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7755" tabRatio="916" activeTab="3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44" i="38" l="1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D669" i="42" s="1"/>
  <c r="D670" i="42" s="1"/>
  <c r="F605" i="42"/>
  <c r="E605" i="42"/>
  <c r="F565" i="42"/>
  <c r="E565" i="42"/>
  <c r="D565" i="42" s="1"/>
  <c r="B565" i="42" s="1"/>
  <c r="F525" i="42"/>
  <c r="E525" i="42"/>
  <c r="F471" i="42"/>
  <c r="E471" i="42"/>
  <c r="F424" i="42"/>
  <c r="E424" i="42"/>
  <c r="F366" i="42"/>
  <c r="E366" i="42"/>
  <c r="F299" i="42"/>
  <c r="E299" i="42"/>
  <c r="F244" i="42"/>
  <c r="F185" i="42"/>
  <c r="D185" i="42" s="1"/>
  <c r="B185" i="42" s="1"/>
  <c r="E185" i="42"/>
  <c r="F129" i="42"/>
  <c r="E129" i="42"/>
  <c r="F43" i="42"/>
  <c r="E43" i="42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D424" i="42"/>
  <c r="B424" i="42" s="1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D471" i="40" s="1"/>
  <c r="B471" i="40" s="1"/>
  <c r="E471" i="40"/>
  <c r="F424" i="40"/>
  <c r="E424" i="40"/>
  <c r="F366" i="40"/>
  <c r="E366" i="40"/>
  <c r="F299" i="40"/>
  <c r="E299" i="40"/>
  <c r="D299" i="40" s="1"/>
  <c r="B299" i="40" s="1"/>
  <c r="F244" i="40"/>
  <c r="D244" i="40" s="1"/>
  <c r="B244" i="40" s="1"/>
  <c r="F244" i="38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D185" i="38" s="1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1" i="36"/>
  <c r="D700" i="36"/>
  <c r="D668" i="36"/>
  <c r="D605" i="36"/>
  <c r="D565" i="36"/>
  <c r="D525" i="36"/>
  <c r="B525" i="36" s="1"/>
  <c r="D471" i="36"/>
  <c r="D424" i="36"/>
  <c r="D366" i="36"/>
  <c r="D299" i="36"/>
  <c r="D244" i="36"/>
  <c r="D185" i="36"/>
  <c r="D129" i="36"/>
  <c r="B129" i="36" s="1"/>
  <c r="D43" i="36"/>
  <c r="B43" i="36" s="1"/>
  <c r="D133" i="41" l="1"/>
  <c r="D134" i="41" s="1"/>
  <c r="D129" i="40"/>
  <c r="B129" i="40" s="1"/>
  <c r="D366" i="40"/>
  <c r="B366" i="40" s="1"/>
  <c r="D299" i="42"/>
  <c r="B299" i="42" s="1"/>
  <c r="D300" i="42" s="1"/>
  <c r="D301" i="42" s="1"/>
  <c r="D525" i="42"/>
  <c r="B525" i="42" s="1"/>
  <c r="D161" i="39"/>
  <c r="D162" i="39" s="1"/>
  <c r="D227" i="40"/>
  <c r="D228" i="40" s="1"/>
  <c r="D627" i="42"/>
  <c r="D43" i="42"/>
  <c r="B43" i="42" s="1"/>
  <c r="E244" i="40"/>
  <c r="D728" i="36"/>
  <c r="B43" i="29" s="1"/>
  <c r="D197" i="39"/>
  <c r="D203" i="40"/>
  <c r="D204" i="40" s="1"/>
  <c r="D344" i="40"/>
  <c r="D345" i="40" s="1"/>
  <c r="D424" i="40"/>
  <c r="B424" i="40" s="1"/>
  <c r="D525" i="40"/>
  <c r="B525" i="40" s="1"/>
  <c r="D526" i="40" s="1"/>
  <c r="D527" i="40" s="1"/>
  <c r="B126" i="29" s="1"/>
  <c r="D605" i="40"/>
  <c r="B605" i="40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344" i="42"/>
  <c r="D345" i="42" s="1"/>
  <c r="D566" i="42"/>
  <c r="D567" i="42" s="1"/>
  <c r="D390" i="38"/>
  <c r="D391" i="38" s="1"/>
  <c r="D149" i="39"/>
  <c r="D150" i="39" s="1"/>
  <c r="D390" i="40"/>
  <c r="D391" i="40" s="1"/>
  <c r="D650" i="40"/>
  <c r="D651" i="40" s="1"/>
  <c r="D721" i="40"/>
  <c r="D63" i="41"/>
  <c r="D64" i="41" s="1"/>
  <c r="D84" i="41"/>
  <c r="D85" i="41" s="1"/>
  <c r="D102" i="41"/>
  <c r="D103" i="41" s="1"/>
  <c r="D118" i="41"/>
  <c r="D119" i="41" s="1"/>
  <c r="D227" i="42"/>
  <c r="D228" i="42" s="1"/>
  <c r="D526" i="42"/>
  <c r="D527" i="42" s="1"/>
  <c r="B127" i="29" s="1"/>
  <c r="D63" i="43"/>
  <c r="D64" i="43" s="1"/>
  <c r="D161" i="43"/>
  <c r="D162" i="43" s="1"/>
  <c r="D63" i="39"/>
  <c r="D64" i="39" s="1"/>
  <c r="D102" i="39"/>
  <c r="D103" i="39" s="1"/>
  <c r="D118" i="39"/>
  <c r="D119" i="39" s="1"/>
  <c r="D245" i="40"/>
  <c r="D588" i="42"/>
  <c r="D589" i="42" s="1"/>
  <c r="D133" i="43"/>
  <c r="D134" i="43" s="1"/>
  <c r="D149" i="43"/>
  <c r="D150" i="43" s="1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672" i="42"/>
  <c r="D673" i="42" s="1"/>
  <c r="B154" i="29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70" i="40" s="1"/>
  <c r="D371" i="40" s="1"/>
  <c r="B99" i="29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68" i="40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29" i="38"/>
  <c r="D43" i="38"/>
  <c r="B43" i="38" s="1"/>
  <c r="D44" i="38" s="1"/>
  <c r="D47" i="38" s="1"/>
  <c r="D48" i="38" s="1"/>
  <c r="B53" i="29" s="1"/>
  <c r="D266" i="38"/>
  <c r="D588" i="38"/>
  <c r="D589" i="38" s="1"/>
  <c r="D248" i="38" l="1"/>
  <c r="D249" i="38" s="1"/>
  <c r="B80" i="29" s="1"/>
  <c r="D198" i="43"/>
  <c r="D199" i="43" s="1"/>
  <c r="D198" i="39"/>
  <c r="D199" i="39" s="1"/>
  <c r="B180" i="29" s="1"/>
  <c r="D246" i="38"/>
  <c r="D301" i="38"/>
  <c r="D303" i="38"/>
  <c r="D304" i="38" s="1"/>
  <c r="B89" i="29" s="1"/>
  <c r="D475" i="38"/>
  <c r="D476" i="38" s="1"/>
  <c r="B116" i="29" s="1"/>
  <c r="D473" i="38"/>
  <c r="D370" i="38"/>
  <c r="D371" i="38" s="1"/>
  <c r="B98" i="29" s="1"/>
  <c r="D368" i="38"/>
  <c r="D569" i="38"/>
  <c r="D570" i="38" s="1"/>
  <c r="B134" i="29" s="1"/>
  <c r="D567" i="38"/>
  <c r="D428" i="38"/>
  <c r="D429" i="38" s="1"/>
  <c r="B107" i="29" s="1"/>
  <c r="D426" i="38"/>
  <c r="D186" i="38"/>
  <c r="B11" i="43"/>
  <c r="B182" i="29"/>
  <c r="D606" i="38"/>
  <c r="D607" i="38" s="1"/>
  <c r="D672" i="38"/>
  <c r="D673" i="38" s="1"/>
  <c r="B152" i="29" s="1"/>
  <c r="D723" i="38"/>
  <c r="B129" i="38"/>
  <c r="D130" i="38" s="1"/>
  <c r="D131" i="38" s="1"/>
  <c r="B62" i="29" s="1"/>
  <c r="B11" i="41"/>
  <c r="B181" i="29"/>
  <c r="D609" i="42"/>
  <c r="D610" i="42" s="1"/>
  <c r="B145" i="2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D187" i="38"/>
  <c r="B71" i="29" s="1"/>
  <c r="D729" i="38"/>
  <c r="D730" i="38" s="1"/>
  <c r="B35" i="29" s="1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<sst xmlns="http://schemas.openxmlformats.org/spreadsheetml/2006/main" count="5342" uniqueCount="612">
  <si>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</si>
  <si>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</si>
  <si>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</si>
  <si>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</si>
  <si>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</si>
  <si>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</si>
  <si>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</si>
  <si>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</si>
  <si>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</si>
  <si>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</si>
  <si>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</si>
  <si>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</si>
  <si>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</si>
  <si>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</si>
  <si>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</si>
  <si>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</si>
  <si>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</si>
  <si>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</si>
  <si>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</si>
  <si>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</si>
  <si>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</si>
  <si>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</si>
  <si>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</si>
  <si>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</si>
  <si>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</si>
  <si>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</si>
  <si>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</si>
  <si>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</si>
  <si>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</si>
  <si>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</si>
  <si>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</si>
  <si>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</si>
  <si>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</si>
  <si>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</si>
  <si>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</si>
  <si>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</si>
  <si>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</si>
  <si>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</si>
  <si>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</si>
  <si>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</si>
  <si>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</si>
  <si>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</si>
  <si>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</si>
  <si>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</si>
  <si>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</si>
  <si>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</si>
  <si>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</si>
  <si>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</si>
  <si>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</si>
  <si>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</si>
  <si>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</si>
  <si>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</si>
  <si>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</si>
  <si>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</si>
  <si>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</si>
  <si>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</si>
  <si>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</si>
  <si>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</si>
  <si>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</si>
  <si>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</si>
  <si>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</si>
  <si>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</si>
  <si>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</si>
  <si>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</si>
  <si>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</si>
  <si>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</si>
  <si>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</si>
  <si>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</si>
  <si>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</si>
  <si>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</si>
  <si>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</si>
  <si>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</si>
  <si>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</si>
  <si>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</si>
  <si>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</si>
  <si>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</si>
  <si>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</si>
  <si>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</si>
  <si>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</si>
  <si>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</si>
  <si>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</si>
  <si>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</si>
  <si>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</si>
  <si>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</si>
  <si>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</si>
  <si>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</si>
  <si>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</si>
  <si>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</si>
  <si>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</si>
  <si>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</si>
  <si>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</si>
  <si>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</si>
  <si>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</si>
  <si>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</si>
  <si>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</si>
  <si>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</si>
  <si>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</si>
  <si>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</si>
  <si>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</si>
  <si>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</si>
  <si>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</si>
  <si>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</si>
  <si>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</si>
  <si>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</si>
  <si>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</si>
  <si>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</si>
  <si>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</si>
  <si>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</si>
  <si>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</si>
  <si>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</si>
  <si>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</si>
  <si>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</si>
  <si>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</si>
  <si>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</si>
  <si>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</si>
  <si>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</si>
  <si>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</si>
  <si>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</si>
  <si>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</si>
  <si>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</si>
  <si>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</si>
  <si>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</si>
  <si>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</si>
  <si>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</si>
  <si>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</si>
  <si>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</si>
  <si>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</si>
  <si>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</si>
  <si>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</si>
  <si>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</si>
  <si>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</si>
  <si>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</si>
  <si>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</si>
  <si>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</si>
  <si>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</si>
  <si>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</si>
  <si>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</si>
  <si>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</si>
  <si>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</si>
  <si>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</si>
  <si>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</si>
  <si>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</si>
  <si>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</si>
  <si>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</si>
  <si>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</si>
  <si>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</si>
  <si>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</si>
  <si>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</si>
  <si>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</si>
  <si>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</si>
  <si>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</si>
  <si>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</si>
  <si>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</si>
  <si>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</si>
  <si>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</si>
  <si>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</si>
  <si>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</si>
  <si>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</si>
  <si>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</si>
  <si>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</si>
  <si>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</si>
  <si>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</si>
  <si>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</si>
  <si>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</si>
  <si>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</si>
  <si>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</si>
  <si>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</si>
  <si>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</si>
  <si>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</si>
  <si>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</si>
  <si>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</si>
  <si>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</si>
  <si>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</si>
  <si>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</si>
  <si>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</si>
  <si>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</si>
  <si>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</si>
  <si>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</si>
  <si>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</si>
  <si>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</si>
  <si>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</si>
  <si>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</si>
  <si>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</si>
  <si>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</si>
  <si>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</si>
  <si>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</si>
  <si>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</si>
  <si>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</si>
  <si>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</si>
  <si>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</si>
  <si>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</si>
  <si>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</si>
  <si>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</si>
  <si>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</si>
  <si>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</si>
  <si>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</si>
  <si>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</si>
  <si>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</si>
  <si>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</si>
  <si>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</si>
  <si>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</si>
  <si>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</si>
  <si>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</si>
  <si>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</si>
  <si>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</si>
  <si>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</si>
  <si>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</si>
  <si>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</si>
  <si>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</si>
  <si>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</si>
  <si>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</si>
  <si>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</si>
  <si>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</si>
  <si>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</si>
  <si>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</si>
  <si>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</si>
  <si>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</si>
  <si>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</si>
  <si>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</si>
  <si>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</si>
  <si>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</si>
  <si>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</si>
  <si>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</si>
  <si>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</si>
  <si>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</si>
  <si>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</si>
  <si>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</si>
  <si>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</si>
  <si>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</si>
  <si>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</si>
  <si>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</si>
  <si>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</si>
  <si>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</si>
  <si>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</si>
  <si>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</si>
  <si>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</si>
  <si>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</si>
  <si>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</si>
  <si>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</si>
  <si>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</si>
  <si>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</si>
  <si>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</si>
  <si>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</si>
  <si>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</si>
  <si>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</si>
  <si>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</si>
  <si>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</si>
  <si>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</si>
  <si>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</si>
  <si>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</si>
  <si>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</si>
  <si>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</si>
  <si>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</si>
  <si>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</si>
  <si>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</si>
  <si>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</si>
  <si>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</si>
  <si>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</si>
  <si>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</si>
  <si>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</si>
  <si>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</si>
  <si>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</si>
  <si>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</si>
  <si>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</si>
  <si>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</si>
  <si>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</si>
  <si>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</si>
  <si>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</si>
  <si>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</si>
  <si>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</si>
  <si>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</si>
  <si>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</si>
  <si>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</si>
  <si>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</si>
  <si>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</si>
  <si>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</si>
  <si>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</si>
  <si>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</si>
  <si>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</si>
  <si>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</si>
  <si>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</si>
  <si>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</si>
  <si>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</si>
  <si>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</si>
  <si>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</si>
  <si>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</si>
  <si>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</si>
  <si>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</si>
  <si>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</si>
  <si>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</si>
  <si>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</si>
  <si>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</si>
  <si>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</si>
  <si>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</si>
  <si>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</si>
  <si>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</si>
  <si>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</si>
  <si>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</si>
  <si>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</si>
  <si>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</si>
  <si>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</si>
  <si>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</si>
  <si>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</si>
  <si>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</si>
  <si>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</si>
  <si>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</si>
  <si>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</si>
  <si>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</si>
  <si>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</si>
  <si>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</si>
  <si>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</si>
  <si>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</si>
  <si>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</si>
  <si>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</si>
  <si>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</si>
  <si>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</si>
  <si>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</si>
  <si>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</si>
  <si>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</si>
  <si>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</si>
  <si>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</si>
  <si>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</si>
  <si>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</si>
  <si>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</si>
  <si>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</si>
  <si>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</si>
  <si>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</si>
  <si>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</si>
  <si>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</si>
  <si>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</si>
  <si>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</si>
  <si>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</si>
  <si>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</si>
  <si>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</si>
  <si>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</si>
  <si>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</si>
  <si>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</si>
  <si>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</si>
  <si>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</si>
  <si>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</si>
  <si>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</si>
  <si>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</si>
  <si>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</si>
  <si>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</si>
  <si>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</si>
  <si>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</si>
  <si>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</si>
  <si>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</si>
  <si>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</si>
  <si>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</si>
  <si>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</si>
  <si>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</si>
  <si>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</si>
  <si>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</si>
  <si>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</si>
  <si>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</si>
  <si>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</si>
  <si>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</si>
  <si>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</si>
  <si>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</si>
  <si>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</si>
  <si>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</si>
  <si>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</si>
  <si>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</si>
  <si>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</si>
  <si>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</si>
  <si>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</si>
  <si>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</si>
  <si>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</si>
  <si>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</si>
  <si>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</si>
  <si>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</si>
  <si>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</si>
  <si>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</si>
  <si>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</si>
  <si>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</si>
  <si>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</si>
  <si>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</si>
  <si>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</si>
  <si>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</si>
  <si>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</si>
  <si>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</si>
  <si>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</si>
  <si>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</si>
  <si>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</si>
  <si>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</si>
  <si>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</si>
  <si>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</si>
  <si>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</si>
  <si>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</si>
  <si>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</si>
  <si>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</si>
  <si>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</si>
  <si>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</si>
  <si>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</si>
  <si>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</si>
  <si>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</si>
  <si>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</si>
  <si>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</si>
  <si>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</si>
  <si>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</si>
  <si>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</si>
  <si>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</si>
  <si>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</si>
  <si>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</si>
  <si>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</si>
  <si>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</si>
  <si>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</si>
  <si>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</si>
  <si>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</si>
  <si>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</si>
  <si>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</si>
  <si>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</si>
  <si>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</si>
  <si>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</si>
  <si>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</si>
  <si>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</si>
  <si>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</si>
  <si>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</si>
  <si>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</si>
  <si>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</si>
  <si>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</si>
  <si>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</si>
  <si>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</si>
  <si>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</si>
  <si>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</si>
  <si>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</si>
  <si>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</si>
  <si>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</si>
  <si>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</si>
  <si>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</si>
  <si>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</si>
  <si>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</si>
  <si>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</si>
  <si>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</si>
  <si>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</si>
  <si>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</si>
  <si>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</si>
  <si>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</si>
  <si>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</si>
  <si>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</si>
  <si>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</si>
  <si>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</si>
  <si>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</si>
  <si>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</si>
  <si>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</si>
  <si>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</si>
  <si>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</si>
  <si>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</si>
  <si>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</si>
  <si>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</si>
  <si>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</si>
  <si>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</si>
  <si>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</si>
  <si>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</si>
  <si>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</si>
  <si>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</si>
  <si>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</si>
  <si>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</si>
  <si>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</si>
  <si>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</si>
  <si>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</si>
  <si>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</si>
  <si>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</si>
  <si>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</si>
  <si>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</si>
  <si>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</si>
  <si>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</si>
  <si>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</si>
  <si>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</si>
  <si>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</si>
  <si>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</si>
  <si>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</si>
  <si>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</si>
  <si>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</si>
  <si>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</si>
  <si>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Yassine ELLOUMI</t>
  </si>
  <si>
    <t>Il faut s'assurer de la 
conformité de la température du meuble froid avant exposition</t>
  </si>
  <si>
    <t>Route de Gabes-sfax</t>
  </si>
  <si>
    <t xml:space="preserve"> Portions Mozza Pizza et Monsieur Fromage sans date d'entame </t>
  </si>
  <si>
    <t>Absence du lave Main dans le laboratoire</t>
  </si>
  <si>
    <t>Portions de courgettes sans étiquette d'identification</t>
  </si>
  <si>
    <t>Des boules de Harissa sans étiquettes d'identification</t>
  </si>
  <si>
    <t>Absence d'actions pour les rapports Nc de la derniére visite du multilab</t>
  </si>
  <si>
    <t>Présence d'une bouteille de vinaigre utulisée
dans le rayon</t>
  </si>
  <si>
    <t>Accentuer les opérations
 de nettoyage dans le rayon</t>
  </si>
  <si>
    <t>Sensibiliser le personnel
 sur l'importance de cette opération</t>
  </si>
  <si>
    <t>La vérification de la pertinence des 
enregistrements doit étre journaliére</t>
  </si>
  <si>
    <t xml:space="preserve">mettre des étiquettes </t>
  </si>
  <si>
    <t>mettre les étiquettes</t>
  </si>
  <si>
    <t>Assurer le bon 
fonctionnement des armoires</t>
  </si>
  <si>
    <t>Faire les plans d'action</t>
  </si>
  <si>
    <t xml:space="preserve">Absence des fiches de visites Sanes pour les mois de 2019 concernant le soustraitant anti nuisible </t>
  </si>
  <si>
    <t>classer et vérifier 
le passage mensuel selon préétablit</t>
  </si>
  <si>
    <t>Chef rayons PFT+chef de réception +resp rayon traiteur -charcuterie</t>
  </si>
  <si>
    <t xml:space="preserve">Meuble froid  des plats préparés défaillant </t>
  </si>
  <si>
    <t>Présence de givres dans les éléments des produits surgelés ( voir photo)</t>
  </si>
  <si>
    <t>Salade Mechouia  exposée a une température au cœur de 16,7°c
Tastira exposée à une température au coeur18,5°c</t>
  </si>
  <si>
    <t>Le nettoyage n'était pas satisfaisant</t>
  </si>
  <si>
    <t xml:space="preserve">Le suivi des enregistrements de traçabilité du produit Habra Agnau dés la réception de la carcasse le 18/03/2019 jusqu'au jour de l'audit, montre un manque de 1,760Kg 
</t>
  </si>
  <si>
    <t>Absence de lave mains dans le labo boucherie</t>
  </si>
  <si>
    <t>Présence de givres dans les sachets de Moules, témoin d'une rupture de la chaîne du froid.</t>
  </si>
  <si>
    <t xml:space="preserve">Absence des résultats des analyse Copro pour le responsable rayon charcuterie -traiteur </t>
  </si>
  <si>
    <t>Mettre le rapport à disposition et classer les dossiers.</t>
  </si>
  <si>
    <t>Absence d'un local poubelle</t>
  </si>
  <si>
    <t>Mettre un local à disposition</t>
  </si>
  <si>
    <t>Assurer la réparation</t>
  </si>
  <si>
    <t>Absence de distributeur papier</t>
  </si>
  <si>
    <t xml:space="preserve">Fournir un distributeur </t>
  </si>
  <si>
    <t>Fournir un lave -main dans la boucherie</t>
  </si>
  <si>
    <t>Présence des fuites d'eau au dessus du hachoir</t>
  </si>
  <si>
    <t>Réparer la fuite, en attendant, déplacer l'appareil.</t>
  </si>
  <si>
    <t>L'emplacement du DEIV est trop proche du rayon olives et épices</t>
  </si>
  <si>
    <t>Eloigner l'appareil.</t>
  </si>
  <si>
    <t xml:space="preserve">Dégivrer les appareils </t>
  </si>
  <si>
    <t>Dr Hatem KARAA</t>
  </si>
  <si>
    <t>Chefs de rayons</t>
  </si>
  <si>
    <t>ranger l'aire de réception (produits casse et emballages carton)</t>
  </si>
  <si>
    <t>un topping fraise utilisé non identifié par la date d'entame</t>
  </si>
  <si>
    <t>Renforcer les opérations  de nettoyage du sol de la chambre froide négative</t>
  </si>
  <si>
    <t>Pains fournis par le boulanger "les trois frères" dans des caisses sales et sans aucune protection (contamination du pains pré cuits par le givre)</t>
  </si>
  <si>
    <t>Exiger auprés du fournisseur des caisses propres et du pain protégé</t>
  </si>
  <si>
    <t>Identifier toute pièce présentée à la vente</t>
  </si>
  <si>
    <t>Présence de la poussière au dessus du linéaire "gateaux"</t>
  </si>
  <si>
    <t>assurer un suivi régulier des poids des produits finis</t>
  </si>
  <si>
    <t>Suivi irrégulier des poids des produits finis (3 contrôles sur 5 prévus pour le mois de mars et 2 contrôles sur 3 prévus jusqu'au 22 avril 2019)</t>
  </si>
  <si>
    <t>une piéce d'amandine x2 en linéaire sans étiquette</t>
  </si>
  <si>
    <t>pas de vérification à la thermosonde des températures à cœur et d'ambiance en chambre froide et au linéiare
auto contrôle de température du mois de mars arrêté au 16/03</t>
  </si>
  <si>
    <t>Assurer la vérification à la thermosonde des températures à cœur et d'ambiance en chambre froide et au linéiare
assurer en continu un contrôle des températures de stockage</t>
  </si>
  <si>
    <t>Etagères sales en chambre froide</t>
  </si>
  <si>
    <t>renforcer les opérations de nettoyage des étagères de la chambre froide</t>
  </si>
  <si>
    <t>Un poulet roti casse de la veille  non identifié en chambre froide</t>
  </si>
  <si>
    <t>assurer l'identification des produits casse entreposés en chambre froide</t>
  </si>
  <si>
    <t>Protection partielles des matières premières entreposées en chambre froide</t>
  </si>
  <si>
    <t>Présence en chambre froide des articles suivants et dont la DLC est dépassée (22/04/2019): aile de poulet à la mexicaine, esalope de dinde grillée et steack de dinde grillé
présence d'un paquet de tastira, steack de poulet tartare et viande de dinde BDM nécessitant un retrait (DLC 23/04/2019)</t>
  </si>
  <si>
    <t>Assurer un contrôle rigoureux de DLC des matières premières en chambre froide
respecter la procédure relative au retrait des denrées alimentaires</t>
  </si>
  <si>
    <t>Suivi irrégulier de la traçabilité (présence seulement des journées du 3, 4, 5, 6, 11, 15, 16, 17 et 20 avril 2019)</t>
  </si>
  <si>
    <t>Assurer un suivi régulier de la traçabilité</t>
  </si>
  <si>
    <t>un bocal de mayonnaise entamé sans date d'entame et du laitue traité ne portant pas de date de traitement</t>
  </si>
  <si>
    <t>Indiquer la date d'entame des coserves et la date de décontamination des légumes sur les contenants correspondants</t>
  </si>
  <si>
    <t>Absence de papier essui mains</t>
  </si>
  <si>
    <t>Assurer en continu la présence de papier essui mains</t>
  </si>
  <si>
    <t xml:space="preserve">pas de vérification à la thermo sonde des températures d'ambiance et à cœur des produits en chambre froide pour le mois de mars et suivi des températures arrêté au 26/03/2019 </t>
  </si>
  <si>
    <t>assurer la vérification à la thermo sonde des températures d'ambiance et à cœur des produits en chambre froide pour le mois de mars assurer un suivi régulier des températures de stockage</t>
  </si>
  <si>
    <t>sol sale (traces de cires des meules de fromages collées au sol)</t>
  </si>
  <si>
    <t>Renforcer les opérations de nettoyage du sol</t>
  </si>
  <si>
    <t>retour non identifié en élément froid</t>
  </si>
  <si>
    <t>Absence de la traçabilité de tous les fromages découpés le 20/04
Kaïser rouge découpé le 21/04 non tracé</t>
  </si>
  <si>
    <t>assurer en continu la traçabilité de tous les produits découpés et présentés à la vente</t>
  </si>
  <si>
    <t>un fromage "light le fermier" entamé depuis le 21/03/2019: durée de vie du produit entamé est dépassée (33 jours pour une limite maximale de 30 jours après la découpe)</t>
  </si>
  <si>
    <t xml:space="preserve">Respecter la durée de vie de 30 jours des fromages cuits entamés </t>
  </si>
  <si>
    <t>Mozzaerlla Fioré et fromage rapé entamés non identifiés par la date d'entame</t>
  </si>
  <si>
    <t>Pas de vérification à la thermosonde des températures d'ambiance des chambres froides et à cœur des produits</t>
  </si>
  <si>
    <t>assurer la vérification à la thermosonde des températures d'ambiance des chambres froides et à cœur des produits</t>
  </si>
  <si>
    <t>Renseigner systèmatiquement les quantités de taberner ajoutées au merguez</t>
  </si>
  <si>
    <t>Quantité de taberner ajoutée le 12/04 non renseigné sur les cadenciers de fabrication</t>
  </si>
  <si>
    <t>Un paquet de taberner entamé ne portant pas de date d'entame</t>
  </si>
  <si>
    <t>les fiches de traçabilité des produits trad sont mal renseignées (cas du 18/04/2019)</t>
  </si>
  <si>
    <t>Assurer un remplissage correct des fiches de traçabilité</t>
  </si>
  <si>
    <t>Pas de vérification à la thermosonde des ambainces des chambres froides et à cœur de produit
suivi des températures du mois de mars arrêté au 28/03/2019</t>
  </si>
  <si>
    <t>Absence de lave mains au laboratoire</t>
  </si>
  <si>
    <t>Pas de vérification à la thermo sonde des ambiances et à cœur d'un produit en chambre froide</t>
  </si>
  <si>
    <t>assurer la vérification à la thermo sonde des ambiances et à cœur d'un produit en chambre froide</t>
  </si>
  <si>
    <t>renforcer le tri des poivrons et concombre</t>
  </si>
  <si>
    <t>renforcer le tri des pommes et oranges</t>
  </si>
  <si>
    <t>présence d'un paquet de carotte sans fanes ORTO port une DF 21/01/2019: renforcer le contrôle d'étiquettage des denrées pré emballées</t>
  </si>
  <si>
    <t>même chambre froide que fruits et légumes</t>
  </si>
  <si>
    <t>renforcer les opérations de nettoyage de la réserve</t>
  </si>
  <si>
    <t>sac de sucre et paquets de jus à même le sol au niveau de la réserve</t>
  </si>
  <si>
    <t>Eviter le strockage à même le sol des denrées alimentaires</t>
  </si>
  <si>
    <t>Renforcer le dépoussièrage des linéaires</t>
  </si>
  <si>
    <t>Dépassement de la DLUO de 16 paquets de bonbons "mentos choc" (DF 27/10/17 et DLUO 20/04/2019)</t>
  </si>
  <si>
    <t>Renforcer le contrôle de DLUO des produits présentés à la vente</t>
  </si>
  <si>
    <t>Mauvais remplissage de la fiche d'auto contrôle de nettoygage et de désinfection</t>
  </si>
  <si>
    <t>les fréquences sont indiquées sur la fiche de contrôle. les opérations de contrôle sont quotidiennes: quand c'est propre il faut mettre "P" et quand c'est sale il faut mettre "S". Après avoir néttoyé la surface ou l'équipement il faut rajouter OK</t>
  </si>
  <si>
    <t>Pas de retrait des paquets pain hamburger " le boulanger" DLC 24/12/09</t>
  </si>
  <si>
    <t>pas de vérification à la thermo sonde des températures d'ambiance des chambres froides et meubles LS</t>
  </si>
  <si>
    <t>Assurer la vérification à la thermo sonde des températures d'ambiance des chambres froides et meubles LS</t>
  </si>
  <si>
    <t>Absence des résultats des analyses copro pour le responsable rayon charcuterie fromage</t>
  </si>
  <si>
    <t xml:space="preserve">assurer la présence du dossier médical </t>
  </si>
  <si>
    <t>Absence de local poubelles</t>
  </si>
  <si>
    <t>assurer l'aménagement d'un local poubelle</t>
  </si>
  <si>
    <t>Absence de distributeur à papier au niveau des sanitaires hommes et femmes</t>
  </si>
  <si>
    <t>Emplacement inadéquat de la table de découpe des volailles crues (juste à coté de la friteuse voir photo)</t>
  </si>
  <si>
    <t>Porte de la réception non étanche</t>
  </si>
  <si>
    <t>même chambre froide que FLEG</t>
  </si>
  <si>
    <t>température affichée 6,2°C</t>
  </si>
  <si>
    <t>température affichée 4,2°C</t>
  </si>
  <si>
    <t>Hygrométrie 58%</t>
  </si>
  <si>
    <t>Présence de givre au niveau du meuble surgelé</t>
  </si>
  <si>
    <t>température meuble produits laitiers +2,3°C</t>
  </si>
  <si>
    <t>température  produits laitiers +4,2°C</t>
  </si>
  <si>
    <t>conforme température affichée 3,6°C</t>
  </si>
  <si>
    <t>température mesurée +4,2°C</t>
  </si>
  <si>
    <t>Pas de laboratoire proprement dit</t>
  </si>
  <si>
    <t>chambre froide volaille +4,2°C</t>
  </si>
  <si>
    <t>température houria +7,5°C</t>
  </si>
  <si>
    <t>Revoir le fonctionnement du meuble sandwich</t>
  </si>
  <si>
    <t>température affichée +3,2°C
température mesurée +4,2°C</t>
  </si>
  <si>
    <t xml:space="preserve">
température mesurée +4,2°C</t>
  </si>
  <si>
    <t>Absence de lave mains en boucherie et au terminal de cuisson</t>
  </si>
  <si>
    <t>emplacement inadéquat du chauffe eau électrique au nivau de la salle de pause</t>
  </si>
  <si>
    <t>Absence de centrale de dilution au magasin</t>
  </si>
  <si>
    <t>prévoir des centrales de nettoyage (boucherie, traiteur et terminal de cuisson)</t>
  </si>
  <si>
    <t>porte réception non étanche</t>
  </si>
  <si>
    <t>Emplacement DEIV inadéquat au rayon traiteur</t>
  </si>
  <si>
    <t>Absence de distributeur de savon liquide au rayon traiteur 
absence distributeur savon boucherie et terminal de cuisson</t>
  </si>
  <si>
    <t>Absence de distributeur de papier séche mains à la boucherie, au terminal de cuissons et aux sanitaires hommes et femmes
distributeur papier traiteur est vide</t>
  </si>
  <si>
    <t>Absence de local poubelle</t>
  </si>
  <si>
    <t>Traces d'infiltration au mur de l'aire située au voisinage de la réception</t>
  </si>
  <si>
    <t>Renforcer les opérations de nettoyage du meuble réfrigéré
Prévoir l'accrochage des broches du rotissoire</t>
  </si>
  <si>
    <t>Personnel provenant d'autres rayons non alimenatires et ne bénéficiant pas de formations sur les BPH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</si>
</sst>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3" fillId="2" borderId="1" xfId="0" applyFont="1" applyFill="1" applyBorder="1"/>
    <xf numFmtId="165" fontId="37" fillId="0" borderId="1" xfId="0" applyNumberFormat="1" applyFont="1" applyBorder="1" applyAlignment="1" applyProtection="1">
      <alignment horizontal="left" wrapText="1"/>
      <protection locked="0"/>
    </xf>
    <xf numFmtId="166" fontId="37" fillId="0" borderId="1" xfId="0" applyNumberFormat="1" applyFont="1" applyFill="1" applyBorder="1" applyAlignment="1" applyProtection="1">
      <alignment wrapText="1"/>
      <protection locked="0"/>
    </xf>
    <xf numFmtId="0" fontId="36" fillId="0" borderId="1" xfId="1" applyNumberFormat="1" applyFont="1" applyFill="1" applyBorder="1" applyAlignment="1" applyProtection="1">
      <alignment wrapText="1"/>
      <protection hidden="1"/>
    </xf>
    <xf numFmtId="0" fontId="35" fillId="0" borderId="1" xfId="0" applyFont="1" applyFill="1" applyBorder="1" applyAlignment="1" applyProtection="1">
      <alignment horizontal="left" vertical="top" wrapText="1"/>
      <protection locked="0"/>
    </xf>
    <xf numFmtId="0" fontId="41" fillId="0" borderId="1" xfId="0" applyFont="1" applyBorder="1" applyAlignment="1" applyProtection="1">
      <alignment vertical="top" wrapText="1"/>
      <protection locked="0"/>
    </xf>
    <xf numFmtId="0" fontId="41" fillId="0" borderId="4" xfId="0" applyFont="1" applyBorder="1" applyAlignment="1" applyProtection="1">
      <alignment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0" fontId="20" fillId="0" borderId="1" xfId="0" applyFont="1" applyBorder="1" applyAlignment="1" applyProtection="1">
      <alignment wrapText="1"/>
      <protection locked="0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0.96875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825856"/>
        <c:axId val="68827008"/>
      </c:barChart>
      <c:catAx>
        <c:axId val="68825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827008"/>
        <c:crosses val="autoZero"/>
        <c:auto val="1"/>
        <c:lblAlgn val="ctr"/>
        <c:lblOffset val="100"/>
        <c:noMultiLvlLbl val="0"/>
      </c:catAx>
      <c:valAx>
        <c:axId val="68827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825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0.91304347826086951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8151552"/>
        <c:axId val="108153088"/>
      </c:barChart>
      <c:catAx>
        <c:axId val="10815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153088"/>
        <c:crosses val="autoZero"/>
        <c:auto val="1"/>
        <c:lblAlgn val="ctr"/>
        <c:lblOffset val="100"/>
        <c:noMultiLvlLbl val="0"/>
      </c:catAx>
      <c:valAx>
        <c:axId val="108153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8151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0.47826086956521741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8183936"/>
        <c:axId val="108185472"/>
      </c:barChart>
      <c:catAx>
        <c:axId val="10818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185472"/>
        <c:crosses val="autoZero"/>
        <c:auto val="1"/>
        <c:lblAlgn val="ctr"/>
        <c:lblOffset val="100"/>
        <c:noMultiLvlLbl val="0"/>
      </c:catAx>
      <c:valAx>
        <c:axId val="108185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8183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0.93421052631578949</c:v>
                </c:pt>
                <c:pt idx="1">
                  <c:v>0.84615384615384615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719424"/>
        <c:axId val="95720960"/>
      </c:barChart>
      <c:catAx>
        <c:axId val="9571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720960"/>
        <c:crosses val="autoZero"/>
        <c:auto val="1"/>
        <c:lblAlgn val="ctr"/>
        <c:lblOffset val="100"/>
        <c:noMultiLvlLbl val="0"/>
      </c:catAx>
      <c:valAx>
        <c:axId val="95720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719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0.65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755648"/>
        <c:axId val="95761536"/>
      </c:barChart>
      <c:catAx>
        <c:axId val="9575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761536"/>
        <c:crosses val="autoZero"/>
        <c:auto val="1"/>
        <c:lblAlgn val="ctr"/>
        <c:lblOffset val="100"/>
        <c:noMultiLvlLbl val="0"/>
      </c:catAx>
      <c:valAx>
        <c:axId val="95761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755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0.8571428571428571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792128"/>
        <c:axId val="99549952"/>
      </c:barChart>
      <c:catAx>
        <c:axId val="9579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9549952"/>
        <c:crosses val="autoZero"/>
        <c:auto val="1"/>
        <c:lblAlgn val="ctr"/>
        <c:lblOffset val="100"/>
        <c:noMultiLvlLbl val="0"/>
      </c:catAx>
      <c:valAx>
        <c:axId val="99549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792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0.85</c:v>
                </c:pt>
                <c:pt idx="1">
                  <c:v>0.80288461538461542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9592832"/>
        <c:axId val="99598720"/>
      </c:barChart>
      <c:catAx>
        <c:axId val="9959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9598720"/>
        <c:crosses val="autoZero"/>
        <c:auto val="1"/>
        <c:lblAlgn val="ctr"/>
        <c:lblOffset val="100"/>
        <c:noMultiLvlLbl val="0"/>
      </c:catAx>
      <c:valAx>
        <c:axId val="99598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9592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0.91167192429022081</c:v>
                </c:pt>
                <c:pt idx="1">
                  <c:v>0.76769230769230767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7903232"/>
        <c:axId val="107909120"/>
      </c:barChart>
      <c:catAx>
        <c:axId val="10790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7909120"/>
        <c:crosses val="autoZero"/>
        <c:auto val="1"/>
        <c:lblAlgn val="ctr"/>
        <c:lblOffset val="100"/>
        <c:noMultiLvlLbl val="0"/>
      </c:catAx>
      <c:valAx>
        <c:axId val="107909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7903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0.8808359621451104</c:v>
                </c:pt>
                <c:pt idx="1">
                  <c:v>0.78528846153846155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07943808"/>
        <c:axId val="107945344"/>
        <c:extLst xmlns:c16r2="http://schemas.microsoft.com/office/drawing/2015/06/chart"/>
      </c:barChart>
      <c:catAx>
        <c:axId val="1079438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7945344"/>
        <c:crosses val="autoZero"/>
        <c:auto val="1"/>
        <c:lblAlgn val="ctr"/>
        <c:lblOffset val="100"/>
        <c:noMultiLvlLbl val="0"/>
      </c:catAx>
      <c:valAx>
        <c:axId val="1079453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7943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0.75454545454545452</c:v>
                </c:pt>
                <c:pt idx="1">
                  <c:v>0.45833333333333326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08077056"/>
        <c:axId val="108078592"/>
        <c:extLst xmlns:c16r2="http://schemas.microsoft.com/office/drawing/2015/06/chart"/>
      </c:barChart>
      <c:catAx>
        <c:axId val="10807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078592"/>
        <c:crosses val="autoZero"/>
        <c:auto val="1"/>
        <c:lblAlgn val="ctr"/>
        <c:lblOffset val="100"/>
        <c:noMultiLvlLbl val="0"/>
      </c:catAx>
      <c:valAx>
        <c:axId val="108078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07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857856"/>
        <c:axId val="68859392"/>
      </c:barChart>
      <c:catAx>
        <c:axId val="6885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859392"/>
        <c:crosses val="autoZero"/>
        <c:auto val="1"/>
        <c:lblAlgn val="ctr"/>
        <c:lblOffset val="100"/>
        <c:noMultiLvlLbl val="0"/>
      </c:catAx>
      <c:valAx>
        <c:axId val="68859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857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0.97435897435897434</c:v>
                </c:pt>
                <c:pt idx="1">
                  <c:v>0.86250000000000004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2838528"/>
        <c:axId val="73553024"/>
      </c:barChart>
      <c:catAx>
        <c:axId val="72838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553024"/>
        <c:crosses val="autoZero"/>
        <c:auto val="1"/>
        <c:lblAlgn val="ctr"/>
        <c:lblOffset val="100"/>
        <c:noMultiLvlLbl val="0"/>
      </c:catAx>
      <c:valAx>
        <c:axId val="73553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2838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0.80487804878048785</c:v>
                </c:pt>
                <c:pt idx="1">
                  <c:v>0.58139534883720934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583616"/>
        <c:axId val="73593600"/>
      </c:barChart>
      <c:catAx>
        <c:axId val="7358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593600"/>
        <c:crosses val="autoZero"/>
        <c:auto val="1"/>
        <c:lblAlgn val="ctr"/>
        <c:lblOffset val="100"/>
        <c:noMultiLvlLbl val="0"/>
      </c:catAx>
      <c:valAx>
        <c:axId val="73593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583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0.71794871794871795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251072"/>
        <c:axId val="95261056"/>
      </c:barChart>
      <c:catAx>
        <c:axId val="9525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261056"/>
        <c:crosses val="autoZero"/>
        <c:auto val="1"/>
        <c:lblAlgn val="ctr"/>
        <c:lblOffset val="100"/>
        <c:noMultiLvlLbl val="0"/>
      </c:catAx>
      <c:valAx>
        <c:axId val="95261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25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0.85227272727272729</c:v>
                </c:pt>
                <c:pt idx="1">
                  <c:v>0.76086956521739135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9690752"/>
        <c:axId val="99692544"/>
      </c:barChart>
      <c:catAx>
        <c:axId val="9969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9692544"/>
        <c:crosses val="autoZero"/>
        <c:auto val="1"/>
        <c:lblAlgn val="ctr"/>
        <c:lblOffset val="100"/>
        <c:noMultiLvlLbl val="0"/>
      </c:catAx>
      <c:valAx>
        <c:axId val="99692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9690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9723136"/>
        <c:axId val="99724672"/>
      </c:barChart>
      <c:catAx>
        <c:axId val="9972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9724672"/>
        <c:crosses val="autoZero"/>
        <c:auto val="1"/>
        <c:lblAlgn val="ctr"/>
        <c:lblOffset val="100"/>
        <c:noMultiLvlLbl val="0"/>
      </c:catAx>
      <c:valAx>
        <c:axId val="99724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9723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0.87931034482758619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7578880"/>
        <c:axId val="107580416"/>
      </c:barChart>
      <c:catAx>
        <c:axId val="10757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7580416"/>
        <c:crosses val="autoZero"/>
        <c:auto val="1"/>
        <c:lblAlgn val="ctr"/>
        <c:lblOffset val="100"/>
        <c:noMultiLvlLbl val="0"/>
      </c:catAx>
      <c:valAx>
        <c:axId val="107580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7578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8016768"/>
        <c:axId val="108018304"/>
      </c:barChart>
      <c:catAx>
        <c:axId val="108016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018304"/>
        <c:crosses val="autoZero"/>
        <c:auto val="1"/>
        <c:lblAlgn val="ctr"/>
        <c:lblOffset val="100"/>
        <c:noMultiLvlLbl val="0"/>
      </c:catAx>
      <c:valAx>
        <c:axId val="108018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8016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28" zoomScaleSheetLayoutView="100" workbookViewId="0">
      <selection activeCell="D39" sqref="D39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31" t="s">
        <v>277</v>
      </c>
      <c r="B18" s="431"/>
      <c r="C18" s="431"/>
      <c r="D18" s="432" t="s">
        <v>478</v>
      </c>
      <c r="E18" s="432"/>
      <c r="F18" s="432"/>
      <c r="G18" s="432"/>
      <c r="H18" s="432"/>
      <c r="I18" s="432"/>
      <c r="J18" s="432"/>
      <c r="K18" s="432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33" t="s">
        <v>278</v>
      </c>
      <c r="B21" s="433"/>
      <c r="C21" s="433"/>
      <c r="D21" s="433"/>
      <c r="E21" s="433"/>
      <c r="F21" s="433"/>
      <c r="G21" s="433"/>
      <c r="H21" s="433"/>
      <c r="I21" s="433"/>
      <c r="J21" s="433"/>
      <c r="K21" s="433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7" t="s">
        <v>280</v>
      </c>
      <c r="C23" s="427"/>
      <c r="D23" s="49"/>
      <c r="E23" s="49"/>
      <c r="F23" s="49"/>
      <c r="G23" s="49"/>
      <c r="H23" s="49"/>
      <c r="I23" s="49"/>
      <c r="J23" s="48" t="str">
        <f>D18</f>
        <v>Route de Gabes-sfax</v>
      </c>
    </row>
    <row r="24" spans="1:11" ht="33" customHeight="1" x14ac:dyDescent="0.25">
      <c r="A24" s="57" t="s">
        <v>281</v>
      </c>
      <c r="B24" s="426">
        <f>AVERAGE('A1 Exploitation'!D730,'A1 Technique'!D199)</f>
        <v>0.8808359621451104</v>
      </c>
      <c r="C24" s="426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6">
        <f>AVERAGE('A2 Exploitation'!D730,'A2 Technique'!D199)</f>
        <v>0.78528846153846155</v>
      </c>
      <c r="C25" s="426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6" t="e">
        <f>AVERAGE('A3 Exploitation'!D730,'A3 Technique'!D199)</f>
        <v>#DIV/0!</v>
      </c>
      <c r="C26" s="426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6" t="e">
        <f>AVERAGE('A4 Exploitation'!D730,'A4 Technique'!D199)</f>
        <v>#DIV/0!</v>
      </c>
      <c r="C27" s="426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6"/>
      <c r="C28" s="426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6"/>
      <c r="C29" s="426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7" t="s">
        <v>287</v>
      </c>
      <c r="C33" s="427"/>
      <c r="D33" s="49"/>
      <c r="E33" s="49"/>
      <c r="F33" s="49"/>
      <c r="G33" s="49"/>
      <c r="H33" s="49"/>
      <c r="I33" s="49"/>
      <c r="J33" s="48" t="str">
        <f>D18</f>
        <v>Route de Gabes-sfax</v>
      </c>
    </row>
    <row r="34" spans="1:10" ht="33" customHeight="1" x14ac:dyDescent="0.25">
      <c r="A34" s="57" t="s">
        <v>281</v>
      </c>
      <c r="B34" s="426">
        <f>'A1 Exploitation'!D730</f>
        <v>0.91167192429022081</v>
      </c>
      <c r="C34" s="426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6">
        <f>'A2 Exploitation'!D730</f>
        <v>0.76769230769230767</v>
      </c>
      <c r="C35" s="426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6" t="e">
        <f>'A3 Exploitation'!D730</f>
        <v>#DIV/0!</v>
      </c>
      <c r="C36" s="426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6" t="e">
        <f>'A4 Exploitation'!D730</f>
        <v>#DIV/0!</v>
      </c>
      <c r="C37" s="426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6"/>
      <c r="C38" s="426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6"/>
      <c r="C39" s="426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30" t="s">
        <v>288</v>
      </c>
      <c r="C42" s="430"/>
      <c r="D42" s="49"/>
      <c r="E42" s="49"/>
      <c r="F42" s="49"/>
      <c r="G42" s="49"/>
      <c r="H42" s="49"/>
      <c r="I42" s="49"/>
      <c r="J42" s="48" t="str">
        <f>D18</f>
        <v>Route de Gabes-sfax</v>
      </c>
    </row>
    <row r="43" spans="1:10" ht="33" customHeight="1" x14ac:dyDescent="0.25">
      <c r="A43" s="57" t="s">
        <v>281</v>
      </c>
      <c r="B43" s="426">
        <f>AVERAGE('A1 Exploitation'!D728, 'A1 Technique'!D197)</f>
        <v>0.75454545454545452</v>
      </c>
      <c r="C43" s="426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6">
        <f>AVERAGE('A2 Exploitation'!D728, 'A2 Technique'!D197)</f>
        <v>0.45833333333333326</v>
      </c>
      <c r="C44" s="426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6" t="e">
        <f>AVERAGE('A3 Exploitation'!D728, 'A3 Technique'!D197)</f>
        <v>#DIV/0!</v>
      </c>
      <c r="C45" s="426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6" t="e">
        <f>AVERAGE('A4 Exploitation'!D728, 'A4 Technique'!D197)</f>
        <v>#DIV/0!</v>
      </c>
      <c r="C46" s="426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6"/>
      <c r="C47" s="426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6"/>
      <c r="C48" s="426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7" t="s">
        <v>289</v>
      </c>
      <c r="C51" s="427"/>
      <c r="D51" s="49"/>
      <c r="E51" s="49"/>
      <c r="F51" s="49"/>
      <c r="G51" s="49"/>
      <c r="H51" s="49"/>
      <c r="I51" s="49"/>
      <c r="J51" s="48" t="str">
        <f>D18</f>
        <v>Route de Gabes-sfax</v>
      </c>
    </row>
    <row r="52" spans="1:10" ht="33" customHeight="1" x14ac:dyDescent="0.25">
      <c r="A52" s="57" t="s">
        <v>281</v>
      </c>
      <c r="B52" s="429">
        <f>'A1 Exploitation'!D48</f>
        <v>1</v>
      </c>
      <c r="C52" s="429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9">
        <f>'A2 Exploitation'!D48</f>
        <v>0.96875</v>
      </c>
      <c r="C53" s="429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9" t="e">
        <f>'A3 Exploitation'!D48</f>
        <v>#DIV/0!</v>
      </c>
      <c r="C54" s="429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9" t="e">
        <f>'A4 Exploitation'!D48</f>
        <v>#DIV/0!</v>
      </c>
      <c r="C55" s="429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9"/>
      <c r="C56" s="429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9"/>
      <c r="C57" s="429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7" t="s">
        <v>290</v>
      </c>
      <c r="C60" s="427"/>
      <c r="D60" s="49"/>
      <c r="E60" s="49"/>
      <c r="F60" s="49"/>
      <c r="G60" s="49"/>
      <c r="H60" s="49"/>
      <c r="I60" s="49"/>
      <c r="J60" s="48" t="str">
        <f>D18</f>
        <v>Route de Gabes-sfax</v>
      </c>
    </row>
    <row r="61" spans="1:10" ht="33" customHeight="1" x14ac:dyDescent="0.25">
      <c r="A61" s="57" t="s">
        <v>281</v>
      </c>
      <c r="B61" s="426" t="e">
        <f>'A1 Exploitation'!D131</f>
        <v>#DIV/0!</v>
      </c>
      <c r="C61" s="426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6" t="e">
        <f>'A2 Exploitation'!D131</f>
        <v>#DIV/0!</v>
      </c>
      <c r="C62" s="426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6" t="e">
        <f>'A3 Exploitation'!D131</f>
        <v>#DIV/0!</v>
      </c>
      <c r="C63" s="426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6" t="e">
        <f>'A4 Exploitation'!D131</f>
        <v>#DIV/0!</v>
      </c>
      <c r="C64" s="426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6"/>
      <c r="C65" s="426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6"/>
      <c r="C66" s="426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7" t="s">
        <v>464</v>
      </c>
      <c r="C69" s="427"/>
      <c r="D69" s="49"/>
      <c r="E69" s="49"/>
      <c r="F69" s="49"/>
      <c r="G69" s="49"/>
      <c r="H69" s="49"/>
      <c r="I69" s="49"/>
      <c r="J69" s="48" t="str">
        <f>D18</f>
        <v>Route de Gabes-sfax</v>
      </c>
    </row>
    <row r="70" spans="1:10" ht="33" customHeight="1" x14ac:dyDescent="0.25">
      <c r="A70" s="57" t="s">
        <v>281</v>
      </c>
      <c r="B70" s="426">
        <f>'A1 Exploitation'!D187</f>
        <v>0.97435897435897434</v>
      </c>
      <c r="C70" s="426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6">
        <f>'A2 Exploitation'!D187</f>
        <v>0.86250000000000004</v>
      </c>
      <c r="C71" s="426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6" t="e">
        <f>'A3 Exploitation'!D187</f>
        <v>#DIV/0!</v>
      </c>
      <c r="C72" s="426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6" t="e">
        <f>'A4 Exploitation'!D187</f>
        <v>#DIV/0!</v>
      </c>
      <c r="C73" s="426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6"/>
      <c r="C74" s="426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6"/>
      <c r="C75" s="426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7" t="s">
        <v>465</v>
      </c>
      <c r="C78" s="427"/>
      <c r="D78" s="49"/>
      <c r="E78" s="49"/>
      <c r="F78" s="49"/>
      <c r="G78" s="49"/>
      <c r="H78" s="49"/>
      <c r="I78" s="49"/>
      <c r="J78" s="48" t="str">
        <f>D18</f>
        <v>Route de Gabes-sfax</v>
      </c>
    </row>
    <row r="79" spans="1:10" ht="33" customHeight="1" x14ac:dyDescent="0.25">
      <c r="A79" s="57" t="s">
        <v>281</v>
      </c>
      <c r="B79" s="426">
        <f>'A1 Exploitation'!D249</f>
        <v>0.80487804878048785</v>
      </c>
      <c r="C79" s="426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6">
        <f>'A2 Exploitation'!D249</f>
        <v>0.58139534883720934</v>
      </c>
      <c r="C80" s="426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6" t="e">
        <f>'A3 Exploitation'!D249</f>
        <v>#DIV/0!</v>
      </c>
      <c r="C81" s="426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6" t="e">
        <f>'A4 Exploitation'!D249</f>
        <v>#DIV/0!</v>
      </c>
      <c r="C82" s="426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6"/>
      <c r="C83" s="426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6"/>
      <c r="C84" s="426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7" t="s">
        <v>466</v>
      </c>
      <c r="C87" s="427"/>
      <c r="D87" s="49"/>
      <c r="E87" s="49"/>
      <c r="F87" s="49"/>
      <c r="G87" s="49"/>
      <c r="H87" s="49"/>
      <c r="I87" s="49"/>
      <c r="J87" s="48" t="str">
        <f>D18</f>
        <v>Route de Gabes-sfax</v>
      </c>
    </row>
    <row r="88" spans="1:10" ht="33" customHeight="1" x14ac:dyDescent="0.25">
      <c r="A88" s="57" t="s">
        <v>281</v>
      </c>
      <c r="B88" s="426">
        <f>'A1 Exploitation'!D304</f>
        <v>0.88888888888888884</v>
      </c>
      <c r="C88" s="426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6">
        <f>'A2 Exploitation'!D304</f>
        <v>0.71794871794871795</v>
      </c>
      <c r="C89" s="426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6" t="e">
        <f>'A3 Exploitation'!D304</f>
        <v>#DIV/0!</v>
      </c>
      <c r="C90" s="426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6" t="e">
        <f>'A4 Exploitation'!D304</f>
        <v>#DIV/0!</v>
      </c>
      <c r="C91" s="426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6"/>
      <c r="C92" s="426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6"/>
      <c r="C93" s="426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7" t="s">
        <v>467</v>
      </c>
      <c r="C96" s="427"/>
      <c r="D96" s="49"/>
      <c r="E96" s="49"/>
      <c r="F96" s="49"/>
      <c r="G96" s="49"/>
      <c r="H96" s="49"/>
      <c r="I96" s="49"/>
      <c r="J96" s="48" t="str">
        <f>D18</f>
        <v>Route de Gabes-sfax</v>
      </c>
    </row>
    <row r="97" spans="1:10" ht="33" customHeight="1" x14ac:dyDescent="0.25">
      <c r="A97" s="57" t="s">
        <v>281</v>
      </c>
      <c r="B97" s="426">
        <f>'A1 Exploitation'!D371</f>
        <v>0.85227272727272729</v>
      </c>
      <c r="C97" s="426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6">
        <f>'A2 Exploitation'!D371</f>
        <v>0.76086956521739135</v>
      </c>
      <c r="C98" s="426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6" t="e">
        <f>'A3 Exploitation'!D371</f>
        <v>#DIV/0!</v>
      </c>
      <c r="C99" s="426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6" t="e">
        <f>'A4 Exploitation'!D371</f>
        <v>#DIV/0!</v>
      </c>
      <c r="C100" s="426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6"/>
      <c r="C101" s="426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6"/>
      <c r="C102" s="426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7" t="s">
        <v>468</v>
      </c>
      <c r="C105" s="427"/>
      <c r="D105" s="49"/>
      <c r="E105" s="49"/>
      <c r="F105" s="49"/>
      <c r="G105" s="49"/>
      <c r="H105" s="49"/>
      <c r="I105" s="49"/>
      <c r="J105" s="48" t="str">
        <f>D18</f>
        <v>Route de Gabes-sfax</v>
      </c>
    </row>
    <row r="106" spans="1:10" ht="33" customHeight="1" x14ac:dyDescent="0.25">
      <c r="A106" s="57" t="s">
        <v>281</v>
      </c>
      <c r="B106" s="426" t="e">
        <f>'A1 Exploitation'!D429</f>
        <v>#DIV/0!</v>
      </c>
      <c r="C106" s="426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6" t="e">
        <f>'A2 Exploitation'!D429</f>
        <v>#DIV/0!</v>
      </c>
      <c r="C107" s="426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6" t="e">
        <f>'A3 Exploitation'!D429</f>
        <v>#DIV/0!</v>
      </c>
      <c r="C108" s="426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6" t="e">
        <f>'A4 Exploitation'!D429</f>
        <v>#DIV/0!</v>
      </c>
      <c r="C109" s="426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6"/>
      <c r="C110" s="426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6"/>
      <c r="C111" s="426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7" t="s">
        <v>469</v>
      </c>
      <c r="C114" s="427"/>
      <c r="D114" s="49"/>
      <c r="E114" s="49"/>
      <c r="F114" s="49"/>
      <c r="G114" s="49"/>
      <c r="H114" s="49"/>
      <c r="I114" s="49"/>
      <c r="J114" s="48" t="str">
        <f>D18</f>
        <v>Route de Gabes-sfax</v>
      </c>
    </row>
    <row r="115" spans="1:10" ht="33" customHeight="1" x14ac:dyDescent="0.25">
      <c r="A115" s="57" t="s">
        <v>281</v>
      </c>
      <c r="B115" s="426">
        <f>'A1 Exploitation'!D476</f>
        <v>0.96551724137931039</v>
      </c>
      <c r="C115" s="426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6">
        <f>'A2 Exploitation'!D476</f>
        <v>0.87931034482758619</v>
      </c>
      <c r="C116" s="426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6" t="e">
        <f>'A3 Exploitation'!D476</f>
        <v>#DIV/0!</v>
      </c>
      <c r="C117" s="426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6" t="e">
        <f>'A4 Exploitation'!D476</f>
        <v>#DIV/0!</v>
      </c>
      <c r="C118" s="426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6"/>
      <c r="C119" s="426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6"/>
      <c r="C120" s="426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7" t="s">
        <v>470</v>
      </c>
      <c r="C123" s="427"/>
      <c r="D123" s="49"/>
      <c r="E123" s="49"/>
      <c r="F123" s="49"/>
      <c r="G123" s="49"/>
      <c r="H123" s="49"/>
      <c r="I123" s="49"/>
      <c r="J123" s="48" t="str">
        <f>D18</f>
        <v>Route de Gabes-sfax</v>
      </c>
    </row>
    <row r="124" spans="1:10" ht="33" customHeight="1" x14ac:dyDescent="0.25">
      <c r="A124" s="57" t="s">
        <v>281</v>
      </c>
      <c r="B124" s="426" t="e">
        <f>'A1 Exploitation'!D527</f>
        <v>#DIV/0!</v>
      </c>
      <c r="C124" s="426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6" t="e">
        <f>'A2 Exploitation'!D527</f>
        <v>#DIV/0!</v>
      </c>
      <c r="C125" s="426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6" t="e">
        <f>'A3 Exploitation'!D527</f>
        <v>#DIV/0!</v>
      </c>
      <c r="C126" s="426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6" t="e">
        <f>'A4 Exploitation'!D527</f>
        <v>#DIV/0!</v>
      </c>
      <c r="C127" s="426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6"/>
      <c r="C128" s="426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6"/>
      <c r="C129" s="426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7" t="s">
        <v>471</v>
      </c>
      <c r="C132" s="427"/>
      <c r="D132" s="49"/>
      <c r="E132" s="49"/>
      <c r="F132" s="49"/>
      <c r="G132" s="49"/>
      <c r="H132" s="49"/>
      <c r="I132" s="49"/>
      <c r="J132" s="48" t="str">
        <f>D18</f>
        <v>Route de Gabes-sfax</v>
      </c>
    </row>
    <row r="133" spans="1:10" ht="33" customHeight="1" x14ac:dyDescent="0.25">
      <c r="A133" s="57" t="s">
        <v>281</v>
      </c>
      <c r="B133" s="426">
        <f>'A1 Exploitation'!D570</f>
        <v>0.91304347826086951</v>
      </c>
      <c r="C133" s="426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6">
        <f>'A2 Exploitation'!D570</f>
        <v>1</v>
      </c>
      <c r="C134" s="426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6" t="e">
        <f>'A3 Exploitation'!D570</f>
        <v>#DIV/0!</v>
      </c>
      <c r="C135" s="426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6" t="e">
        <f>'A4 Exploitation'!D570</f>
        <v>#DIV/0!</v>
      </c>
      <c r="C136" s="426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6"/>
      <c r="C137" s="426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6"/>
      <c r="C138" s="426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7" t="s">
        <v>291</v>
      </c>
      <c r="C141" s="427"/>
      <c r="D141" s="49"/>
      <c r="E141" s="49"/>
      <c r="F141" s="49"/>
      <c r="G141" s="49"/>
      <c r="H141" s="49"/>
      <c r="I141" s="49"/>
      <c r="J141" s="48" t="str">
        <f>D18</f>
        <v>Route de Gabes-sfax</v>
      </c>
    </row>
    <row r="142" spans="1:10" ht="33" customHeight="1" x14ac:dyDescent="0.25">
      <c r="A142" s="57" t="s">
        <v>281</v>
      </c>
      <c r="B142" s="426">
        <f>'A1 Exploitation'!D610</f>
        <v>1</v>
      </c>
      <c r="C142" s="426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6">
        <f>'A2 Exploitation'!D610</f>
        <v>0.47826086956521741</v>
      </c>
      <c r="C143" s="426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6" t="e">
        <f>'A3 Exploitation'!D610</f>
        <v>#DIV/0!</v>
      </c>
      <c r="C144" s="426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6" t="e">
        <f>'A4 Exploitation'!D610</f>
        <v>#DIV/0!</v>
      </c>
      <c r="C145" s="426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6"/>
      <c r="C146" s="426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6"/>
      <c r="C147" s="426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7" t="s">
        <v>292</v>
      </c>
      <c r="C150" s="427"/>
      <c r="D150" s="49"/>
      <c r="E150" s="49"/>
      <c r="F150" s="49"/>
      <c r="G150" s="49"/>
      <c r="H150" s="49"/>
      <c r="I150" s="49"/>
      <c r="J150" s="48" t="str">
        <f>D18</f>
        <v>Route de Gabes-sfax</v>
      </c>
    </row>
    <row r="151" spans="1:10" ht="33" customHeight="1" x14ac:dyDescent="0.25">
      <c r="A151" s="57" t="s">
        <v>281</v>
      </c>
      <c r="B151" s="426">
        <f>'A1 Exploitation'!D673</f>
        <v>0.93421052631578949</v>
      </c>
      <c r="C151" s="426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6">
        <f>'A2 Exploitation'!D673</f>
        <v>0.84615384615384615</v>
      </c>
      <c r="C152" s="426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6" t="e">
        <f>'A3 Exploitation'!D673</f>
        <v>#DIV/0!</v>
      </c>
      <c r="C153" s="426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6" t="e">
        <f>'A4 Exploitation'!D673</f>
        <v>#DIV/0!</v>
      </c>
      <c r="C154" s="426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6"/>
      <c r="C155" s="426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6"/>
      <c r="C156" s="426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8"/>
      <c r="C159" s="428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7" t="s">
        <v>472</v>
      </c>
      <c r="C160" s="427"/>
      <c r="D160" s="49"/>
      <c r="E160" s="49"/>
      <c r="F160" s="49"/>
      <c r="G160" s="49"/>
      <c r="H160" s="49"/>
      <c r="I160" s="49"/>
      <c r="J160" s="48" t="str">
        <f>D18</f>
        <v>Route de Gabes-sfax</v>
      </c>
    </row>
    <row r="161" spans="1:10" ht="33" customHeight="1" x14ac:dyDescent="0.25">
      <c r="A161" s="57" t="s">
        <v>281</v>
      </c>
      <c r="B161" s="426">
        <f>'A1 Exploitation'!D702</f>
        <v>0.83333333333333337</v>
      </c>
      <c r="C161" s="426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6">
        <f>'A2 Exploitation'!D702</f>
        <v>0.65</v>
      </c>
      <c r="C162" s="426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6" t="e">
        <f>'A3 Exploitation'!D702</f>
        <v>#DIV/0!</v>
      </c>
      <c r="C163" s="426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6" t="e">
        <f>'A4 Exploitation'!D702</f>
        <v>#DIV/0!</v>
      </c>
      <c r="C164" s="426"/>
    </row>
    <row r="165" spans="1:10" ht="33" customHeight="1" x14ac:dyDescent="0.25">
      <c r="A165" s="56" t="s">
        <v>285</v>
      </c>
      <c r="B165" s="426"/>
      <c r="C165" s="426"/>
    </row>
    <row r="166" spans="1:10" ht="18" x14ac:dyDescent="0.25">
      <c r="A166" s="56" t="s">
        <v>286</v>
      </c>
      <c r="B166" s="426"/>
      <c r="C166" s="426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7" t="s">
        <v>473</v>
      </c>
      <c r="C169" s="427"/>
      <c r="J169" s="48" t="str">
        <f>D18</f>
        <v>Route de Gabes-sfax</v>
      </c>
    </row>
    <row r="170" spans="1:10" ht="33" customHeight="1" x14ac:dyDescent="0.25">
      <c r="A170" s="57" t="s">
        <v>281</v>
      </c>
      <c r="B170" s="426">
        <f>'A1 Exploitation'!D726</f>
        <v>1</v>
      </c>
      <c r="C170" s="426"/>
    </row>
    <row r="171" spans="1:10" ht="33" customHeight="1" x14ac:dyDescent="0.25">
      <c r="A171" s="56" t="s">
        <v>282</v>
      </c>
      <c r="B171" s="426">
        <f>'A2 Exploitation'!D726</f>
        <v>0.8571428571428571</v>
      </c>
      <c r="C171" s="426"/>
    </row>
    <row r="172" spans="1:10" ht="33" customHeight="1" x14ac:dyDescent="0.25">
      <c r="A172" s="57" t="s">
        <v>283</v>
      </c>
      <c r="B172" s="426" t="e">
        <f>'A3 Exploitation'!D726</f>
        <v>#DIV/0!</v>
      </c>
      <c r="C172" s="426"/>
    </row>
    <row r="173" spans="1:10" ht="33" customHeight="1" x14ac:dyDescent="0.25">
      <c r="A173" s="57" t="s">
        <v>284</v>
      </c>
      <c r="B173" s="426" t="e">
        <f>'A4 Exploitation'!D726</f>
        <v>#DIV/0!</v>
      </c>
      <c r="C173" s="426"/>
    </row>
    <row r="174" spans="1:10" ht="33" customHeight="1" x14ac:dyDescent="0.25">
      <c r="A174" s="56" t="s">
        <v>285</v>
      </c>
      <c r="B174" s="426"/>
      <c r="C174" s="426"/>
    </row>
    <row r="175" spans="1:10" ht="18" x14ac:dyDescent="0.25">
      <c r="A175" s="56" t="s">
        <v>286</v>
      </c>
      <c r="B175" s="426"/>
      <c r="C175" s="426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7" t="s">
        <v>293</v>
      </c>
      <c r="C178" s="427"/>
      <c r="J178" s="48" t="str">
        <f>D18</f>
        <v>Route de Gabes-sfax</v>
      </c>
    </row>
    <row r="179" spans="1:10" ht="33" customHeight="1" x14ac:dyDescent="0.25">
      <c r="A179" s="57" t="s">
        <v>281</v>
      </c>
      <c r="B179" s="426">
        <f>'A1 Technique'!D199</f>
        <v>0.85</v>
      </c>
      <c r="C179" s="426"/>
    </row>
    <row r="180" spans="1:10" ht="33" customHeight="1" x14ac:dyDescent="0.25">
      <c r="A180" s="56" t="s">
        <v>282</v>
      </c>
      <c r="B180" s="426">
        <f>'A2 Technique'!D199</f>
        <v>0.80288461538461542</v>
      </c>
      <c r="C180" s="426"/>
    </row>
    <row r="181" spans="1:10" ht="33" customHeight="1" x14ac:dyDescent="0.25">
      <c r="A181" s="57" t="s">
        <v>283</v>
      </c>
      <c r="B181" s="426" t="e">
        <f>'A3 Technique'!D199</f>
        <v>#DIV/0!</v>
      </c>
      <c r="C181" s="426"/>
    </row>
    <row r="182" spans="1:10" ht="33" customHeight="1" x14ac:dyDescent="0.25">
      <c r="A182" s="57" t="s">
        <v>284</v>
      </c>
      <c r="B182" s="426" t="e">
        <f>'A4 Technique'!D199</f>
        <v>#DIV/0!</v>
      </c>
      <c r="C182" s="426"/>
    </row>
    <row r="183" spans="1:10" ht="33" customHeight="1" x14ac:dyDescent="0.25">
      <c r="A183" s="56" t="s">
        <v>285</v>
      </c>
      <c r="B183" s="426"/>
      <c r="C183" s="426"/>
    </row>
    <row r="184" spans="1:10" ht="18" x14ac:dyDescent="0.25">
      <c r="A184" s="56" t="s">
        <v>286</v>
      </c>
      <c r="B184" s="426"/>
      <c r="C184" s="42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92" zoomScale="69" zoomScaleNormal="100" zoomScaleSheetLayoutView="69" workbookViewId="0">
      <selection activeCell="A696" sqref="A69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13"/>
      <c r="E1" s="513"/>
      <c r="F1" s="513"/>
      <c r="G1" s="513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14" t="s">
        <v>151</v>
      </c>
      <c r="B7" s="514"/>
      <c r="C7" s="514"/>
      <c r="D7" s="514"/>
      <c r="E7" s="514"/>
      <c r="F7" s="514"/>
      <c r="G7" s="111"/>
    </row>
    <row r="8" spans="1:7" ht="22.5" x14ac:dyDescent="0.45">
      <c r="A8" s="515" t="str">
        <f>'Page de garde'!D18</f>
        <v>Route de Gabes-sfax</v>
      </c>
      <c r="B8" s="515"/>
      <c r="C8" s="515"/>
      <c r="D8" s="515"/>
      <c r="E8" s="515"/>
      <c r="F8" s="515"/>
      <c r="G8" s="111"/>
    </row>
    <row r="9" spans="1:7" ht="22.5" x14ac:dyDescent="0.45">
      <c r="A9" s="112" t="s">
        <v>39</v>
      </c>
      <c r="B9" s="516" t="s">
        <v>476</v>
      </c>
      <c r="C9" s="516"/>
      <c r="D9" s="516"/>
      <c r="E9" s="516"/>
      <c r="F9" s="516"/>
      <c r="G9" s="111"/>
    </row>
    <row r="10" spans="1:7" ht="22.5" x14ac:dyDescent="0.45">
      <c r="A10" s="113" t="s">
        <v>41</v>
      </c>
      <c r="B10" s="517" t="s">
        <v>494</v>
      </c>
      <c r="C10" s="517"/>
      <c r="D10" s="517"/>
      <c r="E10" s="517"/>
      <c r="F10" s="517"/>
      <c r="G10" s="111"/>
    </row>
    <row r="11" spans="1:7" ht="22.5" x14ac:dyDescent="0.45">
      <c r="A11" s="112" t="s">
        <v>40</v>
      </c>
      <c r="B11" s="512">
        <v>43544</v>
      </c>
      <c r="C11" s="512"/>
      <c r="D11" s="512"/>
      <c r="E11" s="512"/>
      <c r="F11" s="512"/>
      <c r="G11" s="111"/>
    </row>
    <row r="12" spans="1:7" ht="22.5" x14ac:dyDescent="0.45">
      <c r="A12" s="112" t="s">
        <v>200</v>
      </c>
      <c r="B12" s="518">
        <f>D730</f>
        <v>0.91167192429022081</v>
      </c>
      <c r="C12" s="518"/>
      <c r="D12" s="518"/>
      <c r="E12" s="518"/>
      <c r="F12" s="518"/>
      <c r="G12" s="111"/>
    </row>
    <row r="13" spans="1:7" ht="22.5" x14ac:dyDescent="0.45">
      <c r="A13" s="110"/>
      <c r="B13" s="108"/>
      <c r="C13" s="108"/>
      <c r="D13" s="513"/>
      <c r="E13" s="513"/>
      <c r="F13" s="513"/>
      <c r="G13" s="51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43544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8" t="s">
        <v>28</v>
      </c>
      <c r="B17" s="449" t="s">
        <v>29</v>
      </c>
      <c r="C17" s="449"/>
      <c r="D17" s="449" t="s">
        <v>42</v>
      </c>
      <c r="E17" s="450" t="s">
        <v>266</v>
      </c>
      <c r="F17" s="450" t="s">
        <v>300</v>
      </c>
      <c r="G17" s="114"/>
    </row>
    <row r="18" spans="1:8" ht="16.5" customHeight="1" x14ac:dyDescent="0.4">
      <c r="A18" s="448"/>
      <c r="B18" s="118" t="s">
        <v>32</v>
      </c>
      <c r="C18" s="118" t="s">
        <v>31</v>
      </c>
      <c r="D18" s="449"/>
      <c r="E18" s="450"/>
      <c r="F18" s="450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3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3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8"/>
      <c r="E35" s="123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>
        <v>2</v>
      </c>
      <c r="D43" s="411">
        <f>IFERROR(E43/F43,"N.A")</f>
        <v>1</v>
      </c>
      <c r="E43" s="147">
        <v>4</v>
      </c>
      <c r="F43" s="412">
        <v>4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28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36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36"/>
      <c r="B49" s="436"/>
      <c r="C49" s="436"/>
      <c r="D49" s="436"/>
      <c r="E49" s="436"/>
      <c r="F49" s="436"/>
      <c r="G49" s="436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43544</v>
      </c>
      <c r="B51" s="114"/>
      <c r="C51" s="135"/>
      <c r="D51" s="114"/>
      <c r="E51" s="108"/>
      <c r="F51" s="114"/>
      <c r="G51" s="114"/>
    </row>
    <row r="52" spans="1:7" ht="21" x14ac:dyDescent="0.4">
      <c r="A52" s="448" t="s">
        <v>28</v>
      </c>
      <c r="B52" s="449" t="s">
        <v>29</v>
      </c>
      <c r="C52" s="449"/>
      <c r="D52" s="449" t="s">
        <v>42</v>
      </c>
      <c r="E52" s="450" t="s">
        <v>266</v>
      </c>
      <c r="F52" s="450" t="s">
        <v>302</v>
      </c>
      <c r="G52" s="129"/>
    </row>
    <row r="53" spans="1:7" ht="21" x14ac:dyDescent="0.4">
      <c r="A53" s="448"/>
      <c r="B53" s="118" t="s">
        <v>32</v>
      </c>
      <c r="C53" s="118" t="s">
        <v>31</v>
      </c>
      <c r="D53" s="449"/>
      <c r="E53" s="450"/>
      <c r="F53" s="450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34"/>
      <c r="B64" s="435"/>
      <c r="C64" s="435"/>
      <c r="D64" s="435"/>
      <c r="E64" s="435"/>
      <c r="F64" s="435"/>
      <c r="G64" s="435"/>
    </row>
    <row r="65" spans="1:7" ht="43.5" customHeight="1" x14ac:dyDescent="0.4">
      <c r="A65" s="523" t="s">
        <v>351</v>
      </c>
      <c r="B65" s="523"/>
      <c r="C65" s="523"/>
      <c r="D65" s="523"/>
      <c r="E65" s="523"/>
      <c r="F65" s="52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43"/>
      <c r="B83" s="443"/>
      <c r="C83" s="443"/>
      <c r="D83" s="443"/>
      <c r="E83" s="443"/>
      <c r="F83" s="443"/>
      <c r="G83" s="443"/>
    </row>
    <row r="84" spans="1:7" ht="45" customHeight="1" x14ac:dyDescent="0.45">
      <c r="A84" s="524" t="s">
        <v>352</v>
      </c>
      <c r="B84" s="524"/>
      <c r="C84" s="524"/>
      <c r="D84" s="524"/>
      <c r="E84" s="524"/>
      <c r="F84" s="52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3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3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9"/>
      <c r="B103" s="437"/>
      <c r="C103" s="437"/>
      <c r="D103" s="437"/>
      <c r="E103" s="437"/>
      <c r="F103" s="444"/>
      <c r="G103" s="173"/>
    </row>
    <row r="104" spans="1:7" s="80" customFormat="1" ht="46.5" customHeight="1" x14ac:dyDescent="0.4">
      <c r="A104" s="523" t="s">
        <v>353</v>
      </c>
      <c r="B104" s="523"/>
      <c r="C104" s="523"/>
      <c r="D104" s="523"/>
      <c r="E104" s="523"/>
      <c r="F104" s="52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5"/>
      <c r="B111" s="446"/>
      <c r="C111" s="446"/>
      <c r="D111" s="446"/>
      <c r="E111" s="446"/>
      <c r="F111" s="447"/>
      <c r="G111" s="129"/>
    </row>
    <row r="112" spans="1:7" s="80" customFormat="1" ht="39.75" customHeight="1" x14ac:dyDescent="0.4">
      <c r="A112" s="523" t="s">
        <v>390</v>
      </c>
      <c r="B112" s="523"/>
      <c r="C112" s="523"/>
      <c r="D112" s="523"/>
      <c r="E112" s="523"/>
      <c r="F112" s="52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7"/>
      <c r="B120" s="437"/>
      <c r="C120" s="437"/>
      <c r="D120" s="437"/>
      <c r="E120" s="437"/>
      <c r="F120" s="437"/>
      <c r="G120" s="173"/>
    </row>
    <row r="121" spans="1:7" ht="22.5" x14ac:dyDescent="0.4">
      <c r="A121" s="523" t="s">
        <v>311</v>
      </c>
      <c r="B121" s="523"/>
      <c r="C121" s="523"/>
      <c r="D121" s="523"/>
      <c r="E121" s="523"/>
      <c r="F121" s="52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8"/>
      <c r="B132" s="438"/>
      <c r="C132" s="438"/>
      <c r="D132" s="438"/>
      <c r="E132" s="438"/>
      <c r="F132" s="438"/>
      <c r="G132" s="114"/>
    </row>
    <row r="133" spans="1:16384" ht="22.5" customHeight="1" x14ac:dyDescent="0.4">
      <c r="A133" s="525" t="s">
        <v>424</v>
      </c>
      <c r="B133" s="525"/>
      <c r="C133" s="525"/>
      <c r="D133" s="525"/>
      <c r="E133" s="525"/>
      <c r="F133" s="525"/>
      <c r="G133" s="114"/>
    </row>
    <row r="134" spans="1:16384" s="258" customFormat="1" ht="22.5" customHeight="1" x14ac:dyDescent="0.4">
      <c r="A134" s="526"/>
      <c r="B134" s="526"/>
      <c r="C134" s="526"/>
      <c r="D134" s="526"/>
      <c r="E134" s="526"/>
      <c r="F134" s="526"/>
      <c r="G134" s="114"/>
    </row>
    <row r="135" spans="1:16384" s="326" customFormat="1" ht="22.5" customHeight="1" x14ac:dyDescent="0.25">
      <c r="A135" s="448" t="s">
        <v>28</v>
      </c>
      <c r="B135" s="449" t="s">
        <v>29</v>
      </c>
      <c r="C135" s="449"/>
      <c r="D135" s="449" t="s">
        <v>42</v>
      </c>
      <c r="E135" s="450" t="s">
        <v>266</v>
      </c>
      <c r="F135" s="450" t="s">
        <v>302</v>
      </c>
    </row>
    <row r="136" spans="1:16384" s="326" customFormat="1" ht="22.5" customHeight="1" x14ac:dyDescent="0.25">
      <c r="A136" s="448"/>
      <c r="B136" s="118" t="s">
        <v>32</v>
      </c>
      <c r="C136" s="118" t="s">
        <v>31</v>
      </c>
      <c r="D136" s="449"/>
      <c r="E136" s="450"/>
      <c r="F136" s="450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27" t="s">
        <v>461</v>
      </c>
      <c r="B139" s="527"/>
      <c r="C139" s="527"/>
      <c r="D139" s="527"/>
      <c r="E139" s="527"/>
      <c r="F139" s="527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233"/>
      <c r="E144" s="233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233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233"/>
      <c r="E156" s="233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233"/>
      <c r="E162" s="233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39"/>
      <c r="B165" s="437"/>
      <c r="C165" s="437"/>
      <c r="D165" s="437"/>
      <c r="E165" s="437"/>
      <c r="F165" s="437"/>
      <c r="G165" s="114"/>
    </row>
    <row r="166" spans="1:7" s="258" customFormat="1" ht="32.25" customHeight="1" x14ac:dyDescent="0.4">
      <c r="A166" s="527" t="s">
        <v>462</v>
      </c>
      <c r="B166" s="527"/>
      <c r="C166" s="527"/>
      <c r="D166" s="527"/>
      <c r="E166" s="527"/>
      <c r="F166" s="527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17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233"/>
      <c r="E170" s="123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40"/>
      <c r="B176" s="441"/>
      <c r="C176" s="441"/>
      <c r="D176" s="441"/>
      <c r="E176" s="441"/>
      <c r="F176" s="441"/>
      <c r="G176" s="114"/>
    </row>
    <row r="177" spans="1:7" ht="32.25" customHeight="1" x14ac:dyDescent="0.4">
      <c r="A177" s="527" t="s">
        <v>311</v>
      </c>
      <c r="B177" s="527"/>
      <c r="C177" s="527"/>
      <c r="D177" s="527"/>
      <c r="E177" s="527"/>
      <c r="F177" s="527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42" x14ac:dyDescent="0.4">
      <c r="A183" s="125" t="s">
        <v>437</v>
      </c>
      <c r="B183" s="122">
        <v>0</v>
      </c>
      <c r="C183" s="125"/>
      <c r="D183" s="123" t="s">
        <v>483</v>
      </c>
      <c r="E183" s="123" t="s">
        <v>491</v>
      </c>
      <c r="F183" s="322" t="s">
        <v>298</v>
      </c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1">
        <f>IFERROR(E185/F185,"N.A")</f>
        <v>1</v>
      </c>
      <c r="E185" s="121">
        <v>6</v>
      </c>
      <c r="F185" s="322">
        <v>6</v>
      </c>
      <c r="G185" s="114"/>
    </row>
    <row r="186" spans="1:7" s="258" customFormat="1" ht="22.5" x14ac:dyDescent="0.4">
      <c r="A186" s="292" t="s">
        <v>438</v>
      </c>
      <c r="B186" s="477"/>
      <c r="C186" s="478"/>
      <c r="D186" s="309">
        <f>SUM(B148:C164,B178:C185,B167:C175,B140:C145)</f>
        <v>76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0.97435897435897434</v>
      </c>
      <c r="E187" s="108"/>
      <c r="F187" s="114"/>
      <c r="G187" s="114"/>
    </row>
    <row r="188" spans="1:7" ht="21" x14ac:dyDescent="0.4">
      <c r="A188" s="442"/>
      <c r="B188" s="442"/>
      <c r="C188" s="442"/>
      <c r="D188" s="442"/>
      <c r="E188" s="442"/>
      <c r="F188" s="442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43544</v>
      </c>
      <c r="B190" s="114"/>
      <c r="C190" s="135"/>
      <c r="D190" s="114"/>
      <c r="E190" s="108"/>
      <c r="F190" s="114"/>
      <c r="G190" s="114"/>
    </row>
    <row r="191" spans="1:7" ht="21" x14ac:dyDescent="0.4">
      <c r="A191" s="448" t="s">
        <v>28</v>
      </c>
      <c r="B191" s="449" t="s">
        <v>29</v>
      </c>
      <c r="C191" s="449"/>
      <c r="D191" s="449" t="s">
        <v>42</v>
      </c>
      <c r="E191" s="450" t="s">
        <v>266</v>
      </c>
      <c r="F191" s="450" t="s">
        <v>302</v>
      </c>
      <c r="G191" s="114"/>
    </row>
    <row r="192" spans="1:7" ht="21" x14ac:dyDescent="0.4">
      <c r="A192" s="448"/>
      <c r="B192" s="118" t="s">
        <v>32</v>
      </c>
      <c r="C192" s="118" t="s">
        <v>31</v>
      </c>
      <c r="D192" s="449"/>
      <c r="E192" s="450"/>
      <c r="F192" s="450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1" x14ac:dyDescent="0.4">
      <c r="A198" s="157" t="s">
        <v>332</v>
      </c>
      <c r="B198" s="122">
        <v>2</v>
      </c>
      <c r="C198" s="122"/>
      <c r="D198" s="158"/>
      <c r="E198" s="123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3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62" t="s">
        <v>34</v>
      </c>
      <c r="B203" s="463"/>
      <c r="C203" s="464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6"/>
      <c r="B205" s="436"/>
      <c r="C205" s="436"/>
      <c r="D205" s="436"/>
      <c r="E205" s="436"/>
      <c r="F205" s="436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69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3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3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19.5" customHeight="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109.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1" x14ac:dyDescent="0.4">
      <c r="A217" s="121" t="s">
        <v>201</v>
      </c>
      <c r="B217" s="122">
        <v>2</v>
      </c>
      <c r="C217" s="126"/>
      <c r="D217" s="158"/>
      <c r="E217" s="128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83.2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126" x14ac:dyDescent="0.4">
      <c r="A226" s="202" t="s">
        <v>316</v>
      </c>
      <c r="B226" s="122">
        <v>0</v>
      </c>
      <c r="C226" s="143">
        <f>IF(B226=0, -10, "0")</f>
        <v>-10</v>
      </c>
      <c r="D226" s="128" t="s">
        <v>497</v>
      </c>
      <c r="E226" s="128" t="s">
        <v>477</v>
      </c>
      <c r="F226" s="123" t="s">
        <v>298</v>
      </c>
      <c r="G226" s="129"/>
    </row>
    <row r="227" spans="1:7" ht="21" x14ac:dyDescent="0.4">
      <c r="A227" s="462" t="s">
        <v>34</v>
      </c>
      <c r="B227" s="463"/>
      <c r="C227" s="464"/>
      <c r="D227" s="148">
        <f>SUM(B207:C226)</f>
        <v>28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0.66666666666666663</v>
      </c>
      <c r="E228" s="108"/>
      <c r="F228" s="114"/>
      <c r="G228" s="114"/>
    </row>
    <row r="229" spans="1:7" ht="21" x14ac:dyDescent="0.4">
      <c r="A229" s="436"/>
      <c r="B229" s="436"/>
      <c r="C229" s="436"/>
      <c r="D229" s="436"/>
      <c r="E229" s="436"/>
      <c r="F229" s="436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200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9" t="s">
        <v>311</v>
      </c>
      <c r="B236" s="520"/>
      <c r="C236" s="520"/>
      <c r="D236" s="521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42" x14ac:dyDescent="0.4">
      <c r="A239" s="125" t="s">
        <v>376</v>
      </c>
      <c r="B239" s="122">
        <v>0</v>
      </c>
      <c r="C239" s="206"/>
      <c r="D239" s="123" t="s">
        <v>483</v>
      </c>
      <c r="E239" s="123" t="s">
        <v>491</v>
      </c>
      <c r="F239" s="123" t="s">
        <v>298</v>
      </c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f>IFERROR(E244/F244,"N.A")</f>
        <v>1</v>
      </c>
      <c r="E244" s="147">
        <v>1</v>
      </c>
      <c r="F244" s="123">
        <v>1</v>
      </c>
      <c r="G244" s="114"/>
    </row>
    <row r="245" spans="1:7" ht="21" x14ac:dyDescent="0.4">
      <c r="A245" s="462" t="s">
        <v>34</v>
      </c>
      <c r="B245" s="463"/>
      <c r="C245" s="464"/>
      <c r="D245" s="130">
        <f>SUM(B231:C235,B237:C244)</f>
        <v>22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0.91666666666666663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66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0.80487804878048785</v>
      </c>
      <c r="E249" s="108"/>
      <c r="F249" s="114"/>
      <c r="G249" s="114"/>
    </row>
    <row r="250" spans="1:7" ht="21" x14ac:dyDescent="0.4">
      <c r="A250" s="436"/>
      <c r="B250" s="436"/>
      <c r="C250" s="436"/>
      <c r="D250" s="436"/>
      <c r="E250" s="436"/>
      <c r="F250" s="436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43544</v>
      </c>
      <c r="B252" s="114"/>
      <c r="C252" s="135"/>
      <c r="D252" s="129"/>
      <c r="E252" s="108"/>
      <c r="F252" s="114"/>
      <c r="G252" s="114"/>
    </row>
    <row r="253" spans="1:7" ht="21" x14ac:dyDescent="0.4">
      <c r="A253" s="448" t="s">
        <v>28</v>
      </c>
      <c r="B253" s="449" t="s">
        <v>29</v>
      </c>
      <c r="C253" s="449"/>
      <c r="D253" s="449" t="s">
        <v>42</v>
      </c>
      <c r="E253" s="450" t="s">
        <v>266</v>
      </c>
      <c r="F253" s="450" t="s">
        <v>302</v>
      </c>
      <c r="G253" s="129"/>
    </row>
    <row r="254" spans="1:7" ht="21" x14ac:dyDescent="0.4">
      <c r="A254" s="448"/>
      <c r="B254" s="118" t="s">
        <v>32</v>
      </c>
      <c r="C254" s="118" t="s">
        <v>31</v>
      </c>
      <c r="D254" s="449"/>
      <c r="E254" s="450"/>
      <c r="F254" s="450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2" t="s">
        <v>34</v>
      </c>
      <c r="B265" s="463"/>
      <c r="C265" s="464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84" x14ac:dyDescent="0.4">
      <c r="A270" s="138" t="s">
        <v>106</v>
      </c>
      <c r="B270" s="122">
        <v>0</v>
      </c>
      <c r="C270" s="122"/>
      <c r="D270" s="172" t="s">
        <v>498</v>
      </c>
      <c r="E270" s="123" t="s">
        <v>485</v>
      </c>
      <c r="F270" s="123" t="s">
        <v>299</v>
      </c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3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84" x14ac:dyDescent="0.4">
      <c r="A278" s="121" t="s">
        <v>117</v>
      </c>
      <c r="B278" s="122">
        <v>0</v>
      </c>
      <c r="C278" s="122"/>
      <c r="D278" s="161" t="s">
        <v>479</v>
      </c>
      <c r="E278" s="123" t="s">
        <v>486</v>
      </c>
      <c r="F278" s="123" t="s">
        <v>299</v>
      </c>
      <c r="G278" s="114"/>
    </row>
    <row r="279" spans="1:7" ht="83.2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3"/>
      <c r="F279" s="123"/>
      <c r="G279" s="114"/>
    </row>
    <row r="280" spans="1:7" ht="120.7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3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96.75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63.75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417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3"/>
      <c r="F286" s="123"/>
      <c r="G286" s="114"/>
    </row>
    <row r="287" spans="1:7" ht="75.75" customHeight="1" x14ac:dyDescent="0.4">
      <c r="A287" s="121" t="s">
        <v>150</v>
      </c>
      <c r="B287" s="122">
        <v>0</v>
      </c>
      <c r="C287" s="122"/>
      <c r="D287" s="128" t="s">
        <v>484</v>
      </c>
      <c r="E287" s="123"/>
      <c r="F287" s="123" t="s">
        <v>298</v>
      </c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0"/>
      <c r="B290" s="470"/>
      <c r="C290" s="470"/>
      <c r="D290" s="470"/>
      <c r="E290" s="470"/>
      <c r="F290" s="470"/>
      <c r="G290" s="129"/>
    </row>
    <row r="291" spans="1:7" s="80" customFormat="1" ht="31.5" customHeight="1" x14ac:dyDescent="0.4">
      <c r="A291" s="522" t="s">
        <v>311</v>
      </c>
      <c r="B291" s="522"/>
      <c r="C291" s="522"/>
      <c r="D291" s="522"/>
      <c r="E291" s="522"/>
      <c r="F291" s="522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0</v>
      </c>
      <c r="C294" s="126"/>
      <c r="D294" s="123" t="s">
        <v>483</v>
      </c>
      <c r="E294" s="123" t="s">
        <v>491</v>
      </c>
      <c r="F294" s="123" t="s">
        <v>298</v>
      </c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1">
        <f>IFERROR(E299/F299,"N.A")</f>
        <v>1</v>
      </c>
      <c r="E299" s="147">
        <v>2</v>
      </c>
      <c r="F299" s="123">
        <v>2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48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0.8571428571428571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64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0.88888888888888884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43544</v>
      </c>
      <c r="B307" s="114"/>
      <c r="C307" s="135"/>
      <c r="D307" s="114"/>
      <c r="E307" s="108"/>
      <c r="F307" s="114"/>
      <c r="G307" s="114"/>
    </row>
    <row r="308" spans="1:7" ht="21" x14ac:dyDescent="0.4">
      <c r="A308" s="448" t="s">
        <v>28</v>
      </c>
      <c r="B308" s="449" t="s">
        <v>29</v>
      </c>
      <c r="C308" s="449"/>
      <c r="D308" s="449" t="s">
        <v>42</v>
      </c>
      <c r="E308" s="450" t="s">
        <v>266</v>
      </c>
      <c r="F308" s="450" t="s">
        <v>302</v>
      </c>
      <c r="G308" s="129"/>
    </row>
    <row r="309" spans="1:7" ht="21" x14ac:dyDescent="0.4">
      <c r="A309" s="448"/>
      <c r="B309" s="118" t="s">
        <v>32</v>
      </c>
      <c r="C309" s="118" t="s">
        <v>31</v>
      </c>
      <c r="D309" s="449"/>
      <c r="E309" s="450"/>
      <c r="F309" s="450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1" x14ac:dyDescent="0.4">
      <c r="A317" s="157" t="s">
        <v>120</v>
      </c>
      <c r="B317" s="122">
        <v>2</v>
      </c>
      <c r="C317" s="122"/>
      <c r="D317" s="158"/>
      <c r="E317" s="123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3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26" x14ac:dyDescent="0.4">
      <c r="A337" s="168" t="s">
        <v>58</v>
      </c>
      <c r="B337" s="122">
        <v>0</v>
      </c>
      <c r="C337" s="174">
        <f>IF(B337=0, -5, "0")</f>
        <v>-5</v>
      </c>
      <c r="D337" s="213" t="s">
        <v>499</v>
      </c>
      <c r="E337" s="123" t="s">
        <v>487</v>
      </c>
      <c r="F337" s="123" t="s">
        <v>299</v>
      </c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70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417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42" x14ac:dyDescent="0.4">
      <c r="A341" s="121" t="s">
        <v>402</v>
      </c>
      <c r="B341" s="122" t="s">
        <v>30</v>
      </c>
      <c r="C341" s="296"/>
      <c r="D341" s="123" t="s">
        <v>480</v>
      </c>
      <c r="E341" s="124"/>
      <c r="F341" s="123" t="s">
        <v>299</v>
      </c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3"/>
      <c r="E342" s="123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31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0.77500000000000002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100.5" customHeight="1" x14ac:dyDescent="0.4">
      <c r="A351" s="215" t="s">
        <v>382</v>
      </c>
      <c r="B351" s="122">
        <v>2</v>
      </c>
      <c r="C351" s="174" t="str">
        <f>IF(B351=0, -5, "0")</f>
        <v>0</v>
      </c>
      <c r="D351" s="213"/>
      <c r="E351" s="123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61"/>
      <c r="B357" s="461"/>
      <c r="C357" s="461"/>
      <c r="D357" s="461"/>
      <c r="E357" s="461"/>
      <c r="F357" s="461"/>
      <c r="G357" s="461"/>
    </row>
    <row r="358" spans="1:7" ht="32.25" customHeight="1" x14ac:dyDescent="0.4">
      <c r="A358" s="506" t="s">
        <v>311</v>
      </c>
      <c r="B358" s="506"/>
      <c r="C358" s="506"/>
      <c r="D358" s="506"/>
      <c r="E358" s="506"/>
      <c r="F358" s="506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42" x14ac:dyDescent="0.4">
      <c r="A361" s="125" t="s">
        <v>376</v>
      </c>
      <c r="B361" s="122">
        <v>0</v>
      </c>
      <c r="C361" s="126"/>
      <c r="D361" s="123" t="s">
        <v>483</v>
      </c>
      <c r="E361" s="123" t="s">
        <v>491</v>
      </c>
      <c r="F361" s="123" t="s">
        <v>298</v>
      </c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0</v>
      </c>
      <c r="C366" s="166"/>
      <c r="D366" s="411">
        <f>IFERROR(E366/F366,"N.A")</f>
        <v>0</v>
      </c>
      <c r="E366" s="147">
        <v>0</v>
      </c>
      <c r="F366" s="123">
        <v>8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28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0.875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75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0.85227272727272729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43544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8" t="s">
        <v>28</v>
      </c>
      <c r="B375" s="449" t="s">
        <v>29</v>
      </c>
      <c r="C375" s="449"/>
      <c r="D375" s="449" t="s">
        <v>42</v>
      </c>
      <c r="E375" s="450" t="s">
        <v>266</v>
      </c>
      <c r="F375" s="450" t="s">
        <v>302</v>
      </c>
      <c r="G375" s="173"/>
    </row>
    <row r="376" spans="1:7" s="6" customFormat="1" ht="21" x14ac:dyDescent="0.4">
      <c r="A376" s="448"/>
      <c r="B376" s="118" t="s">
        <v>32</v>
      </c>
      <c r="C376" s="118" t="s">
        <v>31</v>
      </c>
      <c r="D376" s="449"/>
      <c r="E376" s="450"/>
      <c r="F376" s="450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 t="s">
        <v>30</v>
      </c>
      <c r="C384" s="122"/>
      <c r="D384" s="128"/>
      <c r="E384" s="128"/>
      <c r="F384" s="123"/>
      <c r="G384" s="173"/>
    </row>
    <row r="385" spans="1:7" s="6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4"/>
      <c r="B415" s="443"/>
      <c r="C415" s="443"/>
      <c r="D415" s="443"/>
      <c r="E415" s="443"/>
      <c r="F415" s="443"/>
      <c r="G415" s="443"/>
    </row>
    <row r="416" spans="1:7" s="6" customFormat="1" ht="24.75" x14ac:dyDescent="0.4">
      <c r="A416" s="509" t="s">
        <v>320</v>
      </c>
      <c r="B416" s="509"/>
      <c r="C416" s="509"/>
      <c r="D416" s="509"/>
      <c r="E416" s="509"/>
      <c r="F416" s="509"/>
      <c r="G416" s="173"/>
    </row>
    <row r="417" spans="1:7" s="6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 t="s">
        <v>30</v>
      </c>
      <c r="C424" s="122"/>
      <c r="D424" s="411" t="str">
        <f>IFERROR(E424/F424,"N.A")</f>
        <v>N.A</v>
      </c>
      <c r="E424" s="147">
        <v>0</v>
      </c>
      <c r="F424" s="123">
        <v>0</v>
      </c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43544</v>
      </c>
      <c r="B432" s="114"/>
      <c r="C432" s="135"/>
      <c r="D432" s="129"/>
      <c r="E432" s="108"/>
      <c r="F432" s="114"/>
      <c r="G432" s="114"/>
    </row>
    <row r="433" spans="1:7" ht="21" x14ac:dyDescent="0.4">
      <c r="A433" s="448" t="s">
        <v>28</v>
      </c>
      <c r="B433" s="449" t="s">
        <v>29</v>
      </c>
      <c r="C433" s="449"/>
      <c r="D433" s="449" t="s">
        <v>42</v>
      </c>
      <c r="E433" s="450" t="s">
        <v>266</v>
      </c>
      <c r="F433" s="450" t="s">
        <v>302</v>
      </c>
      <c r="G433" s="129"/>
    </row>
    <row r="434" spans="1:7" ht="21" x14ac:dyDescent="0.4">
      <c r="A434" s="448"/>
      <c r="B434" s="118" t="s">
        <v>32</v>
      </c>
      <c r="C434" s="118" t="s">
        <v>31</v>
      </c>
      <c r="D434" s="449"/>
      <c r="E434" s="450"/>
      <c r="F434" s="450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42" x14ac:dyDescent="0.4">
      <c r="A454" s="121" t="s">
        <v>85</v>
      </c>
      <c r="B454" s="122">
        <v>0</v>
      </c>
      <c r="C454" s="126"/>
      <c r="D454" s="158" t="s">
        <v>481</v>
      </c>
      <c r="E454" s="123" t="s">
        <v>488</v>
      </c>
      <c r="F454" s="123" t="s">
        <v>299</v>
      </c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9" t="s">
        <v>311</v>
      </c>
      <c r="B464" s="509"/>
      <c r="C464" s="509"/>
      <c r="D464" s="509"/>
      <c r="E464" s="509"/>
      <c r="F464" s="509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f>IFERROR(E471/F471,"N.A")</f>
        <v>1</v>
      </c>
      <c r="E471" s="147">
        <v>1</v>
      </c>
      <c r="F471" s="123">
        <v>1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0.95238095238095233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56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0.96551724137931039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10" t="s">
        <v>425</v>
      </c>
      <c r="B478" s="510"/>
      <c r="C478" s="510"/>
      <c r="D478" s="510"/>
      <c r="E478" s="510"/>
      <c r="F478" s="510"/>
      <c r="G478" s="114"/>
    </row>
    <row r="479" spans="1:7" s="258" customFormat="1" ht="21" customHeight="1" x14ac:dyDescent="0.4">
      <c r="A479" s="234">
        <f>B11</f>
        <v>43544</v>
      </c>
      <c r="G479" s="114"/>
    </row>
    <row r="480" spans="1:7" s="258" customFormat="1" ht="21" x14ac:dyDescent="0.4">
      <c r="A480" s="480" t="s">
        <v>28</v>
      </c>
      <c r="B480" s="481" t="s">
        <v>29</v>
      </c>
      <c r="C480" s="481"/>
      <c r="D480" s="481" t="s">
        <v>42</v>
      </c>
      <c r="E480" s="482" t="s">
        <v>266</v>
      </c>
      <c r="F480" s="482" t="s">
        <v>302</v>
      </c>
      <c r="G480" s="114"/>
    </row>
    <row r="481" spans="1:7" s="258" customFormat="1" ht="21" x14ac:dyDescent="0.4">
      <c r="A481" s="480"/>
      <c r="B481" s="320" t="s">
        <v>32</v>
      </c>
      <c r="C481" s="320" t="s">
        <v>31</v>
      </c>
      <c r="D481" s="481"/>
      <c r="E481" s="482"/>
      <c r="F481" s="48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1" t="s">
        <v>52</v>
      </c>
      <c r="B483" s="471"/>
      <c r="C483" s="471"/>
      <c r="D483" s="471"/>
      <c r="E483" s="471"/>
      <c r="F483" s="471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68" t="s">
        <v>463</v>
      </c>
      <c r="B491" s="469"/>
      <c r="C491" s="469"/>
      <c r="D491" s="469"/>
      <c r="E491" s="469"/>
      <c r="F491" s="469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93"/>
      <c r="B517" s="493"/>
      <c r="C517" s="493"/>
      <c r="D517" s="493"/>
      <c r="E517" s="493"/>
      <c r="F517" s="493"/>
      <c r="G517" s="493"/>
    </row>
    <row r="518" spans="1:7" s="258" customFormat="1" ht="26.25" customHeight="1" x14ac:dyDescent="0.5">
      <c r="A518" s="369" t="s">
        <v>311</v>
      </c>
      <c r="B518" s="505"/>
      <c r="C518" s="505"/>
      <c r="D518" s="505"/>
      <c r="E518" s="505"/>
      <c r="F518" s="505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11" t="s">
        <v>97</v>
      </c>
      <c r="B530" s="511"/>
      <c r="C530" s="511"/>
      <c r="D530" s="511"/>
      <c r="E530" s="511"/>
      <c r="F530" s="511"/>
      <c r="G530" s="114"/>
    </row>
    <row r="531" spans="1:7" s="258" customFormat="1" ht="22.5" customHeight="1" x14ac:dyDescent="0.4">
      <c r="A531" s="234">
        <f>B11</f>
        <v>43544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6" t="s">
        <v>28</v>
      </c>
      <c r="B532" s="488" t="s">
        <v>29</v>
      </c>
      <c r="C532" s="489"/>
      <c r="D532" s="449" t="s">
        <v>42</v>
      </c>
      <c r="E532" s="450" t="s">
        <v>266</v>
      </c>
      <c r="F532" s="450" t="s">
        <v>302</v>
      </c>
      <c r="G532" s="114"/>
    </row>
    <row r="533" spans="1:7" s="258" customFormat="1" ht="21" x14ac:dyDescent="0.4">
      <c r="A533" s="487"/>
      <c r="B533" s="315" t="s">
        <v>32</v>
      </c>
      <c r="C533" s="316" t="s">
        <v>31</v>
      </c>
      <c r="D533" s="449"/>
      <c r="E533" s="450"/>
      <c r="F533" s="450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07"/>
      <c r="D535" s="507"/>
      <c r="E535" s="507"/>
      <c r="F535" s="508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62" t="s">
        <v>34</v>
      </c>
      <c r="B542" s="463"/>
      <c r="C542" s="464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62" t="s">
        <v>33</v>
      </c>
      <c r="B543" s="463"/>
      <c r="C543" s="464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6"/>
      <c r="B544" s="436"/>
      <c r="C544" s="436"/>
      <c r="D544" s="436"/>
      <c r="E544" s="436"/>
      <c r="F544" s="436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2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8"/>
      <c r="F548" s="123"/>
      <c r="G548" s="129"/>
    </row>
    <row r="549" spans="1:7" s="258" customFormat="1" ht="42" x14ac:dyDescent="0.4">
      <c r="A549" s="121" t="s">
        <v>114</v>
      </c>
      <c r="B549" s="122">
        <v>0</v>
      </c>
      <c r="C549" s="122"/>
      <c r="D549" s="201" t="s">
        <v>482</v>
      </c>
      <c r="E549" s="127" t="s">
        <v>489</v>
      </c>
      <c r="F549" s="123" t="s">
        <v>298</v>
      </c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8"/>
      <c r="B556" s="461"/>
      <c r="C556" s="461"/>
      <c r="D556" s="461"/>
      <c r="E556" s="461"/>
      <c r="F556" s="461"/>
      <c r="G556" s="461"/>
    </row>
    <row r="557" spans="1:7" s="258" customFormat="1" ht="35.25" customHeight="1" x14ac:dyDescent="0.4">
      <c r="A557" s="371" t="s">
        <v>311</v>
      </c>
      <c r="B557" s="337"/>
      <c r="C557" s="459"/>
      <c r="D557" s="459"/>
      <c r="E557" s="459"/>
      <c r="F557" s="460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42" x14ac:dyDescent="0.4">
      <c r="A560" s="125" t="s">
        <v>376</v>
      </c>
      <c r="B560" s="122">
        <v>0</v>
      </c>
      <c r="C560" s="183"/>
      <c r="D560" s="123" t="s">
        <v>483</v>
      </c>
      <c r="E560" s="123" t="s">
        <v>491</v>
      </c>
      <c r="F560" s="123" t="s">
        <v>298</v>
      </c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f>IFERROR(E565/F565,"N.A")</f>
        <v>1</v>
      </c>
      <c r="E565" s="124">
        <v>1</v>
      </c>
      <c r="F565" s="123">
        <v>1</v>
      </c>
      <c r="G565" s="114"/>
    </row>
    <row r="566" spans="1:7" s="258" customFormat="1" ht="21" x14ac:dyDescent="0.4">
      <c r="A566" s="454" t="s">
        <v>34</v>
      </c>
      <c r="B566" s="454"/>
      <c r="C566" s="455"/>
      <c r="D566" s="358">
        <f>SUM(B558:C565,B546:C555)</f>
        <v>30</v>
      </c>
      <c r="E566" s="108"/>
      <c r="F566" s="114"/>
      <c r="G566" s="114"/>
    </row>
    <row r="567" spans="1:7" s="258" customFormat="1" ht="21" x14ac:dyDescent="0.4">
      <c r="A567" s="454" t="s">
        <v>33</v>
      </c>
      <c r="B567" s="454"/>
      <c r="C567" s="454"/>
      <c r="D567" s="388">
        <f>D566/(COUNT(B558:C565,B546:C555)*2)</f>
        <v>0.88235294117647056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42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0.91304347826086951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6"/>
      <c r="B572" s="436"/>
      <c r="C572" s="436"/>
      <c r="D572" s="436"/>
      <c r="E572" s="436"/>
      <c r="F572" s="436"/>
      <c r="G572" s="114"/>
    </row>
    <row r="573" spans="1:7" ht="22.5" x14ac:dyDescent="0.45">
      <c r="A573" s="467" t="s">
        <v>19</v>
      </c>
      <c r="B573" s="467"/>
      <c r="C573" s="467"/>
      <c r="D573" s="467"/>
      <c r="E573" s="467"/>
      <c r="F573" s="467"/>
      <c r="G573" s="114"/>
    </row>
    <row r="574" spans="1:7" ht="22.5" x14ac:dyDescent="0.4">
      <c r="A574" s="243">
        <f>B11</f>
        <v>43544</v>
      </c>
      <c r="B574" s="114"/>
      <c r="C574" s="135"/>
      <c r="D574" s="356"/>
      <c r="E574" s="356"/>
      <c r="F574" s="356"/>
      <c r="G574" s="114"/>
    </row>
    <row r="575" spans="1:7" ht="21" x14ac:dyDescent="0.4">
      <c r="A575" s="480" t="s">
        <v>28</v>
      </c>
      <c r="B575" s="481" t="s">
        <v>29</v>
      </c>
      <c r="C575" s="481"/>
      <c r="D575" s="481" t="s">
        <v>42</v>
      </c>
      <c r="E575" s="482" t="s">
        <v>266</v>
      </c>
      <c r="F575" s="482" t="s">
        <v>302</v>
      </c>
      <c r="G575" s="114"/>
    </row>
    <row r="576" spans="1:7" ht="21" x14ac:dyDescent="0.4">
      <c r="A576" s="480"/>
      <c r="B576" s="320" t="s">
        <v>32</v>
      </c>
      <c r="C576" s="320" t="s">
        <v>31</v>
      </c>
      <c r="D576" s="481"/>
      <c r="E576" s="482"/>
      <c r="F576" s="48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4" t="s">
        <v>10</v>
      </c>
      <c r="B578" s="495"/>
      <c r="C578" s="495"/>
      <c r="D578" s="495"/>
      <c r="E578" s="495"/>
      <c r="F578" s="496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60"/>
      <c r="E585" s="123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54" t="s">
        <v>34</v>
      </c>
      <c r="B588" s="454"/>
      <c r="C588" s="455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54" t="s">
        <v>33</v>
      </c>
      <c r="B589" s="454"/>
      <c r="C589" s="454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7" t="s">
        <v>23</v>
      </c>
      <c r="B591" s="498"/>
      <c r="C591" s="498"/>
      <c r="D591" s="498"/>
      <c r="E591" s="498"/>
      <c r="F591" s="499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46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2</v>
      </c>
      <c r="C605" s="122"/>
      <c r="D605" s="411">
        <f>IFERROR(E605/F605,"N.A")</f>
        <v>1</v>
      </c>
      <c r="E605" s="124">
        <v>4</v>
      </c>
      <c r="F605" s="123">
        <v>4</v>
      </c>
      <c r="G605" s="129"/>
    </row>
    <row r="606" spans="1:7" s="258" customFormat="1" ht="21" x14ac:dyDescent="0.4">
      <c r="A606" s="454" t="s">
        <v>34</v>
      </c>
      <c r="B606" s="454"/>
      <c r="C606" s="455"/>
      <c r="D606" s="358">
        <f>SUM(B592:C605)</f>
        <v>28</v>
      </c>
      <c r="E606" s="108"/>
      <c r="F606" s="114"/>
      <c r="G606" s="114"/>
    </row>
    <row r="607" spans="1:7" s="258" customFormat="1" ht="21" x14ac:dyDescent="0.4">
      <c r="A607" s="454" t="s">
        <v>33</v>
      </c>
      <c r="B607" s="454"/>
      <c r="C607" s="454"/>
      <c r="D607" s="388">
        <f>D606/(COUNT(B592:C605)*2)</f>
        <v>1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46</v>
      </c>
      <c r="E609" s="304"/>
      <c r="F609" s="304"/>
      <c r="G609" s="129"/>
    </row>
    <row r="610" spans="1:7" ht="22.5" x14ac:dyDescent="0.45">
      <c r="A610" s="456" t="s">
        <v>170</v>
      </c>
      <c r="B610" s="457"/>
      <c r="C610" s="458"/>
      <c r="D610" s="154">
        <f>D609/(COUNT(B579:C587,B592:C605)*2)</f>
        <v>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7" t="s">
        <v>8</v>
      </c>
      <c r="B612" s="467"/>
      <c r="C612" s="467"/>
      <c r="D612" s="467"/>
      <c r="E612" s="467"/>
      <c r="F612" s="467"/>
      <c r="G612" s="129"/>
    </row>
    <row r="613" spans="1:7" ht="22.5" x14ac:dyDescent="0.4">
      <c r="A613" s="156">
        <f>B11</f>
        <v>43544</v>
      </c>
      <c r="B613" s="114"/>
      <c r="C613" s="135"/>
      <c r="D613" s="137"/>
      <c r="E613" s="137"/>
      <c r="F613" s="137"/>
      <c r="G613" s="114"/>
    </row>
    <row r="614" spans="1:7" ht="21" x14ac:dyDescent="0.4">
      <c r="A614" s="448" t="s">
        <v>28</v>
      </c>
      <c r="B614" s="449" t="s">
        <v>29</v>
      </c>
      <c r="C614" s="449"/>
      <c r="D614" s="449" t="s">
        <v>42</v>
      </c>
      <c r="E614" s="450" t="s">
        <v>266</v>
      </c>
      <c r="F614" s="450" t="s">
        <v>302</v>
      </c>
      <c r="G614" s="114"/>
    </row>
    <row r="615" spans="1:7" ht="18.75" customHeight="1" x14ac:dyDescent="0.4">
      <c r="A615" s="448"/>
      <c r="B615" s="118" t="s">
        <v>32</v>
      </c>
      <c r="C615" s="118" t="s">
        <v>31</v>
      </c>
      <c r="D615" s="449"/>
      <c r="E615" s="450"/>
      <c r="F615" s="450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5"/>
      <c r="D617" s="465"/>
      <c r="E617" s="465"/>
      <c r="F617" s="466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4" t="s">
        <v>34</v>
      </c>
      <c r="B627" s="454"/>
      <c r="C627" s="454"/>
      <c r="D627" s="358">
        <f>SUM(B618:C626)</f>
        <v>18</v>
      </c>
      <c r="E627" s="491"/>
      <c r="F627" s="470"/>
      <c r="G627" s="129"/>
    </row>
    <row r="628" spans="1:7" ht="21" x14ac:dyDescent="0.4">
      <c r="A628" s="454" t="s">
        <v>33</v>
      </c>
      <c r="B628" s="454"/>
      <c r="C628" s="454"/>
      <c r="D628" s="388">
        <f>D627/(COUNT(B618:C626)*2)</f>
        <v>1</v>
      </c>
      <c r="E628" s="492"/>
      <c r="F628" s="493"/>
      <c r="G628" s="129"/>
    </row>
    <row r="629" spans="1:7" ht="21" x14ac:dyDescent="0.4">
      <c r="A629" s="325"/>
      <c r="B629" s="135"/>
      <c r="C629" s="490"/>
      <c r="D629" s="490"/>
      <c r="E629" s="490"/>
      <c r="F629" s="490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71.2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128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63"/>
      <c r="E636" s="123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2" t="s">
        <v>34</v>
      </c>
      <c r="B639" s="463"/>
      <c r="C639" s="464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5"/>
      <c r="D642" s="465"/>
      <c r="E642" s="465"/>
      <c r="F642" s="466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00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2" t="s">
        <v>34</v>
      </c>
      <c r="B650" s="463"/>
      <c r="C650" s="464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65"/>
      <c r="C653" s="465"/>
      <c r="D653" s="465"/>
      <c r="E653" s="465"/>
      <c r="F653" s="466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0</v>
      </c>
      <c r="C655" s="174"/>
      <c r="D655" s="265"/>
      <c r="E655" s="265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63" x14ac:dyDescent="0.4">
      <c r="A659" s="244" t="s">
        <v>326</v>
      </c>
      <c r="B659" s="122">
        <v>1</v>
      </c>
      <c r="C659" s="143" t="str">
        <f>IF(B659=0, -10, "0")</f>
        <v>0</v>
      </c>
      <c r="D659" s="128" t="s">
        <v>501</v>
      </c>
      <c r="E659" s="128" t="s">
        <v>490</v>
      </c>
      <c r="F659" s="123" t="s">
        <v>299</v>
      </c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500" t="s">
        <v>311</v>
      </c>
      <c r="B661" s="501"/>
      <c r="C661" s="501"/>
      <c r="D661" s="501"/>
      <c r="E661" s="501"/>
      <c r="F661" s="502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42" x14ac:dyDescent="0.4">
      <c r="A663" s="121" t="s">
        <v>303</v>
      </c>
      <c r="B663" s="122">
        <v>0</v>
      </c>
      <c r="C663" s="122"/>
      <c r="D663" s="123" t="s">
        <v>483</v>
      </c>
      <c r="E663" s="123" t="s">
        <v>491</v>
      </c>
      <c r="F663" s="128" t="s">
        <v>298</v>
      </c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>
        <f>IFERROR(E668/F668,"N.A")</f>
        <v>1</v>
      </c>
      <c r="E668" s="331">
        <v>1</v>
      </c>
      <c r="F668" s="128">
        <v>1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23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0.8214285714285714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71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0.93421052631578949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7" t="s">
        <v>356</v>
      </c>
      <c r="B676" s="467"/>
      <c r="C676" s="467"/>
      <c r="D676" s="467"/>
      <c r="E676" s="467"/>
      <c r="F676" s="467"/>
      <c r="G676" s="114"/>
    </row>
    <row r="677" spans="1:7" ht="21" x14ac:dyDescent="0.4">
      <c r="A677" s="243">
        <f>B11</f>
        <v>43544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8" t="s">
        <v>28</v>
      </c>
      <c r="B678" s="449" t="s">
        <v>29</v>
      </c>
      <c r="C678" s="449"/>
      <c r="D678" s="449" t="s">
        <v>42</v>
      </c>
      <c r="E678" s="450" t="s">
        <v>266</v>
      </c>
      <c r="F678" s="450" t="s">
        <v>302</v>
      </c>
      <c r="G678" s="129"/>
    </row>
    <row r="679" spans="1:7" ht="21" x14ac:dyDescent="0.4">
      <c r="A679" s="448"/>
      <c r="B679" s="118" t="s">
        <v>32</v>
      </c>
      <c r="C679" s="118" t="s">
        <v>31</v>
      </c>
      <c r="D679" s="449"/>
      <c r="E679" s="450"/>
      <c r="F679" s="450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63" x14ac:dyDescent="0.4">
      <c r="A683" s="138" t="s">
        <v>43</v>
      </c>
      <c r="B683" s="122">
        <v>0</v>
      </c>
      <c r="C683" s="122"/>
      <c r="D683" s="123" t="s">
        <v>502</v>
      </c>
      <c r="E683" s="123" t="s">
        <v>503</v>
      </c>
      <c r="F683" s="123" t="s">
        <v>299</v>
      </c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00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78" customHeight="1" x14ac:dyDescent="0.4">
      <c r="A691" s="237" t="s">
        <v>13</v>
      </c>
      <c r="B691" s="122">
        <v>0</v>
      </c>
      <c r="C691" s="275"/>
      <c r="D691" s="255" t="s">
        <v>492</v>
      </c>
      <c r="E691" s="128" t="s">
        <v>493</v>
      </c>
      <c r="F691" s="123" t="s">
        <v>298</v>
      </c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42" x14ac:dyDescent="0.4">
      <c r="A696" s="272" t="s">
        <v>389</v>
      </c>
      <c r="B696" s="122">
        <v>0</v>
      </c>
      <c r="C696" s="174"/>
      <c r="D696" s="418" t="s">
        <v>504</v>
      </c>
      <c r="E696" s="419" t="s">
        <v>505</v>
      </c>
      <c r="F696" s="123" t="s">
        <v>299</v>
      </c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f>IFERROR(E700/F700,"N.A")</f>
        <v>1</v>
      </c>
      <c r="E700" s="420">
        <v>2</v>
      </c>
      <c r="F700" s="123">
        <v>2</v>
      </c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30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0.83333333333333337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3" t="s">
        <v>459</v>
      </c>
      <c r="B704" s="503"/>
      <c r="C704" s="503"/>
      <c r="D704" s="503"/>
      <c r="E704" s="503"/>
      <c r="F704" s="503"/>
      <c r="G704" s="274"/>
    </row>
    <row r="705" spans="1:7" ht="21" customHeight="1" x14ac:dyDescent="0.4">
      <c r="A705" s="251">
        <f>B11</f>
        <v>43544</v>
      </c>
      <c r="B705" s="114"/>
      <c r="C705" s="135"/>
      <c r="D705" s="273"/>
      <c r="E705" s="273"/>
      <c r="F705" s="273"/>
      <c r="G705" s="274"/>
    </row>
    <row r="706" spans="1:7" ht="21" x14ac:dyDescent="0.4">
      <c r="A706" s="474" t="s">
        <v>28</v>
      </c>
      <c r="B706" s="488" t="s">
        <v>29</v>
      </c>
      <c r="C706" s="488"/>
      <c r="D706" s="449" t="s">
        <v>42</v>
      </c>
      <c r="E706" s="450" t="s">
        <v>266</v>
      </c>
      <c r="F706" s="450" t="s">
        <v>302</v>
      </c>
      <c r="G706" s="274"/>
    </row>
    <row r="707" spans="1:7" ht="21" x14ac:dyDescent="0.4">
      <c r="A707" s="475"/>
      <c r="B707" s="383" t="s">
        <v>32</v>
      </c>
      <c r="C707" s="383" t="s">
        <v>31</v>
      </c>
      <c r="D707" s="449"/>
      <c r="E707" s="450"/>
      <c r="F707" s="450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1" t="s">
        <v>306</v>
      </c>
      <c r="B709" s="452"/>
      <c r="C709" s="452"/>
      <c r="D709" s="452"/>
      <c r="E709" s="452"/>
      <c r="F709" s="453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126"/>
      <c r="D714" s="286"/>
      <c r="E714" s="286"/>
      <c r="F714" s="200"/>
      <c r="G714" s="274"/>
    </row>
    <row r="715" spans="1:7" ht="21" x14ac:dyDescent="0.4">
      <c r="A715" s="130" t="s">
        <v>34</v>
      </c>
      <c r="B715" s="472"/>
      <c r="C715" s="473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72"/>
      <c r="C716" s="473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1" t="s">
        <v>307</v>
      </c>
      <c r="B718" s="452"/>
      <c r="C718" s="452"/>
      <c r="D718" s="452"/>
      <c r="E718" s="452"/>
      <c r="F718" s="453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8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f>IFERROR(E721/F721,"N.A")</f>
        <v>1</v>
      </c>
      <c r="E721" s="265">
        <v>1</v>
      </c>
      <c r="F721" s="200">
        <v>1</v>
      </c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0.90909090909090906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578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0.91167192429022081</v>
      </c>
      <c r="E730" s="259"/>
      <c r="F730" s="259"/>
    </row>
  </sheetData>
  <sheetProtection algorithmName="SHA-512" hashValue="x6nKvQDFg7JEMSNieeyrxX7pr8tVK0Pjd2lKzTmqgOxofoW+bR+bOPA1RNM43da0URD9dYqim9cr58s9oawgOA==" saltValue="/++sNb4OSULLjadtPF2KIw==" spinCount="100000" sheet="1" objects="1" scenarios="1"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8" zoomScale="80" zoomScaleNormal="90" zoomScaleSheetLayoutView="80" workbookViewId="0">
      <selection activeCell="E196" sqref="E19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49"/>
      <c r="E1" s="549"/>
      <c r="F1" s="549"/>
      <c r="G1" s="549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50" t="s">
        <v>46</v>
      </c>
      <c r="B6" s="550"/>
      <c r="C6" s="550"/>
      <c r="D6" s="550"/>
      <c r="E6" s="550"/>
      <c r="F6" s="550"/>
      <c r="G6" s="92"/>
    </row>
    <row r="7" spans="1:7" s="2" customFormat="1" ht="21.75" customHeight="1" x14ac:dyDescent="0.45">
      <c r="A7" s="551" t="str">
        <f>'Page de garde'!D18</f>
        <v>Route de Gabes-sfax</v>
      </c>
      <c r="B7" s="551"/>
      <c r="C7" s="551"/>
      <c r="D7" s="551"/>
      <c r="E7" s="551"/>
      <c r="F7" s="551"/>
      <c r="G7" s="92"/>
    </row>
    <row r="8" spans="1:7" s="2" customFormat="1" ht="24" x14ac:dyDescent="0.45">
      <c r="A8" s="4" t="s">
        <v>39</v>
      </c>
      <c r="B8" s="552" t="str">
        <f>'A1 Exploitation'!B9:F9</f>
        <v>Yassine ELLOUMI</v>
      </c>
      <c r="C8" s="552"/>
      <c r="D8" s="552"/>
      <c r="E8" s="552"/>
      <c r="F8" s="552"/>
      <c r="G8" s="92"/>
    </row>
    <row r="9" spans="1:7" s="2" customFormat="1" ht="24" x14ac:dyDescent="0.45">
      <c r="A9" s="5" t="s">
        <v>41</v>
      </c>
      <c r="B9" s="553" t="str">
        <f>'A1 Exploitation'!B10:F10</f>
        <v>Chef rayons PFT+chef de réception +resp rayon traiteur -charcuterie</v>
      </c>
      <c r="C9" s="553"/>
      <c r="D9" s="553"/>
      <c r="E9" s="553"/>
      <c r="F9" s="553"/>
      <c r="G9" s="92"/>
    </row>
    <row r="10" spans="1:7" s="2" customFormat="1" ht="24" x14ac:dyDescent="0.45">
      <c r="A10" s="4" t="s">
        <v>40</v>
      </c>
      <c r="B10" s="548">
        <f>'A1 Exploitation'!B11:F11</f>
        <v>43544</v>
      </c>
      <c r="C10" s="548"/>
      <c r="D10" s="548"/>
      <c r="E10" s="548"/>
      <c r="F10" s="548"/>
      <c r="G10" s="92"/>
    </row>
    <row r="11" spans="1:7" s="2" customFormat="1" ht="24" x14ac:dyDescent="0.45">
      <c r="A11" s="4" t="s">
        <v>250</v>
      </c>
      <c r="B11" s="545">
        <f>D199</f>
        <v>0.85</v>
      </c>
      <c r="C11" s="545"/>
      <c r="D11" s="545"/>
      <c r="E11" s="545"/>
      <c r="F11" s="545"/>
      <c r="G11" s="92"/>
    </row>
    <row r="12" spans="1:7" s="2" customFormat="1" ht="22.5" x14ac:dyDescent="0.45">
      <c r="A12" s="1"/>
      <c r="D12" s="513"/>
      <c r="E12" s="513"/>
      <c r="F12" s="513"/>
      <c r="G12" s="513"/>
    </row>
    <row r="13" spans="1:7" s="2" customFormat="1" ht="11.25" customHeight="1" x14ac:dyDescent="0.3">
      <c r="A13" s="546" t="s">
        <v>28</v>
      </c>
      <c r="B13" s="547" t="s">
        <v>29</v>
      </c>
      <c r="C13" s="547"/>
      <c r="D13" s="547" t="s">
        <v>42</v>
      </c>
      <c r="E13" s="547" t="s">
        <v>160</v>
      </c>
      <c r="F13" s="547" t="s">
        <v>161</v>
      </c>
      <c r="G13" s="80"/>
    </row>
    <row r="14" spans="1:7" s="2" customFormat="1" ht="12.75" customHeight="1" x14ac:dyDescent="0.3">
      <c r="A14" s="546"/>
      <c r="B14" s="22" t="s">
        <v>32</v>
      </c>
      <c r="C14" s="22" t="s">
        <v>31</v>
      </c>
      <c r="D14" s="547"/>
      <c r="E14" s="547"/>
      <c r="F14" s="547"/>
      <c r="G14" s="94"/>
    </row>
    <row r="15" spans="1:7" x14ac:dyDescent="0.3">
      <c r="A15" s="536"/>
      <c r="B15" s="537"/>
      <c r="C15" s="537"/>
      <c r="D15" s="537"/>
      <c r="E15" s="537"/>
      <c r="F15" s="537"/>
    </row>
    <row r="16" spans="1:7" ht="19.5" x14ac:dyDescent="0.4">
      <c r="A16" s="540" t="s">
        <v>0</v>
      </c>
      <c r="B16" s="541"/>
      <c r="C16" s="541"/>
      <c r="D16" s="541"/>
      <c r="E16" s="541"/>
      <c r="F16" s="541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2" t="s">
        <v>34</v>
      </c>
      <c r="B22" s="538"/>
      <c r="C22" s="539"/>
      <c r="D22" s="99">
        <f>SUM(B17:C21)</f>
        <v>10</v>
      </c>
    </row>
    <row r="23" spans="1:7" x14ac:dyDescent="0.3">
      <c r="A23" s="529" t="s">
        <v>251</v>
      </c>
      <c r="B23" s="530"/>
      <c r="C23" s="531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4" t="s">
        <v>4</v>
      </c>
      <c r="B25" s="535"/>
      <c r="C25" s="535"/>
      <c r="D25" s="535"/>
      <c r="E25" s="535"/>
      <c r="F25" s="535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9" t="s">
        <v>34</v>
      </c>
      <c r="B33" s="530"/>
      <c r="C33" s="531"/>
      <c r="D33" s="97">
        <f>SUM(B26:C32)</f>
        <v>14</v>
      </c>
    </row>
    <row r="34" spans="1:7" x14ac:dyDescent="0.3">
      <c r="A34" s="529" t="s">
        <v>251</v>
      </c>
      <c r="B34" s="530"/>
      <c r="C34" s="531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4" t="s">
        <v>180</v>
      </c>
      <c r="B36" s="535"/>
      <c r="C36" s="535"/>
      <c r="D36" s="535"/>
      <c r="E36" s="535"/>
      <c r="F36" s="535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9" t="s">
        <v>34</v>
      </c>
      <c r="B42" s="530"/>
      <c r="C42" s="531"/>
      <c r="D42" s="97">
        <f>SUM(B37:C41)</f>
        <v>10</v>
      </c>
      <c r="E42" s="3"/>
      <c r="F42" s="3"/>
      <c r="G42" s="93"/>
    </row>
    <row r="43" spans="1:7" s="10" customFormat="1" x14ac:dyDescent="0.3">
      <c r="A43" s="529" t="s">
        <v>251</v>
      </c>
      <c r="B43" s="530"/>
      <c r="C43" s="531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29" t="s">
        <v>34</v>
      </c>
      <c r="B52" s="530"/>
      <c r="C52" s="531"/>
      <c r="D52" s="97">
        <f>SUM(B46:C51)</f>
        <v>12</v>
      </c>
    </row>
    <row r="53" spans="1:7" x14ac:dyDescent="0.3">
      <c r="A53" s="529" t="s">
        <v>251</v>
      </c>
      <c r="B53" s="530"/>
      <c r="C53" s="531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4" t="s">
        <v>8</v>
      </c>
      <c r="B55" s="535"/>
      <c r="C55" s="535"/>
      <c r="D55" s="535"/>
      <c r="E55" s="535"/>
      <c r="F55" s="535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9" t="s">
        <v>34</v>
      </c>
      <c r="B63" s="530"/>
      <c r="C63" s="531"/>
      <c r="D63" s="97">
        <f>SUM(B56:C62)</f>
        <v>14</v>
      </c>
    </row>
    <row r="64" spans="1:7" x14ac:dyDescent="0.3">
      <c r="A64" s="529" t="s">
        <v>251</v>
      </c>
      <c r="B64" s="530"/>
      <c r="C64" s="531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4" t="s">
        <v>111</v>
      </c>
      <c r="B66" s="535"/>
      <c r="C66" s="535"/>
      <c r="D66" s="535"/>
      <c r="E66" s="535"/>
      <c r="F66" s="535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>
        <v>2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9" t="s">
        <v>34</v>
      </c>
      <c r="B84" s="530"/>
      <c r="C84" s="531"/>
      <c r="D84" s="97">
        <f>SUM(B67:C83)</f>
        <v>34</v>
      </c>
    </row>
    <row r="85" spans="1:7" x14ac:dyDescent="0.3">
      <c r="A85" s="529" t="s">
        <v>251</v>
      </c>
      <c r="B85" s="530"/>
      <c r="C85" s="531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4" t="s">
        <v>172</v>
      </c>
      <c r="B87" s="535"/>
      <c r="C87" s="535"/>
      <c r="D87" s="535"/>
      <c r="E87" s="535"/>
      <c r="F87" s="535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0</v>
      </c>
      <c r="C93" s="88">
        <f>IF(B93=0, -5, "0")</f>
        <v>-5</v>
      </c>
      <c r="D93" s="2" t="s">
        <v>495</v>
      </c>
      <c r="E93" s="62" t="s">
        <v>506</v>
      </c>
      <c r="F93" s="62" t="s">
        <v>298</v>
      </c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9" t="s">
        <v>34</v>
      </c>
      <c r="B102" s="530"/>
      <c r="C102" s="531"/>
      <c r="D102" s="97">
        <f>SUM(B88:C101)</f>
        <v>21</v>
      </c>
    </row>
    <row r="103" spans="1:7" x14ac:dyDescent="0.3">
      <c r="A103" s="529" t="s">
        <v>251</v>
      </c>
      <c r="B103" s="530"/>
      <c r="C103" s="531"/>
      <c r="D103" s="21">
        <f>D102/(COUNT(B88:C101)*2)</f>
        <v>0.7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4" t="s">
        <v>173</v>
      </c>
      <c r="B106" s="535"/>
      <c r="C106" s="535"/>
      <c r="D106" s="535"/>
      <c r="E106" s="535"/>
      <c r="F106" s="535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9" t="s">
        <v>34</v>
      </c>
      <c r="B118" s="530"/>
      <c r="C118" s="531"/>
      <c r="D118" s="97">
        <f>SUM(B107:C117)</f>
        <v>22</v>
      </c>
      <c r="E118" s="3"/>
      <c r="F118" s="3"/>
      <c r="G118" s="93"/>
    </row>
    <row r="119" spans="1:7" s="10" customFormat="1" x14ac:dyDescent="0.3">
      <c r="A119" s="529" t="s">
        <v>251</v>
      </c>
      <c r="B119" s="530"/>
      <c r="C119" s="531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4" t="s">
        <v>156</v>
      </c>
      <c r="B121" s="535"/>
      <c r="C121" s="535"/>
      <c r="D121" s="535"/>
      <c r="E121" s="535"/>
      <c r="F121" s="535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29" t="s">
        <v>34</v>
      </c>
      <c r="B133" s="530"/>
      <c r="C133" s="531"/>
      <c r="D133" s="97">
        <f>SUM(B122:C132)</f>
        <v>22</v>
      </c>
    </row>
    <row r="134" spans="1:7" x14ac:dyDescent="0.3">
      <c r="A134" s="529" t="s">
        <v>251</v>
      </c>
      <c r="B134" s="530"/>
      <c r="C134" s="531"/>
      <c r="D134" s="20">
        <f>D133/(COUNT(B122:C132)*2)</f>
        <v>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4" t="s">
        <v>61</v>
      </c>
      <c r="B136" s="535"/>
      <c r="C136" s="535"/>
      <c r="D136" s="535"/>
      <c r="E136" s="535"/>
      <c r="F136" s="535"/>
    </row>
    <row r="137" spans="1:7" ht="19.5" x14ac:dyDescent="0.4">
      <c r="A137" s="11" t="s">
        <v>258</v>
      </c>
      <c r="B137" s="78" t="s">
        <v>30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 t="s">
        <v>30</v>
      </c>
      <c r="C139" s="63"/>
      <c r="D139" s="71"/>
      <c r="E139" s="62"/>
      <c r="F139" s="62"/>
    </row>
    <row r="140" spans="1:7" x14ac:dyDescent="0.3">
      <c r="A140" s="38" t="s">
        <v>234</v>
      </c>
      <c r="B140" s="78" t="s">
        <v>30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 t="s">
        <v>30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 t="s">
        <v>30</v>
      </c>
      <c r="C142" s="63"/>
      <c r="D142" s="2"/>
      <c r="E142" s="62"/>
      <c r="F142" s="62"/>
    </row>
    <row r="143" spans="1:7" x14ac:dyDescent="0.3">
      <c r="A143" s="11" t="s">
        <v>260</v>
      </c>
      <c r="B143" s="78" t="s">
        <v>30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 t="s">
        <v>30</v>
      </c>
      <c r="C146" s="63"/>
      <c r="D146" s="66"/>
      <c r="E146" s="62"/>
      <c r="F146" s="62"/>
    </row>
    <row r="147" spans="1:7" x14ac:dyDescent="0.3">
      <c r="A147" s="36" t="s">
        <v>175</v>
      </c>
      <c r="B147" s="78" t="s">
        <v>30</v>
      </c>
      <c r="C147" s="63"/>
      <c r="D147" s="66"/>
      <c r="E147" s="62"/>
      <c r="F147" s="62"/>
    </row>
    <row r="148" spans="1:7" x14ac:dyDescent="0.3">
      <c r="A148" s="7" t="s">
        <v>261</v>
      </c>
      <c r="B148" s="78" t="s">
        <v>30</v>
      </c>
      <c r="C148" s="63"/>
      <c r="D148" s="83"/>
      <c r="E148" s="62"/>
      <c r="F148" s="62"/>
    </row>
    <row r="149" spans="1:7" x14ac:dyDescent="0.3">
      <c r="A149" s="529" t="s">
        <v>34</v>
      </c>
      <c r="B149" s="530"/>
      <c r="C149" s="531"/>
      <c r="D149" s="97">
        <f>SUM(B137:C148)</f>
        <v>0</v>
      </c>
    </row>
    <row r="150" spans="1:7" x14ac:dyDescent="0.3">
      <c r="A150" s="529" t="s">
        <v>251</v>
      </c>
      <c r="B150" s="530"/>
      <c r="C150" s="531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4" t="s">
        <v>178</v>
      </c>
      <c r="B152" s="535"/>
      <c r="C152" s="535"/>
      <c r="D152" s="535"/>
      <c r="E152" s="535"/>
      <c r="F152" s="535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33.75" x14ac:dyDescent="0.35">
      <c r="A156" s="28" t="s">
        <v>263</v>
      </c>
      <c r="B156" s="265">
        <v>0</v>
      </c>
      <c r="C156" s="88">
        <f>IF(B156=0, -5, "0")</f>
        <v>-5</v>
      </c>
      <c r="D156" s="63" t="s">
        <v>507</v>
      </c>
      <c r="E156" s="63" t="s">
        <v>508</v>
      </c>
      <c r="F156" s="62" t="s">
        <v>299</v>
      </c>
    </row>
    <row r="157" spans="1:7" ht="33.75" x14ac:dyDescent="0.35">
      <c r="A157" s="28" t="s">
        <v>264</v>
      </c>
      <c r="B157" s="265">
        <v>0</v>
      </c>
      <c r="C157" s="88">
        <f>IF(B157=0, -5, "0")</f>
        <v>-5</v>
      </c>
      <c r="D157" s="63" t="s">
        <v>500</v>
      </c>
      <c r="E157" s="63" t="s">
        <v>509</v>
      </c>
      <c r="F157" s="62" t="s">
        <v>299</v>
      </c>
    </row>
    <row r="158" spans="1:7" ht="33" x14ac:dyDescent="0.3">
      <c r="A158" s="47" t="s">
        <v>166</v>
      </c>
      <c r="B158" s="265">
        <v>2</v>
      </c>
      <c r="C158" s="62"/>
      <c r="D158" s="85"/>
      <c r="E158" s="63"/>
      <c r="F158" s="62"/>
    </row>
    <row r="159" spans="1:7" x14ac:dyDescent="0.3">
      <c r="A159" s="46" t="s">
        <v>275</v>
      </c>
      <c r="B159" s="265">
        <v>2</v>
      </c>
      <c r="C159" s="62"/>
      <c r="D159" s="65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9" t="s">
        <v>34</v>
      </c>
      <c r="B161" s="538"/>
      <c r="C161" s="539"/>
      <c r="D161" s="99">
        <f>SUM(B153:C160)</f>
        <v>2</v>
      </c>
    </row>
    <row r="162" spans="1:7" x14ac:dyDescent="0.3">
      <c r="A162" s="529" t="s">
        <v>251</v>
      </c>
      <c r="B162" s="530"/>
      <c r="C162" s="531"/>
      <c r="D162" s="21">
        <f>D161/(COUNT(B153:C160)*2)</f>
        <v>0.1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4" t="s">
        <v>64</v>
      </c>
      <c r="B164" s="535"/>
      <c r="C164" s="535"/>
      <c r="D164" s="535"/>
      <c r="E164" s="535"/>
      <c r="F164" s="535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ht="49.5" x14ac:dyDescent="0.3">
      <c r="A166" s="7" t="s">
        <v>243</v>
      </c>
      <c r="B166" s="265">
        <v>0</v>
      </c>
      <c r="C166" s="62"/>
      <c r="D166" s="63" t="s">
        <v>510</v>
      </c>
      <c r="E166" s="63" t="s">
        <v>511</v>
      </c>
      <c r="F166" s="62" t="s">
        <v>298</v>
      </c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9" t="s">
        <v>34</v>
      </c>
      <c r="B169" s="530"/>
      <c r="C169" s="531"/>
      <c r="D169" s="97">
        <f>SUM(B165:C168)</f>
        <v>6</v>
      </c>
    </row>
    <row r="170" spans="1:7" x14ac:dyDescent="0.3">
      <c r="A170" s="529" t="s">
        <v>251</v>
      </c>
      <c r="B170" s="530"/>
      <c r="C170" s="531"/>
      <c r="D170" s="21">
        <f>D169/(COUNT(B165:C168)*2)</f>
        <v>0.75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2" t="s">
        <v>15</v>
      </c>
      <c r="B172" s="533"/>
      <c r="C172" s="533"/>
      <c r="D172" s="533"/>
      <c r="E172" s="533"/>
      <c r="F172" s="533"/>
    </row>
    <row r="173" spans="1:7" ht="43.5" customHeight="1" x14ac:dyDescent="0.3">
      <c r="A173" s="8" t="s">
        <v>152</v>
      </c>
      <c r="B173" s="62">
        <v>0</v>
      </c>
      <c r="C173" s="62"/>
      <c r="D173" s="63" t="s">
        <v>512</v>
      </c>
      <c r="E173" s="62" t="s">
        <v>513</v>
      </c>
      <c r="F173" s="62" t="s">
        <v>299</v>
      </c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9" t="s">
        <v>34</v>
      </c>
      <c r="B177" s="530"/>
      <c r="C177" s="531"/>
      <c r="D177" s="97">
        <f>SUM(B173:C176)</f>
        <v>6</v>
      </c>
    </row>
    <row r="178" spans="1:7" x14ac:dyDescent="0.3">
      <c r="A178" s="529" t="s">
        <v>251</v>
      </c>
      <c r="B178" s="530"/>
      <c r="C178" s="531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4" t="s">
        <v>65</v>
      </c>
      <c r="B180" s="535"/>
      <c r="C180" s="535"/>
      <c r="D180" s="535"/>
      <c r="E180" s="535"/>
      <c r="F180" s="535"/>
    </row>
    <row r="181" spans="1:7" x14ac:dyDescent="0.3">
      <c r="A181" s="30" t="s">
        <v>270</v>
      </c>
      <c r="B181" s="62">
        <v>2</v>
      </c>
      <c r="C181" s="62"/>
      <c r="D181" s="63"/>
      <c r="E181" s="63"/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29" t="s">
        <v>34</v>
      </c>
      <c r="B186" s="530"/>
      <c r="C186" s="531"/>
      <c r="D186" s="97">
        <f>SUM(B181:C185)</f>
        <v>10</v>
      </c>
    </row>
    <row r="187" spans="1:7" x14ac:dyDescent="0.3">
      <c r="A187" s="529" t="s">
        <v>251</v>
      </c>
      <c r="B187" s="530"/>
      <c r="C187" s="531"/>
      <c r="D187" s="21">
        <f>D186/(COUNT(B181:C185)*2)</f>
        <v>1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4" t="s">
        <v>177</v>
      </c>
      <c r="B189" s="535"/>
      <c r="C189" s="535"/>
      <c r="D189" s="535"/>
      <c r="E189" s="535"/>
      <c r="F189" s="535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ht="30.75" x14ac:dyDescent="0.3">
      <c r="A192" s="8" t="s">
        <v>267</v>
      </c>
      <c r="B192" s="265">
        <v>0</v>
      </c>
      <c r="C192" s="62"/>
      <c r="D192" s="66" t="s">
        <v>496</v>
      </c>
      <c r="E192" s="62" t="s">
        <v>514</v>
      </c>
      <c r="F192" s="62" t="s">
        <v>299</v>
      </c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29" t="s">
        <v>34</v>
      </c>
      <c r="B194" s="530"/>
      <c r="C194" s="531"/>
      <c r="D194" s="40">
        <f>SUM(B190:C193)</f>
        <v>4</v>
      </c>
    </row>
    <row r="195" spans="1:6" x14ac:dyDescent="0.3">
      <c r="A195" s="529" t="s">
        <v>251</v>
      </c>
      <c r="B195" s="530"/>
      <c r="C195" s="531"/>
      <c r="D195" s="21">
        <f>D194/(COUNT(B190:C193)*2)</f>
        <v>0.66666666666666663</v>
      </c>
    </row>
    <row r="197" spans="1:6" ht="18" x14ac:dyDescent="0.35">
      <c r="A197" s="43" t="s">
        <v>422</v>
      </c>
      <c r="B197" s="42"/>
      <c r="C197" s="42"/>
      <c r="D197" s="104">
        <v>0.6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187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0.85</v>
      </c>
    </row>
  </sheetData>
  <sheetProtection algorithmName="SHA-512" hashValue="NVXoxRC/ZZymqe8qoZwBrDmEttztzd31Yd2Mv0BUpvH4ZXBUGsaVnM31hePT27hBKermkYIj6s6ZI2uoEcr+Uw==" saltValue="x3MlK+KmBO+CWCW4aYrzi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topLeftCell="A490" zoomScale="80" zoomScaleNormal="80" workbookViewId="0">
      <selection activeCell="D691" sqref="D690:D69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3"/>
      <c r="E1" s="513"/>
      <c r="F1" s="513"/>
      <c r="G1" s="513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4" t="s">
        <v>151</v>
      </c>
      <c r="B7" s="514"/>
      <c r="C7" s="514"/>
      <c r="D7" s="514"/>
      <c r="E7" s="514"/>
      <c r="F7" s="514"/>
      <c r="G7" s="111"/>
    </row>
    <row r="8" spans="1:7" ht="22.5" x14ac:dyDescent="0.45">
      <c r="A8" s="515" t="str">
        <f>'Page de garde'!D18</f>
        <v>Route de Gabes-sfax</v>
      </c>
      <c r="B8" s="515"/>
      <c r="C8" s="515"/>
      <c r="D8" s="515"/>
      <c r="E8" s="515"/>
      <c r="F8" s="515"/>
      <c r="G8" s="111"/>
    </row>
    <row r="9" spans="1:7" ht="22.5" x14ac:dyDescent="0.45">
      <c r="A9" s="112" t="s">
        <v>39</v>
      </c>
      <c r="B9" s="516" t="s">
        <v>515</v>
      </c>
      <c r="C9" s="516"/>
      <c r="D9" s="516"/>
      <c r="E9" s="516"/>
      <c r="F9" s="516"/>
      <c r="G9" s="111"/>
    </row>
    <row r="10" spans="1:7" ht="22.5" x14ac:dyDescent="0.45">
      <c r="A10" s="113" t="s">
        <v>41</v>
      </c>
      <c r="B10" s="517" t="s">
        <v>516</v>
      </c>
      <c r="C10" s="517"/>
      <c r="D10" s="517"/>
      <c r="E10" s="517"/>
      <c r="F10" s="517"/>
      <c r="G10" s="111"/>
    </row>
    <row r="11" spans="1:7" ht="22.5" x14ac:dyDescent="0.45">
      <c r="A11" s="112" t="s">
        <v>40</v>
      </c>
      <c r="B11" s="512">
        <v>43577</v>
      </c>
      <c r="C11" s="512"/>
      <c r="D11" s="512"/>
      <c r="E11" s="512"/>
      <c r="F11" s="512"/>
      <c r="G11" s="111"/>
    </row>
    <row r="12" spans="1:7" ht="22.5" x14ac:dyDescent="0.45">
      <c r="A12" s="112" t="s">
        <v>200</v>
      </c>
      <c r="B12" s="518">
        <f>D730</f>
        <v>0.76769230769230767</v>
      </c>
      <c r="C12" s="518"/>
      <c r="D12" s="518"/>
      <c r="E12" s="518"/>
      <c r="F12" s="518"/>
      <c r="G12" s="111"/>
    </row>
    <row r="13" spans="1:7" ht="22.5" x14ac:dyDescent="0.45">
      <c r="A13" s="110"/>
      <c r="B13" s="108"/>
      <c r="C13" s="108"/>
      <c r="D13" s="513"/>
      <c r="E13" s="513"/>
      <c r="F13" s="513"/>
      <c r="G13" s="51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43577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8" t="s">
        <v>28</v>
      </c>
      <c r="B17" s="449" t="s">
        <v>29</v>
      </c>
      <c r="C17" s="449"/>
      <c r="D17" s="449" t="s">
        <v>42</v>
      </c>
      <c r="E17" s="450" t="s">
        <v>266</v>
      </c>
      <c r="F17" s="450" t="s">
        <v>300</v>
      </c>
      <c r="G17" s="114"/>
    </row>
    <row r="18" spans="1:8" ht="16.5" customHeight="1" x14ac:dyDescent="0.4">
      <c r="A18" s="448"/>
      <c r="B18" s="118" t="s">
        <v>32</v>
      </c>
      <c r="C18" s="118" t="s">
        <v>31</v>
      </c>
      <c r="D18" s="449"/>
      <c r="E18" s="450"/>
      <c r="F18" s="450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42" x14ac:dyDescent="0.4">
      <c r="A23" s="121" t="s">
        <v>76</v>
      </c>
      <c r="B23" s="122">
        <v>1</v>
      </c>
      <c r="C23" s="122"/>
      <c r="D23" s="123" t="s">
        <v>517</v>
      </c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7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0.875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4" t="s">
        <v>16</v>
      </c>
      <c r="B29" s="555"/>
      <c r="C29" s="555"/>
      <c r="D29" s="555"/>
      <c r="E29" s="555"/>
      <c r="F29" s="555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554" t="s">
        <v>311</v>
      </c>
      <c r="B38" s="555"/>
      <c r="C38" s="555"/>
      <c r="D38" s="555"/>
      <c r="E38" s="555"/>
      <c r="F38" s="555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24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31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>
        <f>D47/(COUNT(B30:C37,B21:C25,B39:C43)*2)</f>
        <v>0.96875</v>
      </c>
      <c r="E48" s="108"/>
      <c r="F48" s="114"/>
      <c r="G48" s="114"/>
    </row>
    <row r="49" spans="1:7" ht="21" x14ac:dyDescent="0.3">
      <c r="A49" s="436"/>
      <c r="B49" s="436"/>
      <c r="C49" s="436"/>
      <c r="D49" s="436"/>
      <c r="E49" s="436"/>
      <c r="F49" s="436"/>
      <c r="G49" s="436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43577</v>
      </c>
      <c r="B51" s="114"/>
      <c r="C51" s="135"/>
      <c r="D51" s="114"/>
      <c r="E51" s="108"/>
      <c r="F51" s="114"/>
      <c r="G51" s="114"/>
    </row>
    <row r="52" spans="1:7" ht="21" x14ac:dyDescent="0.4">
      <c r="A52" s="448" t="s">
        <v>28</v>
      </c>
      <c r="B52" s="449" t="s">
        <v>29</v>
      </c>
      <c r="C52" s="449"/>
      <c r="D52" s="449" t="s">
        <v>42</v>
      </c>
      <c r="E52" s="450" t="s">
        <v>266</v>
      </c>
      <c r="F52" s="450" t="s">
        <v>302</v>
      </c>
      <c r="G52" s="129"/>
    </row>
    <row r="53" spans="1:7" ht="21" x14ac:dyDescent="0.4">
      <c r="A53" s="448"/>
      <c r="B53" s="118" t="s">
        <v>32</v>
      </c>
      <c r="C53" s="118" t="s">
        <v>31</v>
      </c>
      <c r="D53" s="449"/>
      <c r="E53" s="450"/>
      <c r="F53" s="450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4"/>
      <c r="B64" s="435"/>
      <c r="C64" s="435"/>
      <c r="D64" s="435"/>
      <c r="E64" s="435"/>
      <c r="F64" s="435"/>
      <c r="G64" s="435"/>
    </row>
    <row r="65" spans="1:7" ht="43.5" customHeight="1" x14ac:dyDescent="0.4">
      <c r="A65" s="523" t="s">
        <v>351</v>
      </c>
      <c r="B65" s="523"/>
      <c r="C65" s="523"/>
      <c r="D65" s="523"/>
      <c r="E65" s="523"/>
      <c r="F65" s="52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3"/>
      <c r="B83" s="443"/>
      <c r="C83" s="443"/>
      <c r="D83" s="443"/>
      <c r="E83" s="443"/>
      <c r="F83" s="443"/>
      <c r="G83" s="443"/>
    </row>
    <row r="84" spans="1:7" ht="45" customHeight="1" x14ac:dyDescent="0.45">
      <c r="A84" s="524" t="s">
        <v>352</v>
      </c>
      <c r="B84" s="524"/>
      <c r="C84" s="524"/>
      <c r="D84" s="524"/>
      <c r="E84" s="524"/>
      <c r="F84" s="52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9"/>
      <c r="B103" s="437"/>
      <c r="C103" s="437"/>
      <c r="D103" s="437"/>
      <c r="E103" s="437"/>
      <c r="F103" s="444"/>
      <c r="G103" s="173"/>
    </row>
    <row r="104" spans="1:7" s="80" customFormat="1" ht="46.5" customHeight="1" x14ac:dyDescent="0.4">
      <c r="A104" s="523" t="s">
        <v>353</v>
      </c>
      <c r="B104" s="523"/>
      <c r="C104" s="523"/>
      <c r="D104" s="523"/>
      <c r="E104" s="523"/>
      <c r="F104" s="52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5"/>
      <c r="B111" s="446"/>
      <c r="C111" s="446"/>
      <c r="D111" s="446"/>
      <c r="E111" s="446"/>
      <c r="F111" s="447"/>
      <c r="G111" s="129"/>
    </row>
    <row r="112" spans="1:7" s="80" customFormat="1" ht="39.75" customHeight="1" x14ac:dyDescent="0.4">
      <c r="A112" s="523" t="s">
        <v>390</v>
      </c>
      <c r="B112" s="523"/>
      <c r="C112" s="523"/>
      <c r="D112" s="523"/>
      <c r="E112" s="523"/>
      <c r="F112" s="52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7"/>
      <c r="B120" s="437"/>
      <c r="C120" s="437"/>
      <c r="D120" s="437"/>
      <c r="E120" s="437"/>
      <c r="F120" s="437"/>
      <c r="G120" s="173"/>
    </row>
    <row r="121" spans="1:7" ht="22.5" x14ac:dyDescent="0.4">
      <c r="A121" s="523" t="s">
        <v>311</v>
      </c>
      <c r="B121" s="523"/>
      <c r="C121" s="523"/>
      <c r="D121" s="523"/>
      <c r="E121" s="523"/>
      <c r="F121" s="52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8"/>
      <c r="B132" s="438"/>
      <c r="C132" s="438"/>
      <c r="D132" s="438"/>
      <c r="E132" s="438"/>
      <c r="F132" s="438"/>
      <c r="G132" s="114"/>
    </row>
    <row r="133" spans="1:16384" ht="22.5" customHeight="1" x14ac:dyDescent="0.4">
      <c r="A133" s="525" t="s">
        <v>424</v>
      </c>
      <c r="B133" s="525"/>
      <c r="C133" s="525"/>
      <c r="D133" s="525"/>
      <c r="E133" s="525"/>
      <c r="F133" s="525"/>
      <c r="G133" s="114"/>
    </row>
    <row r="134" spans="1:16384" ht="22.5" customHeight="1" x14ac:dyDescent="0.4">
      <c r="A134" s="526"/>
      <c r="B134" s="526"/>
      <c r="C134" s="526"/>
      <c r="D134" s="526"/>
      <c r="E134" s="526"/>
      <c r="F134" s="526"/>
      <c r="G134" s="114"/>
    </row>
    <row r="135" spans="1:16384" s="326" customFormat="1" ht="22.5" customHeight="1" x14ac:dyDescent="0.25">
      <c r="A135" s="448" t="s">
        <v>28</v>
      </c>
      <c r="B135" s="449" t="s">
        <v>29</v>
      </c>
      <c r="C135" s="449"/>
      <c r="D135" s="449" t="s">
        <v>42</v>
      </c>
      <c r="E135" s="450" t="s">
        <v>266</v>
      </c>
      <c r="F135" s="450" t="s">
        <v>302</v>
      </c>
    </row>
    <row r="136" spans="1:16384" s="326" customFormat="1" ht="22.5" customHeight="1" x14ac:dyDescent="0.25">
      <c r="A136" s="448"/>
      <c r="B136" s="118" t="s">
        <v>32</v>
      </c>
      <c r="C136" s="118" t="s">
        <v>31</v>
      </c>
      <c r="D136" s="449"/>
      <c r="E136" s="450"/>
      <c r="F136" s="450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7" t="s">
        <v>461</v>
      </c>
      <c r="B139" s="527"/>
      <c r="C139" s="527"/>
      <c r="D139" s="527"/>
      <c r="E139" s="527"/>
      <c r="F139" s="527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63" x14ac:dyDescent="0.4">
      <c r="A141" s="125" t="s">
        <v>334</v>
      </c>
      <c r="B141" s="122">
        <v>1</v>
      </c>
      <c r="C141" s="125"/>
      <c r="D141" s="125" t="s">
        <v>519</v>
      </c>
      <c r="E141" s="125"/>
      <c r="F141" s="322"/>
      <c r="G141" s="114"/>
    </row>
    <row r="142" spans="1:16384" ht="84" x14ac:dyDescent="0.4">
      <c r="A142" s="125" t="s">
        <v>335</v>
      </c>
      <c r="B142" s="122">
        <v>0</v>
      </c>
      <c r="C142" s="125"/>
      <c r="D142" s="125" t="s">
        <v>520</v>
      </c>
      <c r="E142" s="125" t="s">
        <v>521</v>
      </c>
      <c r="F142" s="322"/>
      <c r="G142" s="114"/>
    </row>
    <row r="143" spans="1:16384" ht="42" x14ac:dyDescent="0.4">
      <c r="A143" s="125" t="s">
        <v>370</v>
      </c>
      <c r="B143" s="122">
        <v>1</v>
      </c>
      <c r="C143" s="125"/>
      <c r="D143" s="125" t="s">
        <v>518</v>
      </c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84" x14ac:dyDescent="0.4">
      <c r="A154" s="125" t="s">
        <v>338</v>
      </c>
      <c r="B154" s="318">
        <v>0</v>
      </c>
      <c r="C154" s="125"/>
      <c r="D154" s="125" t="s">
        <v>525</v>
      </c>
      <c r="E154" s="125" t="s">
        <v>524</v>
      </c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ht="21" x14ac:dyDescent="0.4">
      <c r="A165" s="439"/>
      <c r="B165" s="437"/>
      <c r="C165" s="437"/>
      <c r="D165" s="437"/>
      <c r="E165" s="437"/>
      <c r="F165" s="437"/>
      <c r="G165" s="114"/>
    </row>
    <row r="166" spans="1:7" ht="32.25" customHeight="1" x14ac:dyDescent="0.4">
      <c r="A166" s="527" t="s">
        <v>462</v>
      </c>
      <c r="B166" s="527"/>
      <c r="C166" s="527"/>
      <c r="D166" s="527"/>
      <c r="E166" s="527"/>
      <c r="F166" s="527"/>
      <c r="G166" s="114"/>
    </row>
    <row r="167" spans="1:7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123"/>
      <c r="G167" s="114"/>
    </row>
    <row r="168" spans="1:7" ht="42" x14ac:dyDescent="0.4">
      <c r="A168" s="125" t="s">
        <v>342</v>
      </c>
      <c r="B168" s="122">
        <v>1</v>
      </c>
      <c r="C168" s="125"/>
      <c r="D168" s="125" t="s">
        <v>523</v>
      </c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63" x14ac:dyDescent="0.4">
      <c r="A172" s="125" t="s">
        <v>409</v>
      </c>
      <c r="B172" s="122">
        <v>0</v>
      </c>
      <c r="C172" s="125"/>
      <c r="D172" s="125" t="s">
        <v>526</v>
      </c>
      <c r="E172" s="123" t="s">
        <v>522</v>
      </c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ht="21" x14ac:dyDescent="0.4">
      <c r="A176" s="440"/>
      <c r="B176" s="441"/>
      <c r="C176" s="441"/>
      <c r="D176" s="441"/>
      <c r="E176" s="441"/>
      <c r="F176" s="441"/>
      <c r="G176" s="114"/>
    </row>
    <row r="177" spans="1:7" ht="32.25" customHeight="1" x14ac:dyDescent="0.4">
      <c r="A177" s="527" t="s">
        <v>311</v>
      </c>
      <c r="B177" s="527"/>
      <c r="C177" s="527"/>
      <c r="D177" s="527"/>
      <c r="E177" s="527"/>
      <c r="F177" s="527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31" x14ac:dyDescent="0.4">
      <c r="A181" s="125" t="s">
        <v>333</v>
      </c>
      <c r="B181" s="122">
        <v>0</v>
      </c>
      <c r="C181" s="125"/>
      <c r="D181" s="125" t="s">
        <v>527</v>
      </c>
      <c r="E181" s="125" t="s">
        <v>528</v>
      </c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>
        <v>2</v>
      </c>
      <c r="C185" s="121"/>
      <c r="D185" s="411">
        <f>IFERROR(E185/F185,"N.A")</f>
        <v>1</v>
      </c>
      <c r="E185" s="414">
        <f>COUNTIF('A1 Exploitation'!F141:F184,"ok")</f>
        <v>1</v>
      </c>
      <c r="F185" s="414">
        <f>COUNTA('A1 Exploitation'!F141:F184)</f>
        <v>1</v>
      </c>
      <c r="G185" s="114"/>
    </row>
    <row r="186" spans="1:7" ht="22.5" x14ac:dyDescent="0.4">
      <c r="A186" s="292" t="s">
        <v>438</v>
      </c>
      <c r="B186" s="477"/>
      <c r="C186" s="478"/>
      <c r="D186" s="309">
        <f>SUM(B148:C164,B178:C185,B167:C175,B140:C145)</f>
        <v>69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>
        <f>D186/(COUNT(B140:C145,B148:C164,B167:C175,B178:C185)*2)</f>
        <v>0.86250000000000004</v>
      </c>
      <c r="E187" s="108"/>
      <c r="F187" s="114"/>
      <c r="G187" s="114"/>
    </row>
    <row r="188" spans="1:7" ht="21" x14ac:dyDescent="0.4">
      <c r="A188" s="442"/>
      <c r="B188" s="442"/>
      <c r="C188" s="442"/>
      <c r="D188" s="442"/>
      <c r="E188" s="442"/>
      <c r="F188" s="442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43577</v>
      </c>
      <c r="B190" s="114"/>
      <c r="C190" s="135"/>
      <c r="D190" s="114"/>
      <c r="E190" s="108"/>
      <c r="F190" s="114"/>
      <c r="G190" s="114"/>
    </row>
    <row r="191" spans="1:7" ht="21" x14ac:dyDescent="0.4">
      <c r="A191" s="448" t="s">
        <v>28</v>
      </c>
      <c r="B191" s="449" t="s">
        <v>29</v>
      </c>
      <c r="C191" s="449"/>
      <c r="D191" s="449" t="s">
        <v>42</v>
      </c>
      <c r="E191" s="450" t="s">
        <v>266</v>
      </c>
      <c r="F191" s="450" t="s">
        <v>302</v>
      </c>
      <c r="G191" s="114"/>
    </row>
    <row r="192" spans="1:7" ht="21" x14ac:dyDescent="0.4">
      <c r="A192" s="448"/>
      <c r="B192" s="118" t="s">
        <v>32</v>
      </c>
      <c r="C192" s="118" t="s">
        <v>31</v>
      </c>
      <c r="D192" s="449"/>
      <c r="E192" s="450"/>
      <c r="F192" s="450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105" x14ac:dyDescent="0.4">
      <c r="A197" s="157" t="s">
        <v>78</v>
      </c>
      <c r="B197" s="122">
        <v>0</v>
      </c>
      <c r="C197" s="126"/>
      <c r="D197" s="128" t="s">
        <v>529</v>
      </c>
      <c r="E197" s="128" t="s">
        <v>530</v>
      </c>
      <c r="F197" s="123"/>
      <c r="G197" s="114"/>
    </row>
    <row r="198" spans="1:7" ht="105" x14ac:dyDescent="0.4">
      <c r="A198" s="157" t="s">
        <v>332</v>
      </c>
      <c r="B198" s="122">
        <v>0</v>
      </c>
      <c r="C198" s="122"/>
      <c r="D198" s="191" t="s">
        <v>531</v>
      </c>
      <c r="E198" s="123" t="s">
        <v>532</v>
      </c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63" x14ac:dyDescent="0.4">
      <c r="A200" s="157" t="s">
        <v>134</v>
      </c>
      <c r="B200" s="122">
        <v>1</v>
      </c>
      <c r="C200" s="122"/>
      <c r="D200" s="144" t="s">
        <v>533</v>
      </c>
      <c r="E200" s="124"/>
      <c r="F200" s="123"/>
      <c r="G200" s="114"/>
    </row>
    <row r="201" spans="1:7" ht="210.75" x14ac:dyDescent="0.45">
      <c r="A201" s="162" t="s">
        <v>50</v>
      </c>
      <c r="B201" s="122">
        <v>0</v>
      </c>
      <c r="C201" s="143">
        <f>IF(B201=0, -10, IF(B201=1, -5, "0"))</f>
        <v>-10</v>
      </c>
      <c r="D201" s="123" t="s">
        <v>534</v>
      </c>
      <c r="E201" s="123" t="s">
        <v>535</v>
      </c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62" t="s">
        <v>34</v>
      </c>
      <c r="B203" s="463"/>
      <c r="C203" s="464"/>
      <c r="D203" s="130">
        <f>SUM(B195:C202)</f>
        <v>-1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-5.5555555555555552E-2</v>
      </c>
      <c r="E204" s="108"/>
      <c r="F204" s="114"/>
      <c r="G204" s="114"/>
    </row>
    <row r="205" spans="1:7" ht="21" x14ac:dyDescent="0.4">
      <c r="A205" s="436"/>
      <c r="B205" s="436"/>
      <c r="C205" s="436"/>
      <c r="D205" s="436"/>
      <c r="E205" s="436"/>
      <c r="F205" s="436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84" x14ac:dyDescent="0.4">
      <c r="A207" s="138" t="s">
        <v>210</v>
      </c>
      <c r="B207" s="122">
        <v>1</v>
      </c>
      <c r="C207" s="122"/>
      <c r="D207" s="172" t="s">
        <v>610</v>
      </c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147" x14ac:dyDescent="0.4">
      <c r="A210" s="138" t="s">
        <v>53</v>
      </c>
      <c r="B210" s="122">
        <v>0</v>
      </c>
      <c r="C210" s="122"/>
      <c r="D210" s="194" t="s">
        <v>538</v>
      </c>
      <c r="E210" s="123" t="s">
        <v>539</v>
      </c>
      <c r="F210" s="123"/>
      <c r="G210" s="114"/>
    </row>
    <row r="211" spans="1:7" ht="64.5" customHeight="1" x14ac:dyDescent="0.4">
      <c r="A211" s="291" t="s">
        <v>440</v>
      </c>
      <c r="B211" s="122">
        <v>1</v>
      </c>
      <c r="C211" s="143" t="str">
        <f>IF(B211=0, -10, "0")</f>
        <v>0</v>
      </c>
      <c r="D211" s="196" t="s">
        <v>583</v>
      </c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84" x14ac:dyDescent="0.4">
      <c r="A219" s="199" t="s">
        <v>133</v>
      </c>
      <c r="B219" s="122">
        <v>0</v>
      </c>
      <c r="C219" s="174">
        <f>IF(B219=0, -5, "0")</f>
        <v>-5</v>
      </c>
      <c r="D219" s="421" t="s">
        <v>536</v>
      </c>
      <c r="E219" s="172" t="s">
        <v>537</v>
      </c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ht="63" x14ac:dyDescent="0.4">
      <c r="A223" s="121" t="s">
        <v>402</v>
      </c>
      <c r="B223" s="122">
        <v>0</v>
      </c>
      <c r="C223" s="296"/>
      <c r="D223" s="128" t="s">
        <v>540</v>
      </c>
      <c r="E223" s="123" t="s">
        <v>541</v>
      </c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2" t="s">
        <v>34</v>
      </c>
      <c r="B227" s="463"/>
      <c r="C227" s="464"/>
      <c r="D227" s="148">
        <f>SUM(B207:C226)</f>
        <v>27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0.6428571428571429</v>
      </c>
      <c r="E228" s="108"/>
      <c r="F228" s="114"/>
      <c r="G228" s="114"/>
    </row>
    <row r="229" spans="1:7" ht="21" x14ac:dyDescent="0.4">
      <c r="A229" s="436"/>
      <c r="B229" s="436"/>
      <c r="C229" s="436"/>
      <c r="D229" s="436"/>
      <c r="E229" s="436"/>
      <c r="F229" s="436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9" t="s">
        <v>311</v>
      </c>
      <c r="B236" s="520"/>
      <c r="C236" s="520"/>
      <c r="D236" s="521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52" x14ac:dyDescent="0.4">
      <c r="A241" s="188" t="s">
        <v>318</v>
      </c>
      <c r="B241" s="122">
        <v>0</v>
      </c>
      <c r="C241" s="174"/>
      <c r="D241" s="128" t="s">
        <v>542</v>
      </c>
      <c r="E241" s="128" t="s">
        <v>543</v>
      </c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f>IFERROR(E244/F244,"N.A")</f>
        <v>1</v>
      </c>
      <c r="E244" s="414">
        <f>COUNTIF('A1 Exploitation'!F195:F244,"ok")</f>
        <v>2</v>
      </c>
      <c r="F244" s="414">
        <f>COUNTA('A1 Exploitation'!F195:F243)</f>
        <v>2</v>
      </c>
      <c r="G244" s="114"/>
    </row>
    <row r="245" spans="1:7" ht="21" x14ac:dyDescent="0.4">
      <c r="A245" s="462" t="s">
        <v>34</v>
      </c>
      <c r="B245" s="463"/>
      <c r="C245" s="464"/>
      <c r="D245" s="130">
        <f>SUM(B231:C235,B237:C244)</f>
        <v>24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0.92307692307692313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50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>
        <f>D248/(COUNT(B231:C235,B195:C202,B207:C226,B237:C244)*2)</f>
        <v>0.58139534883720934</v>
      </c>
      <c r="E249" s="108"/>
      <c r="F249" s="114"/>
      <c r="G249" s="114"/>
    </row>
    <row r="250" spans="1:7" ht="21" x14ac:dyDescent="0.4">
      <c r="A250" s="436"/>
      <c r="B250" s="436"/>
      <c r="C250" s="436"/>
      <c r="D250" s="436"/>
      <c r="E250" s="436"/>
      <c r="F250" s="436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43577</v>
      </c>
      <c r="B252" s="114"/>
      <c r="C252" s="135"/>
      <c r="D252" s="129"/>
      <c r="E252" s="108"/>
      <c r="F252" s="114"/>
      <c r="G252" s="114"/>
    </row>
    <row r="253" spans="1:7" ht="21" x14ac:dyDescent="0.4">
      <c r="A253" s="448" t="s">
        <v>28</v>
      </c>
      <c r="B253" s="449" t="s">
        <v>29</v>
      </c>
      <c r="C253" s="449"/>
      <c r="D253" s="449" t="s">
        <v>42</v>
      </c>
      <c r="E253" s="450" t="s">
        <v>266</v>
      </c>
      <c r="F253" s="450" t="s">
        <v>302</v>
      </c>
      <c r="G253" s="129"/>
    </row>
    <row r="254" spans="1:7" ht="21" x14ac:dyDescent="0.4">
      <c r="A254" s="448"/>
      <c r="B254" s="118" t="s">
        <v>32</v>
      </c>
      <c r="C254" s="118" t="s">
        <v>31</v>
      </c>
      <c r="D254" s="449"/>
      <c r="E254" s="450"/>
      <c r="F254" s="450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45" x14ac:dyDescent="0.4">
      <c r="A260" s="157" t="s">
        <v>386</v>
      </c>
      <c r="B260" s="122">
        <v>1</v>
      </c>
      <c r="C260" s="122"/>
      <c r="D260" s="191" t="s">
        <v>546</v>
      </c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2" t="s">
        <v>34</v>
      </c>
      <c r="B265" s="463"/>
      <c r="C265" s="464"/>
      <c r="D265" s="247">
        <f>SUM(B257:C264)</f>
        <v>15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0.9375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63" x14ac:dyDescent="0.4">
      <c r="A270" s="138" t="s">
        <v>106</v>
      </c>
      <c r="B270" s="122">
        <v>0</v>
      </c>
      <c r="C270" s="122"/>
      <c r="D270" s="172" t="s">
        <v>544</v>
      </c>
      <c r="E270" s="123" t="s">
        <v>545</v>
      </c>
      <c r="F270" s="123"/>
      <c r="G270" s="114"/>
    </row>
    <row r="271" spans="1:7" ht="63" x14ac:dyDescent="0.4">
      <c r="A271" s="138" t="s">
        <v>53</v>
      </c>
      <c r="B271" s="122">
        <v>1</v>
      </c>
      <c r="C271" s="122"/>
      <c r="D271" s="194" t="s">
        <v>551</v>
      </c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105" x14ac:dyDescent="0.4">
      <c r="A277" s="400" t="s">
        <v>394</v>
      </c>
      <c r="B277" s="122">
        <v>0</v>
      </c>
      <c r="C277" s="142">
        <f>IF(B277=0, -2, "0")</f>
        <v>-2</v>
      </c>
      <c r="D277" s="194" t="s">
        <v>549</v>
      </c>
      <c r="E277" s="123" t="s">
        <v>550</v>
      </c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141" customHeight="1" x14ac:dyDescent="0.4">
      <c r="A279" s="209" t="s">
        <v>372</v>
      </c>
      <c r="B279" s="122">
        <v>0</v>
      </c>
      <c r="C279" s="169">
        <f>IF(B279=0, -5, "0")</f>
        <v>-5</v>
      </c>
      <c r="D279" s="270" t="s">
        <v>547</v>
      </c>
      <c r="E279" s="123" t="s">
        <v>548</v>
      </c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0"/>
      <c r="B290" s="470"/>
      <c r="C290" s="470"/>
      <c r="D290" s="470"/>
      <c r="E290" s="470"/>
      <c r="F290" s="470"/>
      <c r="G290" s="129"/>
    </row>
    <row r="291" spans="1:7" s="80" customFormat="1" ht="31.5" customHeight="1" x14ac:dyDescent="0.4">
      <c r="A291" s="522" t="s">
        <v>311</v>
      </c>
      <c r="B291" s="522"/>
      <c r="C291" s="522"/>
      <c r="D291" s="522"/>
      <c r="E291" s="522"/>
      <c r="F291" s="522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2.75" customHeight="1" x14ac:dyDescent="0.4">
      <c r="A296" s="157" t="s">
        <v>318</v>
      </c>
      <c r="B296" s="122">
        <v>0</v>
      </c>
      <c r="C296" s="174"/>
      <c r="D296" s="128" t="s">
        <v>552</v>
      </c>
      <c r="E296" s="128" t="s">
        <v>553</v>
      </c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1</v>
      </c>
      <c r="C299" s="122"/>
      <c r="D299" s="411">
        <f>IFERROR(E299/F299,"N.A")</f>
        <v>0.5</v>
      </c>
      <c r="E299" s="414">
        <f>COUNTIF('A1 Exploitation'!F257:F298,"ok")</f>
        <v>2</v>
      </c>
      <c r="F299" s="414">
        <f>COUNTA('A1 Exploitation'!F257:F298)</f>
        <v>4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41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0.66129032258064513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56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>
        <f>D303/(COUNT(B257:C264,B269:C289,B292:C299)*2)</f>
        <v>0.71794871794871795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43577</v>
      </c>
      <c r="B307" s="114"/>
      <c r="C307" s="135"/>
      <c r="D307" s="114"/>
      <c r="E307" s="108"/>
      <c r="F307" s="114"/>
      <c r="G307" s="114"/>
    </row>
    <row r="308" spans="1:7" ht="21" x14ac:dyDescent="0.4">
      <c r="A308" s="448" t="s">
        <v>28</v>
      </c>
      <c r="B308" s="449" t="s">
        <v>29</v>
      </c>
      <c r="C308" s="449"/>
      <c r="D308" s="449" t="s">
        <v>42</v>
      </c>
      <c r="E308" s="450" t="s">
        <v>266</v>
      </c>
      <c r="F308" s="450" t="s">
        <v>302</v>
      </c>
      <c r="G308" s="129"/>
    </row>
    <row r="309" spans="1:7" ht="21" x14ac:dyDescent="0.4">
      <c r="A309" s="448"/>
      <c r="B309" s="118" t="s">
        <v>32</v>
      </c>
      <c r="C309" s="118" t="s">
        <v>31</v>
      </c>
      <c r="D309" s="449"/>
      <c r="E309" s="450"/>
      <c r="F309" s="450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105" x14ac:dyDescent="0.4">
      <c r="A331" s="197" t="s">
        <v>136</v>
      </c>
      <c r="B331" s="122">
        <v>0</v>
      </c>
      <c r="C331" s="174">
        <f>IF(B331=0, -5, "0")</f>
        <v>-5</v>
      </c>
      <c r="D331" s="229" t="s">
        <v>555</v>
      </c>
      <c r="E331" s="123" t="s">
        <v>554</v>
      </c>
      <c r="F331" s="123"/>
      <c r="G331" s="129"/>
    </row>
    <row r="332" spans="1:7" ht="45" x14ac:dyDescent="0.4">
      <c r="A332" s="121" t="s">
        <v>122</v>
      </c>
      <c r="B332" s="122">
        <v>1</v>
      </c>
      <c r="C332" s="122"/>
      <c r="D332" s="191" t="s">
        <v>556</v>
      </c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84" x14ac:dyDescent="0.4">
      <c r="A337" s="168" t="s">
        <v>58</v>
      </c>
      <c r="B337" s="122">
        <v>0</v>
      </c>
      <c r="C337" s="174">
        <f>IF(B337=0, -5, "0")</f>
        <v>-5</v>
      </c>
      <c r="D337" s="213" t="s">
        <v>557</v>
      </c>
      <c r="E337" s="123" t="s">
        <v>558</v>
      </c>
      <c r="F337" s="123"/>
      <c r="G337" s="129"/>
    </row>
    <row r="338" spans="1:7" ht="19.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 t="s">
        <v>560</v>
      </c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23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0.54761904761904767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ht="21" x14ac:dyDescent="0.3">
      <c r="A357" s="461"/>
      <c r="B357" s="461"/>
      <c r="C357" s="461"/>
      <c r="D357" s="461"/>
      <c r="E357" s="461"/>
      <c r="F357" s="461"/>
      <c r="G357" s="461"/>
    </row>
    <row r="358" spans="1:7" ht="32.25" customHeight="1" x14ac:dyDescent="0.4">
      <c r="A358" s="506" t="s">
        <v>311</v>
      </c>
      <c r="B358" s="506"/>
      <c r="C358" s="506"/>
      <c r="D358" s="506"/>
      <c r="E358" s="506"/>
      <c r="F358" s="506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168" x14ac:dyDescent="0.4">
      <c r="A363" s="188" t="s">
        <v>318</v>
      </c>
      <c r="B363" s="122">
        <v>0</v>
      </c>
      <c r="C363" s="126"/>
      <c r="D363" s="161" t="s">
        <v>559</v>
      </c>
      <c r="E363" s="128" t="s">
        <v>553</v>
      </c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1</v>
      </c>
      <c r="C366" s="166"/>
      <c r="D366" s="411">
        <f>IFERROR(E366/F366,"N.A")</f>
        <v>0.33333333333333331</v>
      </c>
      <c r="E366" s="414">
        <f>COUNTIF('A1 Exploitation'!F312:F365,"ok")</f>
        <v>1</v>
      </c>
      <c r="F366" s="414">
        <f>COUNTA('A1 Exploitation'!F312:F365)</f>
        <v>3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31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0.91176470588235292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70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0.76086956521739135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43577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8" t="s">
        <v>28</v>
      </c>
      <c r="B375" s="449" t="s">
        <v>29</v>
      </c>
      <c r="C375" s="449"/>
      <c r="D375" s="449" t="s">
        <v>42</v>
      </c>
      <c r="E375" s="450" t="s">
        <v>266</v>
      </c>
      <c r="F375" s="450" t="s">
        <v>302</v>
      </c>
      <c r="G375" s="173"/>
    </row>
    <row r="376" spans="1:7" s="260" customFormat="1" ht="21" x14ac:dyDescent="0.4">
      <c r="A376" s="448"/>
      <c r="B376" s="118" t="s">
        <v>32</v>
      </c>
      <c r="C376" s="118" t="s">
        <v>31</v>
      </c>
      <c r="D376" s="449"/>
      <c r="E376" s="450"/>
      <c r="F376" s="450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4"/>
      <c r="B415" s="443"/>
      <c r="C415" s="443"/>
      <c r="D415" s="443"/>
      <c r="E415" s="443"/>
      <c r="F415" s="443"/>
      <c r="G415" s="443"/>
    </row>
    <row r="416" spans="1:7" s="260" customFormat="1" ht="24.75" x14ac:dyDescent="0.4">
      <c r="A416" s="509" t="s">
        <v>320</v>
      </c>
      <c r="B416" s="509"/>
      <c r="C416" s="509"/>
      <c r="D416" s="509"/>
      <c r="E416" s="509"/>
      <c r="F416" s="509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43577</v>
      </c>
      <c r="B432" s="114"/>
      <c r="C432" s="135"/>
      <c r="D432" s="129"/>
      <c r="E432" s="108"/>
      <c r="F432" s="114"/>
      <c r="G432" s="114"/>
    </row>
    <row r="433" spans="1:7" ht="21" x14ac:dyDescent="0.4">
      <c r="A433" s="448" t="s">
        <v>28</v>
      </c>
      <c r="B433" s="449" t="s">
        <v>29</v>
      </c>
      <c r="C433" s="449"/>
      <c r="D433" s="449" t="s">
        <v>42</v>
      </c>
      <c r="E433" s="450" t="s">
        <v>266</v>
      </c>
      <c r="F433" s="450" t="s">
        <v>302</v>
      </c>
      <c r="G433" s="129"/>
    </row>
    <row r="434" spans="1:7" ht="21" x14ac:dyDescent="0.4">
      <c r="A434" s="448"/>
      <c r="B434" s="118" t="s">
        <v>32</v>
      </c>
      <c r="C434" s="118" t="s">
        <v>31</v>
      </c>
      <c r="D434" s="449"/>
      <c r="E434" s="450"/>
      <c r="F434" s="450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45" x14ac:dyDescent="0.45">
      <c r="A452" s="215" t="s">
        <v>361</v>
      </c>
      <c r="B452" s="122">
        <v>1</v>
      </c>
      <c r="C452" s="174" t="str">
        <f>IF(B452=0, -5, "0")</f>
        <v>0</v>
      </c>
      <c r="D452" s="239" t="s">
        <v>564</v>
      </c>
      <c r="E452" s="124"/>
      <c r="F452" s="123"/>
      <c r="G452" s="114"/>
    </row>
    <row r="453" spans="1:7" ht="45" x14ac:dyDescent="0.45">
      <c r="A453" s="215" t="s">
        <v>362</v>
      </c>
      <c r="B453" s="122">
        <v>1</v>
      </c>
      <c r="C453" s="169" t="str">
        <f>IF(B453=0, -5, "0")</f>
        <v>0</v>
      </c>
      <c r="D453" s="239" t="s">
        <v>563</v>
      </c>
      <c r="E453" s="124"/>
      <c r="F453" s="123"/>
      <c r="G453" s="114"/>
    </row>
    <row r="454" spans="1:7" ht="105" x14ac:dyDescent="0.4">
      <c r="A454" s="121" t="s">
        <v>85</v>
      </c>
      <c r="B454" s="122">
        <v>1</v>
      </c>
      <c r="C454" s="126"/>
      <c r="D454" s="158" t="s">
        <v>565</v>
      </c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9" t="s">
        <v>311</v>
      </c>
      <c r="B464" s="509"/>
      <c r="C464" s="509"/>
      <c r="D464" s="509"/>
      <c r="E464" s="509"/>
      <c r="F464" s="509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126" x14ac:dyDescent="0.4">
      <c r="A468" s="188" t="s">
        <v>318</v>
      </c>
      <c r="B468" s="122">
        <v>0</v>
      </c>
      <c r="C468" s="126"/>
      <c r="D468" s="128" t="s">
        <v>561</v>
      </c>
      <c r="E468" s="128" t="s">
        <v>562</v>
      </c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0</v>
      </c>
      <c r="C471" s="122"/>
      <c r="D471" s="411">
        <f>IFERROR(E471/F471,"N.A")</f>
        <v>0</v>
      </c>
      <c r="E471" s="414">
        <f>COUNTIF('A1 Exploitation'!F437:F470,"ok")</f>
        <v>0</v>
      </c>
      <c r="F471" s="414">
        <f>COUNTA('A1 Exploitation'!F437:F470)</f>
        <v>1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35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0.83333333333333337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51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>
        <f>D475/(COUNT(B449:C462,B437:C444,B465:C471)*2)</f>
        <v>0.87931034482758619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0" t="s">
        <v>425</v>
      </c>
      <c r="B478" s="510"/>
      <c r="C478" s="510"/>
      <c r="D478" s="510"/>
      <c r="E478" s="510"/>
      <c r="F478" s="510"/>
      <c r="G478" s="114"/>
    </row>
    <row r="479" spans="1:7" ht="21" customHeight="1" x14ac:dyDescent="0.4">
      <c r="A479" s="234">
        <f>B11</f>
        <v>43577</v>
      </c>
      <c r="F479" s="258"/>
      <c r="G479" s="114"/>
    </row>
    <row r="480" spans="1:7" ht="21" x14ac:dyDescent="0.4">
      <c r="A480" s="480" t="s">
        <v>28</v>
      </c>
      <c r="B480" s="481" t="s">
        <v>29</v>
      </c>
      <c r="C480" s="481"/>
      <c r="D480" s="481" t="s">
        <v>42</v>
      </c>
      <c r="E480" s="482" t="s">
        <v>266</v>
      </c>
      <c r="F480" s="482" t="s">
        <v>302</v>
      </c>
      <c r="G480" s="114"/>
    </row>
    <row r="481" spans="1:7" ht="21" x14ac:dyDescent="0.4">
      <c r="A481" s="480"/>
      <c r="B481" s="320" t="s">
        <v>32</v>
      </c>
      <c r="C481" s="320" t="s">
        <v>31</v>
      </c>
      <c r="D481" s="481"/>
      <c r="E481" s="482"/>
      <c r="F481" s="48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1" t="s">
        <v>52</v>
      </c>
      <c r="B483" s="471"/>
      <c r="C483" s="471"/>
      <c r="D483" s="471"/>
      <c r="E483" s="471"/>
      <c r="F483" s="471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8" t="s">
        <v>463</v>
      </c>
      <c r="B491" s="469"/>
      <c r="C491" s="469"/>
      <c r="D491" s="469"/>
      <c r="E491" s="469"/>
      <c r="F491" s="469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3"/>
      <c r="B517" s="493"/>
      <c r="C517" s="493"/>
      <c r="D517" s="493"/>
      <c r="E517" s="493"/>
      <c r="F517" s="493"/>
      <c r="G517" s="493"/>
    </row>
    <row r="518" spans="1:7" ht="26.25" customHeight="1" x14ac:dyDescent="0.5">
      <c r="A518" s="369" t="s">
        <v>311</v>
      </c>
      <c r="B518" s="505"/>
      <c r="C518" s="505"/>
      <c r="D518" s="505"/>
      <c r="E518" s="505"/>
      <c r="F518" s="505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1" t="s">
        <v>97</v>
      </c>
      <c r="B530" s="511"/>
      <c r="C530" s="511"/>
      <c r="D530" s="511"/>
      <c r="E530" s="511"/>
      <c r="F530" s="511"/>
      <c r="G530" s="114"/>
    </row>
    <row r="531" spans="1:7" ht="22.5" customHeight="1" x14ac:dyDescent="0.4">
      <c r="A531" s="234">
        <f>B11</f>
        <v>43577</v>
      </c>
      <c r="B531" s="114"/>
      <c r="C531" s="135"/>
      <c r="D531" s="137"/>
      <c r="E531" s="137"/>
      <c r="F531" s="137"/>
      <c r="G531" s="114"/>
    </row>
    <row r="532" spans="1:7" ht="21" x14ac:dyDescent="0.4">
      <c r="A532" s="486" t="s">
        <v>28</v>
      </c>
      <c r="B532" s="488" t="s">
        <v>29</v>
      </c>
      <c r="C532" s="489"/>
      <c r="D532" s="449" t="s">
        <v>42</v>
      </c>
      <c r="E532" s="450" t="s">
        <v>266</v>
      </c>
      <c r="F532" s="450" t="s">
        <v>302</v>
      </c>
      <c r="G532" s="114"/>
    </row>
    <row r="533" spans="1:7" ht="21" x14ac:dyDescent="0.4">
      <c r="A533" s="487"/>
      <c r="B533" s="315" t="s">
        <v>32</v>
      </c>
      <c r="C533" s="316" t="s">
        <v>31</v>
      </c>
      <c r="D533" s="449"/>
      <c r="E533" s="450"/>
      <c r="F533" s="450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7"/>
      <c r="D535" s="507"/>
      <c r="E535" s="507"/>
      <c r="F535" s="508"/>
      <c r="G535" s="114"/>
    </row>
    <row r="536" spans="1:7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ht="21" customHeight="1" x14ac:dyDescent="0.4">
      <c r="A542" s="462" t="s">
        <v>34</v>
      </c>
      <c r="B542" s="463"/>
      <c r="C542" s="464"/>
      <c r="D542" s="407">
        <f>SUM(B536:C541)</f>
        <v>12</v>
      </c>
      <c r="E542" s="248"/>
      <c r="F542" s="248"/>
      <c r="G542" s="114"/>
    </row>
    <row r="543" spans="1:7" ht="21" customHeight="1" x14ac:dyDescent="0.4">
      <c r="A543" s="462" t="s">
        <v>33</v>
      </c>
      <c r="B543" s="463"/>
      <c r="C543" s="464"/>
      <c r="D543" s="388">
        <f>D542/(COUNT(B536:C541)*2)</f>
        <v>1</v>
      </c>
      <c r="E543" s="248"/>
      <c r="F543" s="248"/>
      <c r="G543" s="114"/>
    </row>
    <row r="544" spans="1:7" ht="21" x14ac:dyDescent="0.4">
      <c r="A544" s="436"/>
      <c r="B544" s="436"/>
      <c r="C544" s="436"/>
      <c r="D544" s="436"/>
      <c r="E544" s="436"/>
      <c r="F544" s="436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8"/>
      <c r="B556" s="461"/>
      <c r="C556" s="461"/>
      <c r="D556" s="461"/>
      <c r="E556" s="461"/>
      <c r="F556" s="461"/>
      <c r="G556" s="461"/>
    </row>
    <row r="557" spans="1:7" ht="35.25" customHeight="1" x14ac:dyDescent="0.4">
      <c r="A557" s="371" t="s">
        <v>311</v>
      </c>
      <c r="B557" s="337"/>
      <c r="C557" s="459"/>
      <c r="D557" s="459"/>
      <c r="E557" s="459"/>
      <c r="F557" s="460"/>
      <c r="G557" s="129"/>
    </row>
    <row r="558" spans="1:7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ht="42" x14ac:dyDescent="0.4">
      <c r="A562" s="188" t="s">
        <v>318</v>
      </c>
      <c r="B562" s="122" t="s">
        <v>30</v>
      </c>
      <c r="C562" s="174"/>
      <c r="D562" s="418" t="s">
        <v>566</v>
      </c>
      <c r="E562" s="147"/>
      <c r="F562" s="123"/>
      <c r="G562" s="114"/>
    </row>
    <row r="563" spans="1:7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>
        <f>IF(D565=1, 2, IF(AND(D565&lt;1,D565&gt;0), 1, IF(D565=0,"0","NA")))</f>
        <v>2</v>
      </c>
      <c r="C565" s="122"/>
      <c r="D565" s="411">
        <f>IFERROR(E565/F565,"N.A")</f>
        <v>1</v>
      </c>
      <c r="E565" s="414">
        <f>COUNTIF('A1 Exploitation'!F536:F564,"ok")</f>
        <v>2</v>
      </c>
      <c r="F565" s="414">
        <f>COUNTA('A1 Exploitation'!F536:F564)</f>
        <v>2</v>
      </c>
      <c r="G565" s="114"/>
    </row>
    <row r="566" spans="1:7" ht="21" x14ac:dyDescent="0.4">
      <c r="A566" s="454" t="s">
        <v>34</v>
      </c>
      <c r="B566" s="454"/>
      <c r="C566" s="455"/>
      <c r="D566" s="378">
        <f>SUM(B558:C565,B546:C555)</f>
        <v>34</v>
      </c>
      <c r="E566" s="108"/>
      <c r="F566" s="114"/>
      <c r="G566" s="114"/>
    </row>
    <row r="567" spans="1:7" ht="21" x14ac:dyDescent="0.4">
      <c r="A567" s="454" t="s">
        <v>33</v>
      </c>
      <c r="B567" s="454"/>
      <c r="C567" s="454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46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6"/>
      <c r="B572" s="436"/>
      <c r="C572" s="436"/>
      <c r="D572" s="436"/>
      <c r="E572" s="436"/>
      <c r="F572" s="436"/>
      <c r="G572" s="114"/>
    </row>
    <row r="573" spans="1:7" ht="22.5" x14ac:dyDescent="0.45">
      <c r="A573" s="467" t="s">
        <v>19</v>
      </c>
      <c r="B573" s="467"/>
      <c r="C573" s="467"/>
      <c r="D573" s="467"/>
      <c r="E573" s="467"/>
      <c r="F573" s="467"/>
      <c r="G573" s="114"/>
    </row>
    <row r="574" spans="1:7" ht="22.5" x14ac:dyDescent="0.4">
      <c r="A574" s="243">
        <f>B11</f>
        <v>43577</v>
      </c>
      <c r="B574" s="114"/>
      <c r="C574" s="135"/>
      <c r="D574" s="356"/>
      <c r="E574" s="356"/>
      <c r="F574" s="356"/>
      <c r="G574" s="114"/>
    </row>
    <row r="575" spans="1:7" ht="21" x14ac:dyDescent="0.4">
      <c r="A575" s="480" t="s">
        <v>28</v>
      </c>
      <c r="B575" s="481" t="s">
        <v>29</v>
      </c>
      <c r="C575" s="481"/>
      <c r="D575" s="481" t="s">
        <v>42</v>
      </c>
      <c r="E575" s="482" t="s">
        <v>266</v>
      </c>
      <c r="F575" s="482" t="s">
        <v>302</v>
      </c>
      <c r="G575" s="114"/>
    </row>
    <row r="576" spans="1:7" ht="21" x14ac:dyDescent="0.4">
      <c r="A576" s="480"/>
      <c r="B576" s="320" t="s">
        <v>32</v>
      </c>
      <c r="C576" s="320" t="s">
        <v>31</v>
      </c>
      <c r="D576" s="481"/>
      <c r="E576" s="482"/>
      <c r="F576" s="48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4" t="s">
        <v>10</v>
      </c>
      <c r="B578" s="495"/>
      <c r="C578" s="495"/>
      <c r="D578" s="495"/>
      <c r="E578" s="495"/>
      <c r="F578" s="496"/>
      <c r="G578" s="129"/>
    </row>
    <row r="579" spans="1:7" ht="42" x14ac:dyDescent="0.4">
      <c r="A579" s="121" t="s">
        <v>86</v>
      </c>
      <c r="B579" s="122">
        <v>1</v>
      </c>
      <c r="C579" s="122"/>
      <c r="D579" s="123" t="s">
        <v>567</v>
      </c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84" x14ac:dyDescent="0.4">
      <c r="A582" s="400" t="s">
        <v>20</v>
      </c>
      <c r="B582" s="122">
        <v>0</v>
      </c>
      <c r="C582" s="142">
        <f>IF(B582=0, -2, "0")</f>
        <v>-2</v>
      </c>
      <c r="D582" s="144" t="s">
        <v>568</v>
      </c>
      <c r="E582" s="123" t="s">
        <v>569</v>
      </c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ht="21" x14ac:dyDescent="0.4">
      <c r="A588" s="454" t="s">
        <v>34</v>
      </c>
      <c r="B588" s="454"/>
      <c r="C588" s="455"/>
      <c r="D588" s="378">
        <f>SUM(B579:C587)</f>
        <v>13</v>
      </c>
      <c r="E588" s="108"/>
      <c r="F588" s="114"/>
      <c r="G588" s="114"/>
    </row>
    <row r="589" spans="1:7" ht="21" x14ac:dyDescent="0.4">
      <c r="A589" s="454" t="s">
        <v>33</v>
      </c>
      <c r="B589" s="454"/>
      <c r="C589" s="454"/>
      <c r="D589" s="388">
        <f>D588/(COUNT(B579:C587)*2)</f>
        <v>0.65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7" t="s">
        <v>23</v>
      </c>
      <c r="B591" s="498"/>
      <c r="C591" s="498"/>
      <c r="D591" s="498"/>
      <c r="E591" s="498"/>
      <c r="F591" s="499"/>
      <c r="G591" s="129"/>
    </row>
    <row r="592" spans="1:7" ht="42" x14ac:dyDescent="0.4">
      <c r="A592" s="121" t="s">
        <v>87</v>
      </c>
      <c r="B592" s="122">
        <v>1</v>
      </c>
      <c r="C592" s="122"/>
      <c r="D592" s="123" t="s">
        <v>570</v>
      </c>
      <c r="E592" s="124"/>
      <c r="F592" s="123"/>
      <c r="G592" s="129"/>
    </row>
    <row r="593" spans="1:7" ht="66" customHeight="1" x14ac:dyDescent="0.45">
      <c r="A593" s="226" t="s">
        <v>7</v>
      </c>
      <c r="B593" s="122">
        <v>0</v>
      </c>
      <c r="C593" s="143">
        <f>IF(B593=0, -10, IF(B593=1, -5, "0"))</f>
        <v>-10</v>
      </c>
      <c r="D593" s="170" t="s">
        <v>571</v>
      </c>
      <c r="E593" s="123" t="s">
        <v>572</v>
      </c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/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5.25" customHeight="1" x14ac:dyDescent="0.4">
      <c r="A601" s="121" t="s">
        <v>303</v>
      </c>
      <c r="B601" s="122">
        <v>2</v>
      </c>
      <c r="C601" s="122"/>
      <c r="D601" s="172"/>
      <c r="E601" s="123"/>
      <c r="F601" s="123"/>
      <c r="G601" s="129"/>
    </row>
    <row r="602" spans="1:7" ht="21" x14ac:dyDescent="0.4">
      <c r="A602" s="157" t="s">
        <v>377</v>
      </c>
      <c r="B602" s="122">
        <v>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54" t="s">
        <v>34</v>
      </c>
      <c r="B606" s="454"/>
      <c r="C606" s="455"/>
      <c r="D606" s="378">
        <f>SUM(B592:C605)</f>
        <v>9</v>
      </c>
      <c r="E606" s="108"/>
      <c r="F606" s="114"/>
      <c r="G606" s="114"/>
    </row>
    <row r="607" spans="1:7" ht="21" x14ac:dyDescent="0.4">
      <c r="A607" s="454" t="s">
        <v>33</v>
      </c>
      <c r="B607" s="454"/>
      <c r="C607" s="454"/>
      <c r="D607" s="388">
        <f>D606/(COUNT(B592:C605)*2)</f>
        <v>0.34615384615384615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22</v>
      </c>
      <c r="E609" s="304"/>
      <c r="F609" s="304"/>
      <c r="G609" s="129"/>
    </row>
    <row r="610" spans="1:7" ht="22.5" x14ac:dyDescent="0.45">
      <c r="A610" s="456" t="s">
        <v>170</v>
      </c>
      <c r="B610" s="457"/>
      <c r="C610" s="458"/>
      <c r="D610" s="154">
        <f>D609/(COUNT(B579:C587,B592:C605)*2)</f>
        <v>0.47826086956521741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7" t="s">
        <v>8</v>
      </c>
      <c r="B612" s="467"/>
      <c r="C612" s="467"/>
      <c r="D612" s="467"/>
      <c r="E612" s="467"/>
      <c r="F612" s="467"/>
      <c r="G612" s="129"/>
    </row>
    <row r="613" spans="1:7" ht="22.5" x14ac:dyDescent="0.4">
      <c r="A613" s="156">
        <f>B11</f>
        <v>43577</v>
      </c>
      <c r="B613" s="114"/>
      <c r="C613" s="135"/>
      <c r="D613" s="137"/>
      <c r="E613" s="137"/>
      <c r="F613" s="137"/>
      <c r="G613" s="114"/>
    </row>
    <row r="614" spans="1:7" ht="21" x14ac:dyDescent="0.4">
      <c r="A614" s="448" t="s">
        <v>28</v>
      </c>
      <c r="B614" s="449" t="s">
        <v>29</v>
      </c>
      <c r="C614" s="449"/>
      <c r="D614" s="449" t="s">
        <v>42</v>
      </c>
      <c r="E614" s="450" t="s">
        <v>266</v>
      </c>
      <c r="F614" s="450" t="s">
        <v>302</v>
      </c>
      <c r="G614" s="114"/>
    </row>
    <row r="615" spans="1:7" ht="18.75" customHeight="1" x14ac:dyDescent="0.4">
      <c r="A615" s="448"/>
      <c r="B615" s="118" t="s">
        <v>32</v>
      </c>
      <c r="C615" s="118" t="s">
        <v>31</v>
      </c>
      <c r="D615" s="449"/>
      <c r="E615" s="450"/>
      <c r="F615" s="450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5"/>
      <c r="D617" s="465"/>
      <c r="E617" s="465"/>
      <c r="F617" s="466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4" t="s">
        <v>34</v>
      </c>
      <c r="B627" s="454"/>
      <c r="C627" s="454"/>
      <c r="D627" s="378">
        <f>SUM(B618:C626)</f>
        <v>18</v>
      </c>
      <c r="E627" s="491"/>
      <c r="F627" s="470"/>
      <c r="G627" s="129"/>
    </row>
    <row r="628" spans="1:7" ht="21" x14ac:dyDescent="0.4">
      <c r="A628" s="454" t="s">
        <v>33</v>
      </c>
      <c r="B628" s="454"/>
      <c r="C628" s="454"/>
      <c r="D628" s="388">
        <f>D627/(COUNT(B618:C626)*2)</f>
        <v>1</v>
      </c>
      <c r="E628" s="492"/>
      <c r="F628" s="493"/>
      <c r="G628" s="129"/>
    </row>
    <row r="629" spans="1:7" ht="21" x14ac:dyDescent="0.4">
      <c r="A629" s="325"/>
      <c r="B629" s="135"/>
      <c r="C629" s="490"/>
      <c r="D629" s="490"/>
      <c r="E629" s="490"/>
      <c r="F629" s="490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2" t="s">
        <v>34</v>
      </c>
      <c r="B639" s="463"/>
      <c r="C639" s="464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5"/>
      <c r="D642" s="465"/>
      <c r="E642" s="465"/>
      <c r="F642" s="466"/>
      <c r="G642" s="114"/>
    </row>
    <row r="643" spans="1:16382" s="260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63" x14ac:dyDescent="0.4">
      <c r="A645" s="138" t="s">
        <v>188</v>
      </c>
      <c r="B645" s="122">
        <v>0</v>
      </c>
      <c r="C645" s="122"/>
      <c r="D645" s="138" t="s">
        <v>575</v>
      </c>
      <c r="E645" s="121"/>
      <c r="F645" s="123"/>
      <c r="G645" s="114"/>
    </row>
    <row r="646" spans="1:16382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2" t="s">
        <v>34</v>
      </c>
      <c r="B650" s="463"/>
      <c r="C650" s="464"/>
      <c r="D650" s="148">
        <f>SUM(B643:C649)</f>
        <v>12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0.8571428571428571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65"/>
      <c r="C653" s="465"/>
      <c r="D653" s="465"/>
      <c r="E653" s="465"/>
      <c r="F653" s="466"/>
      <c r="G653" s="108"/>
    </row>
    <row r="654" spans="1:16382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500" t="s">
        <v>311</v>
      </c>
      <c r="B661" s="501"/>
      <c r="C661" s="501"/>
      <c r="D661" s="501"/>
      <c r="E661" s="501"/>
      <c r="F661" s="502"/>
      <c r="G661" s="108"/>
    </row>
    <row r="662" spans="1:7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86.5" customHeight="1" x14ac:dyDescent="0.4">
      <c r="A664" s="157" t="s">
        <v>377</v>
      </c>
      <c r="B664" s="122">
        <v>2</v>
      </c>
      <c r="C664" s="122"/>
      <c r="D664" s="422" t="s">
        <v>573</v>
      </c>
      <c r="E664" s="423" t="s">
        <v>574</v>
      </c>
      <c r="F664" s="128"/>
      <c r="G664" s="114"/>
    </row>
    <row r="665" spans="1:7" ht="147" x14ac:dyDescent="0.4">
      <c r="A665" s="402" t="s">
        <v>318</v>
      </c>
      <c r="B665" s="122">
        <v>0</v>
      </c>
      <c r="C665" s="174">
        <f>IF(B665=0, -5, "0")</f>
        <v>-5</v>
      </c>
      <c r="D665" s="424" t="s">
        <v>576</v>
      </c>
      <c r="E665" s="424" t="s">
        <v>577</v>
      </c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1</v>
      </c>
      <c r="C668" s="122"/>
      <c r="D668" s="411">
        <f>IFERROR(E668/F668,"N.A")</f>
        <v>0.5</v>
      </c>
      <c r="E668" s="414">
        <f>COUNTIF('A1 Exploitation'!F618:F667,"ok")</f>
        <v>1</v>
      </c>
      <c r="F668" s="414">
        <f>COUNTA('A1 Exploitation'!F618:F667)</f>
        <v>2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0.66666666666666663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66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>
        <f>D672/(COUNT(B654:C668,B631:C638,B643:C649,B618:C626)*2)</f>
        <v>0.84615384615384615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7" t="s">
        <v>356</v>
      </c>
      <c r="B676" s="467"/>
      <c r="C676" s="467"/>
      <c r="D676" s="467"/>
      <c r="E676" s="467"/>
      <c r="F676" s="467"/>
      <c r="G676" s="114"/>
    </row>
    <row r="677" spans="1:7" ht="21" x14ac:dyDescent="0.4">
      <c r="A677" s="243">
        <f>B11</f>
        <v>43577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8" t="s">
        <v>28</v>
      </c>
      <c r="B678" s="449" t="s">
        <v>29</v>
      </c>
      <c r="C678" s="449"/>
      <c r="D678" s="449" t="s">
        <v>42</v>
      </c>
      <c r="E678" s="450" t="s">
        <v>266</v>
      </c>
      <c r="F678" s="450" t="s">
        <v>302</v>
      </c>
      <c r="G678" s="129"/>
    </row>
    <row r="679" spans="1:7" ht="21" x14ac:dyDescent="0.4">
      <c r="A679" s="448"/>
      <c r="B679" s="118" t="s">
        <v>32</v>
      </c>
      <c r="C679" s="118" t="s">
        <v>31</v>
      </c>
      <c r="D679" s="449"/>
      <c r="E679" s="450"/>
      <c r="F679" s="450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63" x14ac:dyDescent="0.4">
      <c r="A683" s="138" t="s">
        <v>43</v>
      </c>
      <c r="B683" s="122">
        <v>0</v>
      </c>
      <c r="C683" s="122"/>
      <c r="D683" s="123" t="s">
        <v>578</v>
      </c>
      <c r="E683" s="123" t="s">
        <v>579</v>
      </c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63" x14ac:dyDescent="0.4">
      <c r="A688" s="403" t="s">
        <v>296</v>
      </c>
      <c r="B688" s="122">
        <v>0</v>
      </c>
      <c r="C688" s="169">
        <f>IF(B688=0, -5, "0")</f>
        <v>-5</v>
      </c>
      <c r="D688" s="200" t="s">
        <v>611</v>
      </c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63" x14ac:dyDescent="0.4">
      <c r="A696" s="272" t="s">
        <v>389</v>
      </c>
      <c r="B696" s="122">
        <v>0</v>
      </c>
      <c r="C696" s="174"/>
      <c r="D696" s="424" t="s">
        <v>580</v>
      </c>
      <c r="E696" s="419" t="s">
        <v>581</v>
      </c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>
        <v>1</v>
      </c>
      <c r="C700" s="122"/>
      <c r="D700" s="411">
        <f>IFERROR(E700/F700,"N.A")</f>
        <v>0.33333333333333331</v>
      </c>
      <c r="E700" s="414">
        <f>COUNTIF('A1 Exploitation'!F681:F699,"ok")</f>
        <v>1</v>
      </c>
      <c r="F700" s="414">
        <f>COUNTA('A1 Exploitation'!F681:F699)</f>
        <v>3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26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>
        <f>D701/(COUNT(B681:C700)*2)</f>
        <v>0.65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3" t="s">
        <v>459</v>
      </c>
      <c r="B704" s="503"/>
      <c r="C704" s="503"/>
      <c r="D704" s="503"/>
      <c r="E704" s="503"/>
      <c r="F704" s="503"/>
      <c r="G704" s="274"/>
    </row>
    <row r="705" spans="1:7" ht="21" customHeight="1" x14ac:dyDescent="0.4">
      <c r="A705" s="251">
        <f>B11</f>
        <v>43577</v>
      </c>
      <c r="B705" s="114"/>
      <c r="C705" s="135"/>
      <c r="D705" s="273"/>
      <c r="E705" s="273"/>
      <c r="F705" s="273"/>
      <c r="G705" s="274"/>
    </row>
    <row r="706" spans="1:7" ht="21" x14ac:dyDescent="0.4">
      <c r="A706" s="474" t="s">
        <v>28</v>
      </c>
      <c r="B706" s="488" t="s">
        <v>29</v>
      </c>
      <c r="C706" s="488"/>
      <c r="D706" s="449" t="s">
        <v>42</v>
      </c>
      <c r="E706" s="450" t="s">
        <v>266</v>
      </c>
      <c r="F706" s="450" t="s">
        <v>302</v>
      </c>
      <c r="G706" s="274"/>
    </row>
    <row r="707" spans="1:7" ht="21" x14ac:dyDescent="0.4">
      <c r="A707" s="475"/>
      <c r="B707" s="383" t="s">
        <v>32</v>
      </c>
      <c r="C707" s="383" t="s">
        <v>31</v>
      </c>
      <c r="D707" s="449"/>
      <c r="E707" s="450"/>
      <c r="F707" s="450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1" t="s">
        <v>306</v>
      </c>
      <c r="B709" s="452"/>
      <c r="C709" s="452"/>
      <c r="D709" s="452"/>
      <c r="E709" s="452"/>
      <c r="F709" s="453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67.5" x14ac:dyDescent="0.4">
      <c r="A714" s="272" t="s">
        <v>322</v>
      </c>
      <c r="B714" s="275">
        <v>0</v>
      </c>
      <c r="C714" s="275"/>
      <c r="D714" s="286" t="s">
        <v>582</v>
      </c>
      <c r="E714" s="286"/>
      <c r="F714" s="200"/>
      <c r="G714" s="274"/>
    </row>
    <row r="715" spans="1:7" ht="21" x14ac:dyDescent="0.4">
      <c r="A715" s="130" t="s">
        <v>34</v>
      </c>
      <c r="B715" s="472"/>
      <c r="C715" s="473"/>
      <c r="D715" s="247">
        <f>SUM(B710:C714)</f>
        <v>8</v>
      </c>
      <c r="E715" s="225"/>
      <c r="F715" s="173"/>
      <c r="G715" s="114"/>
    </row>
    <row r="716" spans="1:7" ht="21" x14ac:dyDescent="0.4">
      <c r="A716" s="130" t="s">
        <v>33</v>
      </c>
      <c r="B716" s="472"/>
      <c r="C716" s="473"/>
      <c r="D716" s="397">
        <f>D715/(COUNT(B710:C714)*2)</f>
        <v>0.8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1" t="s">
        <v>307</v>
      </c>
      <c r="B718" s="452"/>
      <c r="C718" s="452"/>
      <c r="D718" s="452"/>
      <c r="E718" s="452"/>
      <c r="F718" s="453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4</v>
      </c>
      <c r="G722" s="94"/>
    </row>
    <row r="723" spans="1:7" ht="21" x14ac:dyDescent="0.4">
      <c r="A723" s="130" t="s">
        <v>33</v>
      </c>
      <c r="B723" s="131"/>
      <c r="C723" s="132"/>
      <c r="D723" s="333">
        <f>D722/(COUNT(B719:C721)*2)</f>
        <v>1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12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>
        <f>D725/(COUNT(B719:C721,B710:C714)*2)</f>
        <v>0.8571428571428571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0.58333333333333326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499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0.76769230769230767</v>
      </c>
      <c r="E730" s="259"/>
      <c r="F730" s="259"/>
    </row>
  </sheetData>
  <sheetProtection password="CC3E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21:B25 B178:B185 B195:B202 B113:B119 B140:B146 B394:B414 B348:B356 B56:B63 B312:B319 B39:B42 B536:B541 B558:B565 B546:B555 B506:B516 B618:B626 B122:B128 B681:B700 B579:B587 B85:B102 B292:B299 B379:B389 B449:B463 B519:B525 B417:B424 B492:B504 B269:B289 B592:B605 B654:B660 B359:B366 B66:B82 B237:B244 B324:B343 B167:B175 B465:B471 B643:B649 B257:B264 B207:B226 B710:B714 B105:B110 B719:B721 B231:B235 B437:B444 B528:B529 B484:B490 B631:B638 B30:B37 B662:B668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opLeftCell="A178" zoomScale="90" zoomScaleNormal="90" zoomScaleSheetLayoutView="80" workbookViewId="0">
      <selection activeCell="E30" sqref="E30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9"/>
      <c r="E1" s="549"/>
      <c r="F1" s="549"/>
      <c r="G1" s="549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0" t="s">
        <v>46</v>
      </c>
      <c r="B6" s="550"/>
      <c r="C6" s="550"/>
      <c r="D6" s="550"/>
      <c r="E6" s="550"/>
      <c r="F6" s="550"/>
      <c r="G6" s="92"/>
    </row>
    <row r="7" spans="1:7" s="258" customFormat="1" ht="21.75" customHeight="1" x14ac:dyDescent="0.45">
      <c r="A7" s="551" t="str">
        <f>'Page de garde'!D18</f>
        <v>Route de Gabes-sfax</v>
      </c>
      <c r="B7" s="551"/>
      <c r="C7" s="551"/>
      <c r="D7" s="551"/>
      <c r="E7" s="551"/>
      <c r="F7" s="551"/>
      <c r="G7" s="92"/>
    </row>
    <row r="8" spans="1:7" s="258" customFormat="1" ht="24" x14ac:dyDescent="0.45">
      <c r="A8" s="4" t="s">
        <v>39</v>
      </c>
      <c r="B8" s="552" t="str">
        <f>'A1 Exploitation'!B9:F9</f>
        <v>Yassine ELLOUMI</v>
      </c>
      <c r="C8" s="552"/>
      <c r="D8" s="552"/>
      <c r="E8" s="552"/>
      <c r="F8" s="552"/>
      <c r="G8" s="92"/>
    </row>
    <row r="9" spans="1:7" s="258" customFormat="1" ht="24" x14ac:dyDescent="0.45">
      <c r="A9" s="5" t="s">
        <v>41</v>
      </c>
      <c r="B9" s="553" t="str">
        <f>'A1 Exploitation'!B10:F10</f>
        <v>Chef rayons PFT+chef de réception +resp rayon traiteur -charcuterie</v>
      </c>
      <c r="C9" s="553"/>
      <c r="D9" s="553"/>
      <c r="E9" s="553"/>
      <c r="F9" s="553"/>
      <c r="G9" s="92"/>
    </row>
    <row r="10" spans="1:7" s="258" customFormat="1" ht="24" x14ac:dyDescent="0.45">
      <c r="A10" s="4" t="s">
        <v>40</v>
      </c>
      <c r="B10" s="548">
        <f>'A1 Exploitation'!B11:F11</f>
        <v>43544</v>
      </c>
      <c r="C10" s="548"/>
      <c r="D10" s="548"/>
      <c r="E10" s="548"/>
      <c r="F10" s="548"/>
      <c r="G10" s="92"/>
    </row>
    <row r="11" spans="1:7" s="258" customFormat="1" ht="24" x14ac:dyDescent="0.45">
      <c r="A11" s="4" t="s">
        <v>250</v>
      </c>
      <c r="B11" s="545">
        <f>D199</f>
        <v>0.80288461538461542</v>
      </c>
      <c r="C11" s="545"/>
      <c r="D11" s="545"/>
      <c r="E11" s="545"/>
      <c r="F11" s="545"/>
      <c r="G11" s="92"/>
    </row>
    <row r="12" spans="1:7" s="258" customFormat="1" ht="22.5" x14ac:dyDescent="0.45">
      <c r="A12" s="1"/>
      <c r="D12" s="513"/>
      <c r="E12" s="513"/>
      <c r="F12" s="513"/>
      <c r="G12" s="513"/>
    </row>
    <row r="13" spans="1:7" s="258" customFormat="1" ht="11.25" customHeight="1" x14ac:dyDescent="0.3">
      <c r="A13" s="546" t="s">
        <v>28</v>
      </c>
      <c r="B13" s="547" t="s">
        <v>29</v>
      </c>
      <c r="C13" s="547"/>
      <c r="D13" s="547" t="s">
        <v>42</v>
      </c>
      <c r="E13" s="547" t="s">
        <v>160</v>
      </c>
      <c r="F13" s="547" t="s">
        <v>161</v>
      </c>
      <c r="G13" s="80"/>
    </row>
    <row r="14" spans="1:7" s="258" customFormat="1" ht="12.75" customHeight="1" x14ac:dyDescent="0.3">
      <c r="A14" s="546"/>
      <c r="B14" s="22" t="s">
        <v>32</v>
      </c>
      <c r="C14" s="22" t="s">
        <v>31</v>
      </c>
      <c r="D14" s="547"/>
      <c r="E14" s="547"/>
      <c r="F14" s="547"/>
      <c r="G14" s="94"/>
    </row>
    <row r="15" spans="1:7" x14ac:dyDescent="0.3">
      <c r="A15" s="536"/>
      <c r="B15" s="537"/>
      <c r="C15" s="537"/>
      <c r="D15" s="537"/>
      <c r="E15" s="537"/>
      <c r="F15" s="537"/>
    </row>
    <row r="16" spans="1:7" ht="19.5" x14ac:dyDescent="0.4">
      <c r="A16" s="540" t="s">
        <v>0</v>
      </c>
      <c r="B16" s="541"/>
      <c r="C16" s="541"/>
      <c r="D16" s="541"/>
      <c r="E16" s="541"/>
      <c r="F16" s="541"/>
      <c r="G16" s="93" t="s">
        <v>298</v>
      </c>
    </row>
    <row r="17" spans="1:7" x14ac:dyDescent="0.3">
      <c r="A17" s="7" t="s">
        <v>225</v>
      </c>
      <c r="B17" s="265">
        <v>1</v>
      </c>
      <c r="C17" s="265"/>
      <c r="D17" s="63" t="s">
        <v>584</v>
      </c>
      <c r="E17" s="265"/>
      <c r="F17" s="265"/>
      <c r="G17" s="93" t="s">
        <v>299</v>
      </c>
    </row>
    <row r="18" spans="1:7" x14ac:dyDescent="0.3">
      <c r="A18" s="8" t="s">
        <v>67</v>
      </c>
      <c r="B18" s="265">
        <v>2</v>
      </c>
      <c r="C18" s="265"/>
      <c r="D18" s="63"/>
      <c r="E18" s="265"/>
      <c r="F18" s="265"/>
    </row>
    <row r="19" spans="1:7" x14ac:dyDescent="0.3">
      <c r="A19" s="7" t="s">
        <v>68</v>
      </c>
      <c r="B19" s="265">
        <v>2</v>
      </c>
      <c r="C19" s="265"/>
      <c r="D19" s="63"/>
      <c r="E19" s="63"/>
      <c r="F19" s="265"/>
    </row>
    <row r="20" spans="1:7" ht="33" x14ac:dyDescent="0.3">
      <c r="A20" s="7" t="s">
        <v>129</v>
      </c>
      <c r="B20" s="265">
        <v>0</v>
      </c>
      <c r="C20" s="265"/>
      <c r="D20" s="63" t="s">
        <v>609</v>
      </c>
      <c r="E20" s="265"/>
      <c r="F20" s="265"/>
    </row>
    <row r="21" spans="1:7" x14ac:dyDescent="0.3">
      <c r="A21" s="30" t="s">
        <v>460</v>
      </c>
      <c r="B21" s="265">
        <v>2</v>
      </c>
      <c r="C21" s="265"/>
      <c r="D21" s="65"/>
      <c r="E21" s="265"/>
      <c r="F21" s="265"/>
    </row>
    <row r="22" spans="1:7" x14ac:dyDescent="0.3">
      <c r="A22" s="542" t="s">
        <v>34</v>
      </c>
      <c r="B22" s="538"/>
      <c r="C22" s="539"/>
      <c r="D22" s="381">
        <f>SUM(B17:C21)</f>
        <v>7</v>
      </c>
    </row>
    <row r="23" spans="1:7" x14ac:dyDescent="0.3">
      <c r="A23" s="529" t="s">
        <v>251</v>
      </c>
      <c r="B23" s="530"/>
      <c r="C23" s="531"/>
      <c r="D23" s="21">
        <f>D22/(COUNT(B17:C21)*2)</f>
        <v>0.7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4" t="s">
        <v>4</v>
      </c>
      <c r="B25" s="535"/>
      <c r="C25" s="535"/>
      <c r="D25" s="535"/>
      <c r="E25" s="535"/>
      <c r="F25" s="535"/>
    </row>
    <row r="26" spans="1:7" ht="18" x14ac:dyDescent="0.35">
      <c r="A26" s="28" t="s">
        <v>84</v>
      </c>
      <c r="B26" s="265">
        <v>2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>
        <v>2</v>
      </c>
      <c r="C27" s="265"/>
      <c r="D27" s="63" t="s">
        <v>586</v>
      </c>
      <c r="E27" s="265"/>
      <c r="F27" s="265"/>
    </row>
    <row r="28" spans="1:7" x14ac:dyDescent="0.3">
      <c r="A28" s="30" t="s">
        <v>308</v>
      </c>
      <c r="B28" s="265">
        <v>2</v>
      </c>
      <c r="C28" s="265"/>
      <c r="D28" s="63" t="s">
        <v>587</v>
      </c>
      <c r="E28" s="265"/>
      <c r="F28" s="265"/>
    </row>
    <row r="29" spans="1:7" x14ac:dyDescent="0.3">
      <c r="A29" s="7" t="s">
        <v>236</v>
      </c>
      <c r="B29" s="265">
        <v>2</v>
      </c>
      <c r="C29" s="265"/>
      <c r="D29" s="63"/>
      <c r="E29" s="265"/>
      <c r="F29" s="265"/>
    </row>
    <row r="30" spans="1:7" x14ac:dyDescent="0.3">
      <c r="A30" s="7" t="s">
        <v>244</v>
      </c>
      <c r="B30" s="265">
        <v>2</v>
      </c>
      <c r="C30" s="265"/>
      <c r="D30" s="66"/>
      <c r="E30" s="265"/>
      <c r="F30" s="265"/>
    </row>
    <row r="31" spans="1:7" x14ac:dyDescent="0.3">
      <c r="A31" s="7" t="s">
        <v>69</v>
      </c>
      <c r="B31" s="265">
        <v>2</v>
      </c>
      <c r="C31" s="265"/>
      <c r="D31" s="66"/>
      <c r="E31" s="265"/>
      <c r="F31" s="265"/>
    </row>
    <row r="32" spans="1:7" x14ac:dyDescent="0.3">
      <c r="A32" s="7" t="s">
        <v>249</v>
      </c>
      <c r="B32" s="265">
        <v>2</v>
      </c>
      <c r="C32" s="265"/>
      <c r="D32" s="66"/>
      <c r="E32" s="265"/>
      <c r="F32" s="265"/>
    </row>
    <row r="33" spans="1:7" x14ac:dyDescent="0.3">
      <c r="A33" s="529" t="s">
        <v>34</v>
      </c>
      <c r="B33" s="530"/>
      <c r="C33" s="531"/>
      <c r="D33" s="380">
        <f>SUM(B26:C32)</f>
        <v>14</v>
      </c>
    </row>
    <row r="34" spans="1:7" x14ac:dyDescent="0.3">
      <c r="A34" s="529" t="s">
        <v>251</v>
      </c>
      <c r="B34" s="530"/>
      <c r="C34" s="531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4" t="s">
        <v>180</v>
      </c>
      <c r="B36" s="535"/>
      <c r="C36" s="535"/>
      <c r="D36" s="535"/>
      <c r="E36" s="535"/>
      <c r="F36" s="535"/>
      <c r="G36" s="93"/>
    </row>
    <row r="37" spans="1:7" s="10" customFormat="1" ht="18" x14ac:dyDescent="0.35">
      <c r="A37" s="28" t="s">
        <v>84</v>
      </c>
      <c r="B37" s="265">
        <v>2</v>
      </c>
      <c r="C37" s="88" t="str">
        <f>IF(B37=0, -5, "0")</f>
        <v>0</v>
      </c>
      <c r="D37" s="63" t="s">
        <v>585</v>
      </c>
      <c r="E37" s="265"/>
      <c r="F37" s="265"/>
      <c r="G37" s="93"/>
    </row>
    <row r="38" spans="1:7" s="10" customFormat="1" x14ac:dyDescent="0.3">
      <c r="A38" s="7" t="s">
        <v>194</v>
      </c>
      <c r="B38" s="265">
        <v>2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>
        <v>2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>
        <v>2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>
        <v>2</v>
      </c>
      <c r="C41" s="265"/>
      <c r="D41" s="66"/>
      <c r="E41" s="265"/>
      <c r="F41" s="265"/>
      <c r="G41" s="93"/>
    </row>
    <row r="42" spans="1:7" s="10" customFormat="1" x14ac:dyDescent="0.3">
      <c r="A42" s="529" t="s">
        <v>34</v>
      </c>
      <c r="B42" s="530"/>
      <c r="C42" s="531"/>
      <c r="D42" s="380">
        <f>SUM(B37:C41)</f>
        <v>10</v>
      </c>
      <c r="E42" s="259"/>
      <c r="F42" s="259"/>
      <c r="G42" s="93"/>
    </row>
    <row r="43" spans="1:7" s="10" customFormat="1" x14ac:dyDescent="0.3">
      <c r="A43" s="529" t="s">
        <v>251</v>
      </c>
      <c r="B43" s="530"/>
      <c r="C43" s="531"/>
      <c r="D43" s="21">
        <f>D42/(COUNT(B37:C41)*2)</f>
        <v>1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265">
        <v>2</v>
      </c>
      <c r="C46" s="265"/>
      <c r="D46" s="66"/>
      <c r="E46" s="265"/>
      <c r="F46" s="265"/>
    </row>
    <row r="47" spans="1:7" x14ac:dyDescent="0.3">
      <c r="A47" s="7" t="s">
        <v>70</v>
      </c>
      <c r="B47" s="265">
        <v>2</v>
      </c>
      <c r="C47" s="265"/>
      <c r="D47" s="66"/>
      <c r="E47" s="265"/>
      <c r="F47" s="265"/>
    </row>
    <row r="48" spans="1:7" x14ac:dyDescent="0.3">
      <c r="A48" s="7" t="s">
        <v>192</v>
      </c>
      <c r="B48" s="265">
        <v>2</v>
      </c>
      <c r="C48" s="265"/>
      <c r="D48" s="63"/>
      <c r="E48" s="265"/>
      <c r="F48" s="265"/>
    </row>
    <row r="49" spans="1:7" x14ac:dyDescent="0.3">
      <c r="A49" s="7" t="s">
        <v>22</v>
      </c>
      <c r="B49" s="265">
        <v>2</v>
      </c>
      <c r="C49" s="265"/>
      <c r="D49" s="63"/>
      <c r="E49" s="265"/>
      <c r="F49" s="265"/>
    </row>
    <row r="50" spans="1:7" x14ac:dyDescent="0.3">
      <c r="A50" s="7" t="s">
        <v>71</v>
      </c>
      <c r="B50" s="265">
        <v>2</v>
      </c>
      <c r="C50" s="265"/>
      <c r="D50" s="7" t="s">
        <v>588</v>
      </c>
      <c r="E50" s="265"/>
      <c r="F50" s="265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265"/>
      <c r="F51" s="265"/>
    </row>
    <row r="52" spans="1:7" x14ac:dyDescent="0.3">
      <c r="A52" s="529" t="s">
        <v>34</v>
      </c>
      <c r="B52" s="530"/>
      <c r="C52" s="531"/>
      <c r="D52" s="380">
        <f>SUM(B46:C51)</f>
        <v>12</v>
      </c>
    </row>
    <row r="53" spans="1:7" x14ac:dyDescent="0.3">
      <c r="A53" s="529" t="s">
        <v>251</v>
      </c>
      <c r="B53" s="530"/>
      <c r="C53" s="531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4" t="s">
        <v>8</v>
      </c>
      <c r="B55" s="535"/>
      <c r="C55" s="535"/>
      <c r="D55" s="535"/>
      <c r="E55" s="535"/>
      <c r="F55" s="535"/>
    </row>
    <row r="56" spans="1:7" ht="36" x14ac:dyDescent="0.35">
      <c r="A56" s="29" t="s">
        <v>148</v>
      </c>
      <c r="B56" s="265">
        <v>2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>
        <v>2</v>
      </c>
      <c r="C57" s="265"/>
      <c r="D57" s="265"/>
      <c r="E57" s="67"/>
      <c r="F57" s="265"/>
    </row>
    <row r="58" spans="1:7" x14ac:dyDescent="0.3">
      <c r="A58" s="11" t="s">
        <v>205</v>
      </c>
      <c r="B58" s="265">
        <v>2</v>
      </c>
      <c r="C58" s="265"/>
      <c r="D58" s="63"/>
      <c r="E58" s="63"/>
      <c r="F58" s="265"/>
    </row>
    <row r="59" spans="1:7" ht="33" x14ac:dyDescent="0.3">
      <c r="A59" s="11" t="s">
        <v>79</v>
      </c>
      <c r="B59" s="265">
        <v>0</v>
      </c>
      <c r="C59" s="265"/>
      <c r="D59" s="11" t="s">
        <v>589</v>
      </c>
      <c r="E59" s="265"/>
      <c r="F59" s="265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 t="s">
        <v>590</v>
      </c>
      <c r="E60" s="265"/>
      <c r="F60" s="265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 t="s">
        <v>591</v>
      </c>
      <c r="E61" s="265"/>
      <c r="F61" s="265"/>
    </row>
    <row r="62" spans="1:7" x14ac:dyDescent="0.3">
      <c r="A62" s="7" t="s">
        <v>249</v>
      </c>
      <c r="B62" s="265">
        <v>2</v>
      </c>
      <c r="C62" s="265"/>
      <c r="D62" s="66"/>
      <c r="E62" s="265"/>
      <c r="F62" s="265"/>
    </row>
    <row r="63" spans="1:7" x14ac:dyDescent="0.3">
      <c r="A63" s="529" t="s">
        <v>34</v>
      </c>
      <c r="B63" s="530"/>
      <c r="C63" s="531"/>
      <c r="D63" s="380">
        <f>SUM(B56:C62)</f>
        <v>12</v>
      </c>
    </row>
    <row r="64" spans="1:7" x14ac:dyDescent="0.3">
      <c r="A64" s="529" t="s">
        <v>251</v>
      </c>
      <c r="B64" s="530"/>
      <c r="C64" s="531"/>
      <c r="D64" s="21">
        <f>D63/(COUNT(B56:C62)*2)</f>
        <v>0.8571428571428571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4" t="s">
        <v>111</v>
      </c>
      <c r="B66" s="535"/>
      <c r="C66" s="535"/>
      <c r="D66" s="535"/>
      <c r="E66" s="535"/>
      <c r="F66" s="535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265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265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265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265"/>
    </row>
    <row r="73" spans="1:7" ht="19.5" x14ac:dyDescent="0.4">
      <c r="A73" s="7" t="s">
        <v>81</v>
      </c>
      <c r="B73" s="68">
        <v>2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>
        <v>2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>
        <v>2</v>
      </c>
      <c r="C79" s="265"/>
      <c r="D79" s="75"/>
      <c r="E79" s="73"/>
      <c r="F79" s="265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" t="s">
        <v>592</v>
      </c>
      <c r="E80" s="73"/>
      <c r="F80" s="265"/>
    </row>
    <row r="81" spans="1:7" x14ac:dyDescent="0.3">
      <c r="A81" s="7" t="s">
        <v>255</v>
      </c>
      <c r="B81" s="68">
        <v>2</v>
      </c>
      <c r="C81" s="265"/>
      <c r="D81" s="75"/>
      <c r="E81" s="76"/>
      <c r="F81" s="265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" t="s">
        <v>593</v>
      </c>
      <c r="E82" s="77"/>
      <c r="F82" s="265"/>
    </row>
    <row r="83" spans="1:7" x14ac:dyDescent="0.3">
      <c r="A83" s="7" t="s">
        <v>72</v>
      </c>
      <c r="B83" s="68">
        <v>2</v>
      </c>
      <c r="C83" s="265"/>
      <c r="D83" s="75"/>
      <c r="E83" s="76"/>
      <c r="F83" s="265"/>
    </row>
    <row r="84" spans="1:7" x14ac:dyDescent="0.3">
      <c r="A84" s="529" t="s">
        <v>34</v>
      </c>
      <c r="B84" s="530"/>
      <c r="C84" s="531"/>
      <c r="D84" s="380">
        <f>SUM(B67:C83)</f>
        <v>26</v>
      </c>
    </row>
    <row r="85" spans="1:7" x14ac:dyDescent="0.3">
      <c r="A85" s="529" t="s">
        <v>251</v>
      </c>
      <c r="B85" s="530"/>
      <c r="C85" s="531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4" t="s">
        <v>172</v>
      </c>
      <c r="B87" s="535"/>
      <c r="C87" s="535"/>
      <c r="D87" s="535"/>
      <c r="E87" s="535"/>
      <c r="F87" s="535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265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265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265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265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265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 t="s">
        <v>595</v>
      </c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 t="s">
        <v>594</v>
      </c>
      <c r="E94" s="265"/>
      <c r="F94" s="265"/>
    </row>
    <row r="95" spans="1:7" x14ac:dyDescent="0.3">
      <c r="A95" s="8" t="s">
        <v>138</v>
      </c>
      <c r="B95" s="78">
        <v>2</v>
      </c>
      <c r="C95" s="265"/>
      <c r="D95" s="63"/>
      <c r="E95" s="265"/>
      <c r="F95" s="265"/>
    </row>
    <row r="96" spans="1:7" x14ac:dyDescent="0.3">
      <c r="A96" s="13" t="s">
        <v>238</v>
      </c>
      <c r="B96" s="78">
        <v>2</v>
      </c>
      <c r="C96" s="265"/>
      <c r="D96" s="63"/>
      <c r="E96" s="265"/>
      <c r="F96" s="265"/>
    </row>
    <row r="97" spans="1:7" x14ac:dyDescent="0.3">
      <c r="A97" s="13" t="s">
        <v>239</v>
      </c>
      <c r="B97" s="78">
        <v>2</v>
      </c>
      <c r="C97" s="265"/>
      <c r="D97" s="63"/>
      <c r="E97" s="265"/>
      <c r="F97" s="265"/>
    </row>
    <row r="98" spans="1:7" x14ac:dyDescent="0.3">
      <c r="A98" s="7" t="s">
        <v>115</v>
      </c>
      <c r="B98" s="78">
        <v>2</v>
      </c>
      <c r="C98" s="265"/>
      <c r="D98" s="63"/>
      <c r="E98" s="265"/>
      <c r="F98" s="265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>
        <v>1</v>
      </c>
      <c r="C100" s="88" t="str">
        <f>IF(B100=0, -5, "0")</f>
        <v>0</v>
      </c>
      <c r="D100" s="63" t="s">
        <v>596</v>
      </c>
      <c r="E100" s="265"/>
      <c r="F100" s="265"/>
    </row>
    <row r="101" spans="1:7" ht="33" x14ac:dyDescent="0.3">
      <c r="A101" s="37" t="s">
        <v>193</v>
      </c>
      <c r="B101" s="78">
        <v>1</v>
      </c>
      <c r="C101" s="265"/>
      <c r="D101" s="63" t="s">
        <v>597</v>
      </c>
      <c r="E101" s="265"/>
      <c r="F101" s="265"/>
    </row>
    <row r="102" spans="1:7" x14ac:dyDescent="0.3">
      <c r="A102" s="529" t="s">
        <v>34</v>
      </c>
      <c r="B102" s="530"/>
      <c r="C102" s="531"/>
      <c r="D102" s="380">
        <f>SUM(B88:C101)</f>
        <v>24</v>
      </c>
    </row>
    <row r="103" spans="1:7" x14ac:dyDescent="0.3">
      <c r="A103" s="529" t="s">
        <v>251</v>
      </c>
      <c r="B103" s="530"/>
      <c r="C103" s="531"/>
      <c r="D103" s="21">
        <f>D102/(COUNT(B88:C101)*2)</f>
        <v>0.92307692307692313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4" t="s">
        <v>173</v>
      </c>
      <c r="B106" s="535"/>
      <c r="C106" s="535"/>
      <c r="D106" s="535"/>
      <c r="E106" s="535"/>
      <c r="F106" s="535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>
        <v>2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>
        <v>2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 t="s">
        <v>598</v>
      </c>
      <c r="E115" s="265"/>
      <c r="F115" s="265"/>
      <c r="G115" s="93"/>
    </row>
    <row r="116" spans="1:7" s="10" customFormat="1" ht="33.75" x14ac:dyDescent="0.35">
      <c r="A116" s="32" t="s">
        <v>272</v>
      </c>
      <c r="B116" s="78">
        <v>2</v>
      </c>
      <c r="C116" s="88" t="str">
        <f>IF(B116=0, -5, "0")</f>
        <v>0</v>
      </c>
      <c r="D116" s="63" t="s">
        <v>599</v>
      </c>
      <c r="E116" s="265"/>
      <c r="F116" s="265"/>
      <c r="G116" s="93"/>
    </row>
    <row r="117" spans="1:7" s="10" customFormat="1" x14ac:dyDescent="0.3">
      <c r="A117" s="37" t="s">
        <v>193</v>
      </c>
      <c r="B117" s="78">
        <v>2</v>
      </c>
      <c r="C117" s="265"/>
      <c r="D117" s="75"/>
      <c r="E117" s="265"/>
      <c r="F117" s="265"/>
      <c r="G117" s="93"/>
    </row>
    <row r="118" spans="1:7" s="10" customFormat="1" x14ac:dyDescent="0.3">
      <c r="A118" s="529" t="s">
        <v>34</v>
      </c>
      <c r="B118" s="530"/>
      <c r="C118" s="531"/>
      <c r="D118" s="380">
        <f>SUM(B107:C117)</f>
        <v>22</v>
      </c>
      <c r="E118" s="259"/>
      <c r="F118" s="259"/>
      <c r="G118" s="93"/>
    </row>
    <row r="119" spans="1:7" s="10" customFormat="1" x14ac:dyDescent="0.3">
      <c r="A119" s="529" t="s">
        <v>251</v>
      </c>
      <c r="B119" s="530"/>
      <c r="C119" s="531"/>
      <c r="D119" s="21">
        <f>D118/(COUNT(B107:C117)*2)</f>
        <v>1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4" t="s">
        <v>156</v>
      </c>
      <c r="B121" s="535"/>
      <c r="C121" s="535"/>
      <c r="D121" s="535"/>
      <c r="E121" s="535"/>
      <c r="F121" s="535"/>
    </row>
    <row r="122" spans="1:7" x14ac:dyDescent="0.3">
      <c r="A122" s="30" t="s">
        <v>231</v>
      </c>
      <c r="B122" s="79">
        <v>2</v>
      </c>
      <c r="C122" s="265"/>
      <c r="D122" s="81"/>
      <c r="E122" s="81"/>
      <c r="F122" s="265"/>
    </row>
    <row r="123" spans="1:7" x14ac:dyDescent="0.3">
      <c r="A123" s="30" t="s">
        <v>228</v>
      </c>
      <c r="B123" s="79">
        <v>2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9" t="s">
        <v>34</v>
      </c>
      <c r="B133" s="530"/>
      <c r="C133" s="531"/>
      <c r="D133" s="380">
        <f>SUM(B122:C132)</f>
        <v>22</v>
      </c>
    </row>
    <row r="134" spans="1:7" x14ac:dyDescent="0.3">
      <c r="A134" s="529" t="s">
        <v>251</v>
      </c>
      <c r="B134" s="530"/>
      <c r="C134" s="531"/>
      <c r="D134" s="20">
        <f>D133/(COUNT(B122:C132)*2)</f>
        <v>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4" t="s">
        <v>61</v>
      </c>
      <c r="B136" s="535"/>
      <c r="C136" s="535"/>
      <c r="D136" s="535"/>
      <c r="E136" s="535"/>
      <c r="F136" s="535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9" t="s">
        <v>34</v>
      </c>
      <c r="B149" s="530"/>
      <c r="C149" s="531"/>
      <c r="D149" s="380">
        <f>SUM(B137:C148)</f>
        <v>0</v>
      </c>
    </row>
    <row r="150" spans="1:7" x14ac:dyDescent="0.3">
      <c r="A150" s="529" t="s">
        <v>251</v>
      </c>
      <c r="B150" s="530"/>
      <c r="C150" s="531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4" t="s">
        <v>178</v>
      </c>
      <c r="B152" s="535"/>
      <c r="C152" s="535"/>
      <c r="D152" s="535"/>
      <c r="E152" s="535"/>
      <c r="F152" s="535"/>
    </row>
    <row r="153" spans="1:7" x14ac:dyDescent="0.3">
      <c r="A153" s="36" t="s">
        <v>235</v>
      </c>
      <c r="B153" s="265">
        <v>2</v>
      </c>
      <c r="C153" s="265"/>
      <c r="D153" s="63"/>
      <c r="E153" s="265"/>
      <c r="F153" s="265"/>
    </row>
    <row r="154" spans="1:7" x14ac:dyDescent="0.3">
      <c r="A154" s="7" t="s">
        <v>127</v>
      </c>
      <c r="B154" s="265">
        <v>2</v>
      </c>
      <c r="C154" s="265"/>
      <c r="D154" s="63"/>
      <c r="E154" s="265"/>
      <c r="F154" s="265"/>
    </row>
    <row r="155" spans="1:7" ht="66.75" x14ac:dyDescent="0.35">
      <c r="A155" s="28" t="s">
        <v>262</v>
      </c>
      <c r="B155" s="265">
        <v>1</v>
      </c>
      <c r="C155" s="88" t="str">
        <f>IF(B155=0, -5, "0")</f>
        <v>0</v>
      </c>
      <c r="D155" s="63" t="s">
        <v>606</v>
      </c>
      <c r="E155" s="265"/>
      <c r="F155" s="265"/>
    </row>
    <row r="156" spans="1:7" ht="83.25" x14ac:dyDescent="0.35">
      <c r="A156" s="28" t="s">
        <v>263</v>
      </c>
      <c r="B156" s="265">
        <v>0</v>
      </c>
      <c r="C156" s="88">
        <f>IF(B156=0, -5, "0")</f>
        <v>-5</v>
      </c>
      <c r="D156" s="63" t="s">
        <v>607</v>
      </c>
      <c r="E156" s="265"/>
      <c r="F156" s="265"/>
    </row>
    <row r="157" spans="1:7" ht="33.75" x14ac:dyDescent="0.35">
      <c r="A157" s="28" t="s">
        <v>264</v>
      </c>
      <c r="B157" s="265">
        <v>0</v>
      </c>
      <c r="C157" s="88">
        <f>IF(B157=0, -5, "0")</f>
        <v>-5</v>
      </c>
      <c r="D157" s="63" t="s">
        <v>600</v>
      </c>
      <c r="E157" s="265"/>
      <c r="F157" s="265"/>
    </row>
    <row r="158" spans="1:7" ht="33" x14ac:dyDescent="0.3">
      <c r="A158" s="47" t="s">
        <v>166</v>
      </c>
      <c r="B158" s="265">
        <v>2</v>
      </c>
      <c r="C158" s="265"/>
      <c r="D158" s="85"/>
      <c r="E158" s="265"/>
      <c r="F158" s="265"/>
    </row>
    <row r="159" spans="1:7" ht="45.75" x14ac:dyDescent="0.3">
      <c r="A159" s="46" t="s">
        <v>275</v>
      </c>
      <c r="B159" s="265">
        <v>2</v>
      </c>
      <c r="C159" s="265"/>
      <c r="D159" s="425" t="s">
        <v>601</v>
      </c>
      <c r="E159" s="265"/>
      <c r="F159" s="265"/>
    </row>
    <row r="160" spans="1:7" x14ac:dyDescent="0.3">
      <c r="A160" s="46" t="s">
        <v>137</v>
      </c>
      <c r="B160" s="265">
        <v>2</v>
      </c>
      <c r="C160" s="265"/>
      <c r="D160" s="86"/>
      <c r="E160" s="265"/>
      <c r="F160" s="265"/>
    </row>
    <row r="161" spans="1:7" x14ac:dyDescent="0.3">
      <c r="A161" s="529" t="s">
        <v>34</v>
      </c>
      <c r="B161" s="538"/>
      <c r="C161" s="539"/>
      <c r="D161" s="381">
        <f>SUM(B153:C160)</f>
        <v>1</v>
      </c>
    </row>
    <row r="162" spans="1:7" x14ac:dyDescent="0.3">
      <c r="A162" s="529" t="s">
        <v>251</v>
      </c>
      <c r="B162" s="530"/>
      <c r="C162" s="531"/>
      <c r="D162" s="21">
        <f>D161/(COUNT(B153:C160)*2)</f>
        <v>0.05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4" t="s">
        <v>64</v>
      </c>
      <c r="B164" s="535"/>
      <c r="C164" s="535"/>
      <c r="D164" s="535"/>
      <c r="E164" s="535"/>
      <c r="F164" s="535"/>
    </row>
    <row r="165" spans="1:7" ht="83.25" x14ac:dyDescent="0.35">
      <c r="A165" s="28" t="s">
        <v>242</v>
      </c>
      <c r="B165" s="265">
        <v>0</v>
      </c>
      <c r="C165" s="88">
        <f>IF(B165=0, -5, "0")</f>
        <v>-5</v>
      </c>
      <c r="D165" s="63" t="s">
        <v>602</v>
      </c>
      <c r="E165" s="63" t="s">
        <v>603</v>
      </c>
      <c r="F165" s="265"/>
    </row>
    <row r="166" spans="1:7" x14ac:dyDescent="0.3">
      <c r="A166" s="7" t="s">
        <v>243</v>
      </c>
      <c r="B166" s="265">
        <v>2</v>
      </c>
      <c r="C166" s="265"/>
      <c r="D166" s="63"/>
      <c r="E166" s="265"/>
      <c r="F166" s="265"/>
    </row>
    <row r="167" spans="1:7" x14ac:dyDescent="0.3">
      <c r="A167" s="30" t="s">
        <v>176</v>
      </c>
      <c r="B167" s="265">
        <v>2</v>
      </c>
      <c r="C167" s="265"/>
      <c r="D167" s="63"/>
      <c r="E167" s="265"/>
      <c r="F167" s="265"/>
    </row>
    <row r="168" spans="1:7" x14ac:dyDescent="0.3">
      <c r="A168" s="7" t="s">
        <v>73</v>
      </c>
      <c r="B168" s="265">
        <v>2</v>
      </c>
      <c r="C168" s="265"/>
      <c r="D168" s="265"/>
      <c r="E168" s="63"/>
      <c r="F168" s="265"/>
    </row>
    <row r="169" spans="1:7" x14ac:dyDescent="0.3">
      <c r="A169" s="529" t="s">
        <v>34</v>
      </c>
      <c r="B169" s="530"/>
      <c r="C169" s="531"/>
      <c r="D169" s="380">
        <f>SUM(B165:C168)</f>
        <v>1</v>
      </c>
    </row>
    <row r="170" spans="1:7" x14ac:dyDescent="0.3">
      <c r="A170" s="529" t="s">
        <v>251</v>
      </c>
      <c r="B170" s="530"/>
      <c r="C170" s="531"/>
      <c r="D170" s="21">
        <f>D169/(COUNT(B165:C168)*2)</f>
        <v>0.1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2" t="s">
        <v>15</v>
      </c>
      <c r="B172" s="533"/>
      <c r="C172" s="533"/>
      <c r="D172" s="533"/>
      <c r="E172" s="533"/>
      <c r="F172" s="533"/>
    </row>
    <row r="173" spans="1:7" ht="33" x14ac:dyDescent="0.3">
      <c r="A173" s="8" t="s">
        <v>152</v>
      </c>
      <c r="B173" s="265">
        <v>1</v>
      </c>
      <c r="C173" s="265"/>
      <c r="D173" s="63" t="s">
        <v>605</v>
      </c>
      <c r="E173" s="265"/>
      <c r="F173" s="265"/>
    </row>
    <row r="174" spans="1:7" x14ac:dyDescent="0.3">
      <c r="A174" s="7" t="s">
        <v>74</v>
      </c>
      <c r="B174" s="265">
        <v>1</v>
      </c>
      <c r="C174" s="265"/>
      <c r="D174" s="63" t="s">
        <v>604</v>
      </c>
      <c r="E174" s="265"/>
      <c r="F174" s="265"/>
    </row>
    <row r="175" spans="1:7" x14ac:dyDescent="0.3">
      <c r="A175" s="30" t="s">
        <v>167</v>
      </c>
      <c r="B175" s="265">
        <v>2</v>
      </c>
      <c r="C175" s="265"/>
      <c r="D175" s="63"/>
      <c r="E175" s="265"/>
      <c r="F175" s="265"/>
    </row>
    <row r="176" spans="1:7" x14ac:dyDescent="0.3">
      <c r="A176" s="7" t="s">
        <v>128</v>
      </c>
      <c r="B176" s="265">
        <v>2</v>
      </c>
      <c r="C176" s="265"/>
      <c r="D176" s="63"/>
      <c r="E176" s="63"/>
      <c r="F176" s="265"/>
    </row>
    <row r="177" spans="1:7" x14ac:dyDescent="0.3">
      <c r="A177" s="529" t="s">
        <v>34</v>
      </c>
      <c r="B177" s="530"/>
      <c r="C177" s="531"/>
      <c r="D177" s="380">
        <f>SUM(B173:C176)</f>
        <v>6</v>
      </c>
    </row>
    <row r="178" spans="1:7" x14ac:dyDescent="0.3">
      <c r="A178" s="529" t="s">
        <v>251</v>
      </c>
      <c r="B178" s="530"/>
      <c r="C178" s="531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4" t="s">
        <v>65</v>
      </c>
      <c r="B180" s="535"/>
      <c r="C180" s="535"/>
      <c r="D180" s="535"/>
      <c r="E180" s="535"/>
      <c r="F180" s="535"/>
    </row>
    <row r="181" spans="1:7" x14ac:dyDescent="0.3">
      <c r="A181" s="30" t="s">
        <v>270</v>
      </c>
      <c r="B181" s="265">
        <v>0</v>
      </c>
      <c r="C181" s="265"/>
      <c r="D181" s="63" t="s">
        <v>608</v>
      </c>
      <c r="E181" s="63"/>
      <c r="F181" s="265"/>
    </row>
    <row r="182" spans="1:7" x14ac:dyDescent="0.3">
      <c r="A182" s="38" t="s">
        <v>181</v>
      </c>
      <c r="B182" s="265">
        <v>2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>
        <v>2</v>
      </c>
      <c r="C183" s="265"/>
      <c r="D183" s="63"/>
      <c r="E183" s="265"/>
      <c r="F183" s="265"/>
    </row>
    <row r="184" spans="1:7" x14ac:dyDescent="0.3">
      <c r="A184" s="8" t="s">
        <v>199</v>
      </c>
      <c r="B184" s="265">
        <v>2</v>
      </c>
      <c r="C184" s="265"/>
      <c r="D184" s="63"/>
      <c r="E184" s="265"/>
      <c r="F184" s="265"/>
    </row>
    <row r="185" spans="1:7" x14ac:dyDescent="0.3">
      <c r="A185" s="7" t="s">
        <v>265</v>
      </c>
      <c r="B185" s="265">
        <v>2</v>
      </c>
      <c r="C185" s="265"/>
      <c r="D185" s="63"/>
      <c r="E185" s="265"/>
      <c r="F185" s="265"/>
    </row>
    <row r="186" spans="1:7" x14ac:dyDescent="0.3">
      <c r="A186" s="529" t="s">
        <v>34</v>
      </c>
      <c r="B186" s="530"/>
      <c r="C186" s="531"/>
      <c r="D186" s="380">
        <f>SUM(B181:C185)</f>
        <v>8</v>
      </c>
    </row>
    <row r="187" spans="1:7" x14ac:dyDescent="0.3">
      <c r="A187" s="529" t="s">
        <v>251</v>
      </c>
      <c r="B187" s="530"/>
      <c r="C187" s="531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4" t="s">
        <v>177</v>
      </c>
      <c r="B189" s="535"/>
      <c r="C189" s="535"/>
      <c r="D189" s="535"/>
      <c r="E189" s="535"/>
      <c r="F189" s="535"/>
    </row>
    <row r="190" spans="1:7" x14ac:dyDescent="0.3">
      <c r="A190" s="30" t="s">
        <v>309</v>
      </c>
      <c r="B190" s="265">
        <v>2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ht="33" x14ac:dyDescent="0.3">
      <c r="A192" s="8" t="s">
        <v>267</v>
      </c>
      <c r="B192" s="265">
        <v>0</v>
      </c>
      <c r="C192" s="265"/>
      <c r="D192" s="63" t="s">
        <v>589</v>
      </c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9" t="s">
        <v>34</v>
      </c>
      <c r="B194" s="530"/>
      <c r="C194" s="531"/>
      <c r="D194" s="40">
        <f>SUM(B190:C193)</f>
        <v>2</v>
      </c>
    </row>
    <row r="195" spans="1:6" x14ac:dyDescent="0.3">
      <c r="A195" s="529" t="s">
        <v>251</v>
      </c>
      <c r="B195" s="530"/>
      <c r="C195" s="531"/>
      <c r="D195" s="21">
        <f>D194/(COUNT(B190:C193)*2)</f>
        <v>0.5</v>
      </c>
    </row>
    <row r="197" spans="1:6" ht="18" x14ac:dyDescent="0.35">
      <c r="A197" s="43" t="s">
        <v>422</v>
      </c>
      <c r="B197" s="264"/>
      <c r="C197" s="264"/>
      <c r="D197" s="104">
        <f>E197/F197</f>
        <v>0.33333333333333331</v>
      </c>
      <c r="E197" s="416">
        <f>COUNTIF('A1 Technique'!F17:F193,"ok")</f>
        <v>2</v>
      </c>
      <c r="F197" s="416">
        <f>COUNTA('A1 Technique'!F17:F193)</f>
        <v>6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167</v>
      </c>
    </row>
    <row r="199" spans="1:6" ht="22.5" x14ac:dyDescent="0.3">
      <c r="A199" s="261" t="s">
        <v>276</v>
      </c>
      <c r="B199" s="262"/>
      <c r="C199" s="263"/>
      <c r="D199" s="27">
        <f>D198/(COUNT(B190:C193,B181:C185,B173:C176,B165:C168,B153:C160,B56:C62,B46:C51,B26:C32,B17:C21,B107:C117,B137:C148,B122:C132,B88:C101,B67:C83,B37:C41)*2)</f>
        <v>0.80288461538461542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90:B193 B17:B21 B37:B41 B26:B32 B181:B185 B56:B62 B67:B83 B88:B101 B46:B51 B107:B117 B122:B132 B165:B168 B173:B176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23" zoomScale="60" zoomScaleNormal="100" workbookViewId="0">
      <selection activeCell="D689" sqref="D68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3"/>
      <c r="E1" s="513"/>
      <c r="F1" s="513"/>
      <c r="G1" s="513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4" t="s">
        <v>151</v>
      </c>
      <c r="B7" s="514"/>
      <c r="C7" s="514"/>
      <c r="D7" s="514"/>
      <c r="E7" s="514"/>
      <c r="F7" s="514"/>
      <c r="G7" s="111"/>
    </row>
    <row r="8" spans="1:7" ht="22.5" x14ac:dyDescent="0.45">
      <c r="A8" s="515" t="str">
        <f>'Page de garde'!D18</f>
        <v>Route de Gabes-sfax</v>
      </c>
      <c r="B8" s="515"/>
      <c r="C8" s="515"/>
      <c r="D8" s="515"/>
      <c r="E8" s="515"/>
      <c r="F8" s="515"/>
      <c r="G8" s="111"/>
    </row>
    <row r="9" spans="1:7" ht="22.5" x14ac:dyDescent="0.45">
      <c r="A9" s="112" t="s">
        <v>39</v>
      </c>
      <c r="B9" s="516"/>
      <c r="C9" s="516"/>
      <c r="D9" s="516"/>
      <c r="E9" s="516"/>
      <c r="F9" s="516"/>
      <c r="G9" s="111"/>
    </row>
    <row r="10" spans="1:7" ht="22.5" x14ac:dyDescent="0.45">
      <c r="A10" s="113" t="s">
        <v>41</v>
      </c>
      <c r="B10" s="517"/>
      <c r="C10" s="517"/>
      <c r="D10" s="517"/>
      <c r="E10" s="517"/>
      <c r="F10" s="517"/>
      <c r="G10" s="111"/>
    </row>
    <row r="11" spans="1:7" ht="22.5" x14ac:dyDescent="0.45">
      <c r="A11" s="112" t="s">
        <v>40</v>
      </c>
      <c r="B11" s="512"/>
      <c r="C11" s="512"/>
      <c r="D11" s="512"/>
      <c r="E11" s="512"/>
      <c r="F11" s="512"/>
      <c r="G11" s="111"/>
    </row>
    <row r="12" spans="1:7" ht="22.5" x14ac:dyDescent="0.45">
      <c r="A12" s="112" t="s">
        <v>200</v>
      </c>
      <c r="B12" s="518" t="e">
        <f>D730</f>
        <v>#DIV/0!</v>
      </c>
      <c r="C12" s="518"/>
      <c r="D12" s="518"/>
      <c r="E12" s="518"/>
      <c r="F12" s="518"/>
      <c r="G12" s="111"/>
    </row>
    <row r="13" spans="1:7" ht="22.5" x14ac:dyDescent="0.45">
      <c r="A13" s="110"/>
      <c r="B13" s="108"/>
      <c r="C13" s="108"/>
      <c r="D13" s="513"/>
      <c r="E13" s="513"/>
      <c r="F13" s="513"/>
      <c r="G13" s="51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8" t="s">
        <v>28</v>
      </c>
      <c r="B17" s="449" t="s">
        <v>29</v>
      </c>
      <c r="C17" s="449"/>
      <c r="D17" s="449" t="s">
        <v>42</v>
      </c>
      <c r="E17" s="450" t="s">
        <v>266</v>
      </c>
      <c r="F17" s="450" t="s">
        <v>300</v>
      </c>
      <c r="G17" s="114"/>
    </row>
    <row r="18" spans="1:8" ht="16.5" customHeight="1" x14ac:dyDescent="0.4">
      <c r="A18" s="448"/>
      <c r="B18" s="118" t="s">
        <v>32</v>
      </c>
      <c r="C18" s="118" t="s">
        <v>31</v>
      </c>
      <c r="D18" s="449"/>
      <c r="E18" s="450"/>
      <c r="F18" s="450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4" t="s">
        <v>16</v>
      </c>
      <c r="B29" s="555"/>
      <c r="C29" s="555"/>
      <c r="D29" s="555"/>
      <c r="E29" s="555"/>
      <c r="F29" s="555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4" t="s">
        <v>311</v>
      </c>
      <c r="B38" s="555"/>
      <c r="C38" s="555"/>
      <c r="D38" s="555"/>
      <c r="E38" s="555"/>
      <c r="F38" s="555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6"/>
      <c r="B49" s="436"/>
      <c r="C49" s="436"/>
      <c r="D49" s="436"/>
      <c r="E49" s="436"/>
      <c r="F49" s="436"/>
      <c r="G49" s="436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8" t="s">
        <v>28</v>
      </c>
      <c r="B52" s="449" t="s">
        <v>29</v>
      </c>
      <c r="C52" s="449"/>
      <c r="D52" s="449" t="s">
        <v>42</v>
      </c>
      <c r="E52" s="450" t="s">
        <v>266</v>
      </c>
      <c r="F52" s="450" t="s">
        <v>302</v>
      </c>
      <c r="G52" s="129"/>
    </row>
    <row r="53" spans="1:7" ht="21" x14ac:dyDescent="0.4">
      <c r="A53" s="448"/>
      <c r="B53" s="118" t="s">
        <v>32</v>
      </c>
      <c r="C53" s="118" t="s">
        <v>31</v>
      </c>
      <c r="D53" s="449"/>
      <c r="E53" s="450"/>
      <c r="F53" s="450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4"/>
      <c r="B64" s="435"/>
      <c r="C64" s="435"/>
      <c r="D64" s="435"/>
      <c r="E64" s="435"/>
      <c r="F64" s="435"/>
      <c r="G64" s="435"/>
    </row>
    <row r="65" spans="1:7" ht="43.5" customHeight="1" x14ac:dyDescent="0.4">
      <c r="A65" s="523" t="s">
        <v>351</v>
      </c>
      <c r="B65" s="523"/>
      <c r="C65" s="523"/>
      <c r="D65" s="523"/>
      <c r="E65" s="523"/>
      <c r="F65" s="52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3"/>
      <c r="B83" s="443"/>
      <c r="C83" s="443"/>
      <c r="D83" s="443"/>
      <c r="E83" s="443"/>
      <c r="F83" s="443"/>
      <c r="G83" s="443"/>
    </row>
    <row r="84" spans="1:7" ht="45" customHeight="1" x14ac:dyDescent="0.45">
      <c r="A84" s="524" t="s">
        <v>352</v>
      </c>
      <c r="B84" s="524"/>
      <c r="C84" s="524"/>
      <c r="D84" s="524"/>
      <c r="E84" s="524"/>
      <c r="F84" s="52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9"/>
      <c r="B103" s="437"/>
      <c r="C103" s="437"/>
      <c r="D103" s="437"/>
      <c r="E103" s="437"/>
      <c r="F103" s="444"/>
      <c r="G103" s="173"/>
    </row>
    <row r="104" spans="1:7" s="80" customFormat="1" ht="46.5" customHeight="1" x14ac:dyDescent="0.4">
      <c r="A104" s="523" t="s">
        <v>353</v>
      </c>
      <c r="B104" s="523"/>
      <c r="C104" s="523"/>
      <c r="D104" s="523"/>
      <c r="E104" s="523"/>
      <c r="F104" s="52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5"/>
      <c r="B111" s="446"/>
      <c r="C111" s="446"/>
      <c r="D111" s="446"/>
      <c r="E111" s="446"/>
      <c r="F111" s="447"/>
      <c r="G111" s="129"/>
    </row>
    <row r="112" spans="1:7" s="80" customFormat="1" ht="39.75" customHeight="1" x14ac:dyDescent="0.4">
      <c r="A112" s="523" t="s">
        <v>390</v>
      </c>
      <c r="B112" s="523"/>
      <c r="C112" s="523"/>
      <c r="D112" s="523"/>
      <c r="E112" s="523"/>
      <c r="F112" s="52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7"/>
      <c r="B120" s="437"/>
      <c r="C120" s="437"/>
      <c r="D120" s="437"/>
      <c r="E120" s="437"/>
      <c r="F120" s="437"/>
      <c r="G120" s="173"/>
    </row>
    <row r="121" spans="1:7" ht="22.5" x14ac:dyDescent="0.4">
      <c r="A121" s="523" t="s">
        <v>311</v>
      </c>
      <c r="B121" s="523"/>
      <c r="C121" s="523"/>
      <c r="D121" s="523"/>
      <c r="E121" s="523"/>
      <c r="F121" s="52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8"/>
      <c r="B132" s="438"/>
      <c r="C132" s="438"/>
      <c r="D132" s="438"/>
      <c r="E132" s="438"/>
      <c r="F132" s="438"/>
      <c r="G132" s="114"/>
    </row>
    <row r="133" spans="1:16384" ht="22.5" customHeight="1" x14ac:dyDescent="0.4">
      <c r="A133" s="525" t="s">
        <v>424</v>
      </c>
      <c r="B133" s="525"/>
      <c r="C133" s="525"/>
      <c r="D133" s="525"/>
      <c r="E133" s="525"/>
      <c r="F133" s="525"/>
      <c r="G133" s="114"/>
    </row>
    <row r="134" spans="1:16384" ht="22.5" customHeight="1" x14ac:dyDescent="0.4">
      <c r="A134" s="526"/>
      <c r="B134" s="526"/>
      <c r="C134" s="526"/>
      <c r="D134" s="526"/>
      <c r="E134" s="526"/>
      <c r="F134" s="526"/>
      <c r="G134" s="114"/>
    </row>
    <row r="135" spans="1:16384" s="326" customFormat="1" ht="22.5" customHeight="1" x14ac:dyDescent="0.25">
      <c r="A135" s="448" t="s">
        <v>28</v>
      </c>
      <c r="B135" s="449" t="s">
        <v>29</v>
      </c>
      <c r="C135" s="449"/>
      <c r="D135" s="449" t="s">
        <v>42</v>
      </c>
      <c r="E135" s="450" t="s">
        <v>266</v>
      </c>
      <c r="F135" s="450" t="s">
        <v>302</v>
      </c>
    </row>
    <row r="136" spans="1:16384" s="326" customFormat="1" ht="22.5" customHeight="1" x14ac:dyDescent="0.25">
      <c r="A136" s="448"/>
      <c r="B136" s="118" t="s">
        <v>32</v>
      </c>
      <c r="C136" s="118" t="s">
        <v>31</v>
      </c>
      <c r="D136" s="449"/>
      <c r="E136" s="450"/>
      <c r="F136" s="450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7" t="s">
        <v>461</v>
      </c>
      <c r="B139" s="527"/>
      <c r="C139" s="527"/>
      <c r="D139" s="527"/>
      <c r="E139" s="527"/>
      <c r="F139" s="527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9"/>
      <c r="B165" s="437"/>
      <c r="C165" s="437"/>
      <c r="D165" s="437"/>
      <c r="E165" s="437"/>
      <c r="F165" s="437"/>
      <c r="G165" s="114"/>
    </row>
    <row r="166" spans="1:7" ht="32.25" customHeight="1" x14ac:dyDescent="0.4">
      <c r="A166" s="527" t="s">
        <v>462</v>
      </c>
      <c r="B166" s="527"/>
      <c r="C166" s="527"/>
      <c r="D166" s="527"/>
      <c r="E166" s="527"/>
      <c r="F166" s="527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0"/>
      <c r="B176" s="441"/>
      <c r="C176" s="441"/>
      <c r="D176" s="441"/>
      <c r="E176" s="441"/>
      <c r="F176" s="441"/>
      <c r="G176" s="114"/>
    </row>
    <row r="177" spans="1:7" ht="32.25" customHeight="1" x14ac:dyDescent="0.4">
      <c r="A177" s="527" t="s">
        <v>311</v>
      </c>
      <c r="B177" s="527"/>
      <c r="C177" s="527"/>
      <c r="D177" s="527"/>
      <c r="E177" s="527"/>
      <c r="F177" s="527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7"/>
      <c r="C186" s="478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2"/>
      <c r="B188" s="442"/>
      <c r="C188" s="442"/>
      <c r="D188" s="442"/>
      <c r="E188" s="442"/>
      <c r="F188" s="442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8" t="s">
        <v>28</v>
      </c>
      <c r="B191" s="449" t="s">
        <v>29</v>
      </c>
      <c r="C191" s="449"/>
      <c r="D191" s="449" t="s">
        <v>42</v>
      </c>
      <c r="E191" s="450" t="s">
        <v>266</v>
      </c>
      <c r="F191" s="450" t="s">
        <v>302</v>
      </c>
      <c r="G191" s="114"/>
    </row>
    <row r="192" spans="1:7" ht="21" x14ac:dyDescent="0.4">
      <c r="A192" s="448"/>
      <c r="B192" s="118" t="s">
        <v>32</v>
      </c>
      <c r="C192" s="118" t="s">
        <v>31</v>
      </c>
      <c r="D192" s="449"/>
      <c r="E192" s="450"/>
      <c r="F192" s="450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2" t="s">
        <v>34</v>
      </c>
      <c r="B203" s="463"/>
      <c r="C203" s="464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6"/>
      <c r="B205" s="436"/>
      <c r="C205" s="436"/>
      <c r="D205" s="436"/>
      <c r="E205" s="436"/>
      <c r="F205" s="436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2" t="s">
        <v>34</v>
      </c>
      <c r="B227" s="463"/>
      <c r="C227" s="464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6"/>
      <c r="B229" s="436"/>
      <c r="C229" s="436"/>
      <c r="D229" s="436"/>
      <c r="E229" s="436"/>
      <c r="F229" s="436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9" t="s">
        <v>311</v>
      </c>
      <c r="B236" s="520"/>
      <c r="C236" s="520"/>
      <c r="D236" s="521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62" t="s">
        <v>34</v>
      </c>
      <c r="B245" s="463"/>
      <c r="C245" s="464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6"/>
      <c r="B250" s="436"/>
      <c r="C250" s="436"/>
      <c r="D250" s="436"/>
      <c r="E250" s="436"/>
      <c r="F250" s="436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8" t="s">
        <v>28</v>
      </c>
      <c r="B253" s="449" t="s">
        <v>29</v>
      </c>
      <c r="C253" s="449"/>
      <c r="D253" s="449" t="s">
        <v>42</v>
      </c>
      <c r="E253" s="450" t="s">
        <v>266</v>
      </c>
      <c r="F253" s="450" t="s">
        <v>302</v>
      </c>
      <c r="G253" s="129"/>
    </row>
    <row r="254" spans="1:7" ht="21" x14ac:dyDescent="0.4">
      <c r="A254" s="448"/>
      <c r="B254" s="118" t="s">
        <v>32</v>
      </c>
      <c r="C254" s="118" t="s">
        <v>31</v>
      </c>
      <c r="D254" s="449"/>
      <c r="E254" s="450"/>
      <c r="F254" s="450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2" t="s">
        <v>34</v>
      </c>
      <c r="B265" s="463"/>
      <c r="C265" s="464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0"/>
      <c r="B290" s="470"/>
      <c r="C290" s="470"/>
      <c r="D290" s="470"/>
      <c r="E290" s="470"/>
      <c r="F290" s="470"/>
      <c r="G290" s="129"/>
    </row>
    <row r="291" spans="1:7" s="80" customFormat="1" ht="31.5" customHeight="1" x14ac:dyDescent="0.4">
      <c r="A291" s="522" t="s">
        <v>311</v>
      </c>
      <c r="B291" s="522"/>
      <c r="C291" s="522"/>
      <c r="D291" s="522"/>
      <c r="E291" s="522"/>
      <c r="F291" s="522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8" t="s">
        <v>28</v>
      </c>
      <c r="B308" s="449" t="s">
        <v>29</v>
      </c>
      <c r="C308" s="449"/>
      <c r="D308" s="449" t="s">
        <v>42</v>
      </c>
      <c r="E308" s="450" t="s">
        <v>266</v>
      </c>
      <c r="F308" s="450" t="s">
        <v>302</v>
      </c>
      <c r="G308" s="129"/>
    </row>
    <row r="309" spans="1:7" ht="21" x14ac:dyDescent="0.4">
      <c r="A309" s="448"/>
      <c r="B309" s="118" t="s">
        <v>32</v>
      </c>
      <c r="C309" s="118" t="s">
        <v>31</v>
      </c>
      <c r="D309" s="449"/>
      <c r="E309" s="450"/>
      <c r="F309" s="450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1"/>
      <c r="B357" s="461"/>
      <c r="C357" s="461"/>
      <c r="D357" s="461"/>
      <c r="E357" s="461"/>
      <c r="F357" s="461"/>
      <c r="G357" s="461"/>
    </row>
    <row r="358" spans="1:7" ht="32.25" customHeight="1" x14ac:dyDescent="0.4">
      <c r="A358" s="506" t="s">
        <v>311</v>
      </c>
      <c r="B358" s="506"/>
      <c r="C358" s="506"/>
      <c r="D358" s="506"/>
      <c r="E358" s="506"/>
      <c r="F358" s="506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8" t="s">
        <v>28</v>
      </c>
      <c r="B375" s="449" t="s">
        <v>29</v>
      </c>
      <c r="C375" s="449"/>
      <c r="D375" s="449" t="s">
        <v>42</v>
      </c>
      <c r="E375" s="450" t="s">
        <v>266</v>
      </c>
      <c r="F375" s="450" t="s">
        <v>302</v>
      </c>
      <c r="G375" s="173"/>
    </row>
    <row r="376" spans="1:7" s="260" customFormat="1" ht="21" x14ac:dyDescent="0.4">
      <c r="A376" s="448"/>
      <c r="B376" s="118" t="s">
        <v>32</v>
      </c>
      <c r="C376" s="118" t="s">
        <v>31</v>
      </c>
      <c r="D376" s="449"/>
      <c r="E376" s="450"/>
      <c r="F376" s="450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4"/>
      <c r="B415" s="443"/>
      <c r="C415" s="443"/>
      <c r="D415" s="443"/>
      <c r="E415" s="443"/>
      <c r="F415" s="443"/>
      <c r="G415" s="443"/>
    </row>
    <row r="416" spans="1:7" s="260" customFormat="1" ht="24.75" x14ac:dyDescent="0.4">
      <c r="A416" s="509" t="s">
        <v>320</v>
      </c>
      <c r="B416" s="509"/>
      <c r="C416" s="509"/>
      <c r="D416" s="509"/>
      <c r="E416" s="509"/>
      <c r="F416" s="509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8" t="s">
        <v>28</v>
      </c>
      <c r="B433" s="449" t="s">
        <v>29</v>
      </c>
      <c r="C433" s="449"/>
      <c r="D433" s="449" t="s">
        <v>42</v>
      </c>
      <c r="E433" s="450" t="s">
        <v>266</v>
      </c>
      <c r="F433" s="450" t="s">
        <v>302</v>
      </c>
      <c r="G433" s="129"/>
    </row>
    <row r="434" spans="1:7" ht="21" x14ac:dyDescent="0.4">
      <c r="A434" s="448"/>
      <c r="B434" s="118" t="s">
        <v>32</v>
      </c>
      <c r="C434" s="118" t="s">
        <v>31</v>
      </c>
      <c r="D434" s="449"/>
      <c r="E434" s="450"/>
      <c r="F434" s="450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9" t="s">
        <v>311</v>
      </c>
      <c r="B464" s="509"/>
      <c r="C464" s="509"/>
      <c r="D464" s="509"/>
      <c r="E464" s="509"/>
      <c r="F464" s="509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0" t="s">
        <v>425</v>
      </c>
      <c r="B478" s="510"/>
      <c r="C478" s="510"/>
      <c r="D478" s="510"/>
      <c r="E478" s="510"/>
      <c r="F478" s="510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0" t="s">
        <v>28</v>
      </c>
      <c r="B480" s="481" t="s">
        <v>29</v>
      </c>
      <c r="C480" s="481"/>
      <c r="D480" s="481" t="s">
        <v>42</v>
      </c>
      <c r="E480" s="482" t="s">
        <v>266</v>
      </c>
      <c r="F480" s="482" t="s">
        <v>302</v>
      </c>
      <c r="G480" s="114"/>
    </row>
    <row r="481" spans="1:7" ht="21" x14ac:dyDescent="0.4">
      <c r="A481" s="480"/>
      <c r="B481" s="320" t="s">
        <v>32</v>
      </c>
      <c r="C481" s="320" t="s">
        <v>31</v>
      </c>
      <c r="D481" s="481"/>
      <c r="E481" s="482"/>
      <c r="F481" s="48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1" t="s">
        <v>52</v>
      </c>
      <c r="B483" s="471"/>
      <c r="C483" s="471"/>
      <c r="D483" s="471"/>
      <c r="E483" s="471"/>
      <c r="F483" s="471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8" t="s">
        <v>463</v>
      </c>
      <c r="B491" s="469"/>
      <c r="C491" s="469"/>
      <c r="D491" s="469"/>
      <c r="E491" s="469"/>
      <c r="F491" s="469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3"/>
      <c r="B517" s="493"/>
      <c r="C517" s="493"/>
      <c r="D517" s="493"/>
      <c r="E517" s="493"/>
      <c r="F517" s="493"/>
      <c r="G517" s="493"/>
    </row>
    <row r="518" spans="1:7" ht="26.25" customHeight="1" x14ac:dyDescent="0.5">
      <c r="A518" s="369" t="s">
        <v>311</v>
      </c>
      <c r="B518" s="505"/>
      <c r="C518" s="505"/>
      <c r="D518" s="505"/>
      <c r="E518" s="505"/>
      <c r="F518" s="505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1" t="s">
        <v>97</v>
      </c>
      <c r="B530" s="511"/>
      <c r="C530" s="511"/>
      <c r="D530" s="511"/>
      <c r="E530" s="511"/>
      <c r="F530" s="511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6" t="s">
        <v>28</v>
      </c>
      <c r="B532" s="488" t="s">
        <v>29</v>
      </c>
      <c r="C532" s="489"/>
      <c r="D532" s="449" t="s">
        <v>42</v>
      </c>
      <c r="E532" s="450" t="s">
        <v>266</v>
      </c>
      <c r="F532" s="450" t="s">
        <v>302</v>
      </c>
      <c r="G532" s="114"/>
    </row>
    <row r="533" spans="1:7" ht="21" x14ac:dyDescent="0.4">
      <c r="A533" s="487"/>
      <c r="B533" s="315" t="s">
        <v>32</v>
      </c>
      <c r="C533" s="316" t="s">
        <v>31</v>
      </c>
      <c r="D533" s="449"/>
      <c r="E533" s="450"/>
      <c r="F533" s="450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7"/>
      <c r="D535" s="507"/>
      <c r="E535" s="507"/>
      <c r="F535" s="508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2" t="s">
        <v>34</v>
      </c>
      <c r="B542" s="463"/>
      <c r="C542" s="464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2" t="s">
        <v>33</v>
      </c>
      <c r="B543" s="463"/>
      <c r="C543" s="464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6"/>
      <c r="B544" s="436"/>
      <c r="C544" s="436"/>
      <c r="D544" s="436"/>
      <c r="E544" s="436"/>
      <c r="F544" s="436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8"/>
      <c r="B556" s="461"/>
      <c r="C556" s="461"/>
      <c r="D556" s="461"/>
      <c r="E556" s="461"/>
      <c r="F556" s="461"/>
      <c r="G556" s="461"/>
    </row>
    <row r="557" spans="1:7" ht="35.25" customHeight="1" x14ac:dyDescent="0.4">
      <c r="A557" s="371" t="s">
        <v>311</v>
      </c>
      <c r="B557" s="337"/>
      <c r="C557" s="459"/>
      <c r="D557" s="459"/>
      <c r="E557" s="459"/>
      <c r="F557" s="460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54" t="s">
        <v>34</v>
      </c>
      <c r="B566" s="454"/>
      <c r="C566" s="455"/>
      <c r="D566" s="378">
        <f>SUM(B558:C565,B546:C555)</f>
        <v>0</v>
      </c>
      <c r="E566" s="108"/>
      <c r="F566" s="114"/>
      <c r="G566" s="114"/>
    </row>
    <row r="567" spans="1:7" ht="21" x14ac:dyDescent="0.4">
      <c r="A567" s="454" t="s">
        <v>33</v>
      </c>
      <c r="B567" s="454"/>
      <c r="C567" s="454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6"/>
      <c r="B572" s="436"/>
      <c r="C572" s="436"/>
      <c r="D572" s="436"/>
      <c r="E572" s="436"/>
      <c r="F572" s="436"/>
      <c r="G572" s="114"/>
    </row>
    <row r="573" spans="1:7" ht="22.5" x14ac:dyDescent="0.45">
      <c r="A573" s="467" t="s">
        <v>19</v>
      </c>
      <c r="B573" s="467"/>
      <c r="C573" s="467"/>
      <c r="D573" s="467"/>
      <c r="E573" s="467"/>
      <c r="F573" s="467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0" t="s">
        <v>28</v>
      </c>
      <c r="B575" s="481" t="s">
        <v>29</v>
      </c>
      <c r="C575" s="481"/>
      <c r="D575" s="481" t="s">
        <v>42</v>
      </c>
      <c r="E575" s="482" t="s">
        <v>266</v>
      </c>
      <c r="F575" s="482" t="s">
        <v>302</v>
      </c>
      <c r="G575" s="114"/>
    </row>
    <row r="576" spans="1:7" ht="21" x14ac:dyDescent="0.4">
      <c r="A576" s="480"/>
      <c r="B576" s="320" t="s">
        <v>32</v>
      </c>
      <c r="C576" s="320" t="s">
        <v>31</v>
      </c>
      <c r="D576" s="481"/>
      <c r="E576" s="482"/>
      <c r="F576" s="48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4" t="s">
        <v>10</v>
      </c>
      <c r="B578" s="495"/>
      <c r="C578" s="495"/>
      <c r="D578" s="495"/>
      <c r="E578" s="495"/>
      <c r="F578" s="496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4" t="s">
        <v>34</v>
      </c>
      <c r="B588" s="454"/>
      <c r="C588" s="455"/>
      <c r="D588" s="378">
        <f>SUM(B579:C587)</f>
        <v>0</v>
      </c>
      <c r="E588" s="108"/>
      <c r="F588" s="114"/>
      <c r="G588" s="114"/>
    </row>
    <row r="589" spans="1:7" ht="21" x14ac:dyDescent="0.4">
      <c r="A589" s="454" t="s">
        <v>33</v>
      </c>
      <c r="B589" s="454"/>
      <c r="C589" s="454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7" t="s">
        <v>23</v>
      </c>
      <c r="B591" s="498"/>
      <c r="C591" s="498"/>
      <c r="D591" s="498"/>
      <c r="E591" s="498"/>
      <c r="F591" s="499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54" t="s">
        <v>34</v>
      </c>
      <c r="B606" s="454"/>
      <c r="C606" s="455"/>
      <c r="D606" s="378">
        <f>SUM(B592:C605)</f>
        <v>0</v>
      </c>
      <c r="E606" s="108"/>
      <c r="F606" s="114"/>
      <c r="G606" s="114"/>
    </row>
    <row r="607" spans="1:7" ht="21" x14ac:dyDescent="0.4">
      <c r="A607" s="454" t="s">
        <v>33</v>
      </c>
      <c r="B607" s="454"/>
      <c r="C607" s="454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6" t="s">
        <v>170</v>
      </c>
      <c r="B610" s="457"/>
      <c r="C610" s="458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7" t="s">
        <v>8</v>
      </c>
      <c r="B612" s="467"/>
      <c r="C612" s="467"/>
      <c r="D612" s="467"/>
      <c r="E612" s="467"/>
      <c r="F612" s="467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8" t="s">
        <v>28</v>
      </c>
      <c r="B614" s="449" t="s">
        <v>29</v>
      </c>
      <c r="C614" s="449"/>
      <c r="D614" s="449" t="s">
        <v>42</v>
      </c>
      <c r="E614" s="450" t="s">
        <v>266</v>
      </c>
      <c r="F614" s="450" t="s">
        <v>302</v>
      </c>
      <c r="G614" s="114"/>
    </row>
    <row r="615" spans="1:7" ht="18.75" customHeight="1" x14ac:dyDescent="0.4">
      <c r="A615" s="448"/>
      <c r="B615" s="118" t="s">
        <v>32</v>
      </c>
      <c r="C615" s="118" t="s">
        <v>31</v>
      </c>
      <c r="D615" s="449"/>
      <c r="E615" s="450"/>
      <c r="F615" s="450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5"/>
      <c r="D617" s="465"/>
      <c r="E617" s="465"/>
      <c r="F617" s="466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4" t="s">
        <v>34</v>
      </c>
      <c r="B627" s="454"/>
      <c r="C627" s="454"/>
      <c r="D627" s="378">
        <f>SUM(B618:C626)</f>
        <v>0</v>
      </c>
      <c r="E627" s="491"/>
      <c r="F627" s="470"/>
      <c r="G627" s="129"/>
    </row>
    <row r="628" spans="1:7" ht="21" x14ac:dyDescent="0.4">
      <c r="A628" s="454" t="s">
        <v>33</v>
      </c>
      <c r="B628" s="454"/>
      <c r="C628" s="454"/>
      <c r="D628" s="388" t="e">
        <f>D627/(COUNT(B618:C626)*2)</f>
        <v>#DIV/0!</v>
      </c>
      <c r="E628" s="492"/>
      <c r="F628" s="493"/>
      <c r="G628" s="129"/>
    </row>
    <row r="629" spans="1:7" ht="21" x14ac:dyDescent="0.4">
      <c r="A629" s="325"/>
      <c r="B629" s="135"/>
      <c r="C629" s="490"/>
      <c r="D629" s="490"/>
      <c r="E629" s="490"/>
      <c r="F629" s="490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2" t="s">
        <v>34</v>
      </c>
      <c r="B639" s="463"/>
      <c r="C639" s="464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5"/>
      <c r="D642" s="465"/>
      <c r="E642" s="465"/>
      <c r="F642" s="466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2" t="s">
        <v>34</v>
      </c>
      <c r="B650" s="463"/>
      <c r="C650" s="464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65"/>
      <c r="C653" s="465"/>
      <c r="D653" s="465"/>
      <c r="E653" s="465"/>
      <c r="F653" s="466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0" t="s">
        <v>311</v>
      </c>
      <c r="B661" s="501"/>
      <c r="C661" s="501"/>
      <c r="D661" s="501"/>
      <c r="E661" s="501"/>
      <c r="F661" s="502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7" t="s">
        <v>356</v>
      </c>
      <c r="B676" s="467"/>
      <c r="C676" s="467"/>
      <c r="D676" s="467"/>
      <c r="E676" s="467"/>
      <c r="F676" s="467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8" t="s">
        <v>28</v>
      </c>
      <c r="B678" s="449" t="s">
        <v>29</v>
      </c>
      <c r="C678" s="449"/>
      <c r="D678" s="449" t="s">
        <v>42</v>
      </c>
      <c r="E678" s="450" t="s">
        <v>266</v>
      </c>
      <c r="F678" s="450" t="s">
        <v>302</v>
      </c>
      <c r="G678" s="129"/>
    </row>
    <row r="679" spans="1:7" ht="21" x14ac:dyDescent="0.4">
      <c r="A679" s="448"/>
      <c r="B679" s="118" t="s">
        <v>32</v>
      </c>
      <c r="C679" s="118" t="s">
        <v>31</v>
      </c>
      <c r="D679" s="449"/>
      <c r="E679" s="450"/>
      <c r="F679" s="450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3" t="s">
        <v>459</v>
      </c>
      <c r="B704" s="503"/>
      <c r="C704" s="503"/>
      <c r="D704" s="503"/>
      <c r="E704" s="503"/>
      <c r="F704" s="503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4" t="s">
        <v>28</v>
      </c>
      <c r="B706" s="488" t="s">
        <v>29</v>
      </c>
      <c r="C706" s="488"/>
      <c r="D706" s="449" t="s">
        <v>42</v>
      </c>
      <c r="E706" s="450" t="s">
        <v>266</v>
      </c>
      <c r="F706" s="450" t="s">
        <v>302</v>
      </c>
      <c r="G706" s="274"/>
    </row>
    <row r="707" spans="1:7" ht="21" x14ac:dyDescent="0.4">
      <c r="A707" s="475"/>
      <c r="B707" s="383" t="s">
        <v>32</v>
      </c>
      <c r="C707" s="383" t="s">
        <v>31</v>
      </c>
      <c r="D707" s="449"/>
      <c r="E707" s="450"/>
      <c r="F707" s="450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1" t="s">
        <v>306</v>
      </c>
      <c r="B709" s="452"/>
      <c r="C709" s="452"/>
      <c r="D709" s="452"/>
      <c r="E709" s="452"/>
      <c r="F709" s="453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2"/>
      <c r="C715" s="473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2"/>
      <c r="C716" s="473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1" t="s">
        <v>307</v>
      </c>
      <c r="B718" s="452"/>
      <c r="C718" s="452"/>
      <c r="D718" s="452"/>
      <c r="E718" s="452"/>
      <c r="F718" s="453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9"/>
      <c r="E1" s="549"/>
      <c r="F1" s="549"/>
      <c r="G1" s="549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0" t="s">
        <v>46</v>
      </c>
      <c r="B6" s="550"/>
      <c r="C6" s="550"/>
      <c r="D6" s="550"/>
      <c r="E6" s="550"/>
      <c r="F6" s="550"/>
      <c r="G6" s="92"/>
    </row>
    <row r="7" spans="1:7" s="258" customFormat="1" ht="21.75" customHeight="1" x14ac:dyDescent="0.45">
      <c r="A7" s="551" t="str">
        <f>'Page de garde'!D18</f>
        <v>Route de Gabes-sfax</v>
      </c>
      <c r="B7" s="551"/>
      <c r="C7" s="551"/>
      <c r="D7" s="551"/>
      <c r="E7" s="551"/>
      <c r="F7" s="551"/>
      <c r="G7" s="92"/>
    </row>
    <row r="8" spans="1:7" s="258" customFormat="1" ht="24" x14ac:dyDescent="0.45">
      <c r="A8" s="4" t="s">
        <v>39</v>
      </c>
      <c r="B8" s="552" t="str">
        <f>'A1 Exploitation'!B9:F9</f>
        <v>Yassine ELLOUMI</v>
      </c>
      <c r="C8" s="552"/>
      <c r="D8" s="552"/>
      <c r="E8" s="552"/>
      <c r="F8" s="552"/>
      <c r="G8" s="92"/>
    </row>
    <row r="9" spans="1:7" s="258" customFormat="1" ht="24" x14ac:dyDescent="0.45">
      <c r="A9" s="5" t="s">
        <v>41</v>
      </c>
      <c r="B9" s="553" t="str">
        <f>'A1 Exploitation'!B10:F10</f>
        <v>Chef rayons PFT+chef de réception +resp rayon traiteur -charcuterie</v>
      </c>
      <c r="C9" s="553"/>
      <c r="D9" s="553"/>
      <c r="E9" s="553"/>
      <c r="F9" s="553"/>
      <c r="G9" s="92"/>
    </row>
    <row r="10" spans="1:7" s="258" customFormat="1" ht="24" x14ac:dyDescent="0.45">
      <c r="A10" s="4" t="s">
        <v>40</v>
      </c>
      <c r="B10" s="548">
        <f>'A1 Exploitation'!B11:F11</f>
        <v>43544</v>
      </c>
      <c r="C10" s="548"/>
      <c r="D10" s="548"/>
      <c r="E10" s="548"/>
      <c r="F10" s="548"/>
      <c r="G10" s="92"/>
    </row>
    <row r="11" spans="1:7" s="258" customFormat="1" ht="24" x14ac:dyDescent="0.45">
      <c r="A11" s="4" t="s">
        <v>250</v>
      </c>
      <c r="B11" s="545" t="e">
        <f>D199</f>
        <v>#DIV/0!</v>
      </c>
      <c r="C11" s="545"/>
      <c r="D11" s="545"/>
      <c r="E11" s="545"/>
      <c r="F11" s="545"/>
      <c r="G11" s="92"/>
    </row>
    <row r="12" spans="1:7" s="258" customFormat="1" ht="22.5" x14ac:dyDescent="0.45">
      <c r="A12" s="1"/>
      <c r="D12" s="513"/>
      <c r="E12" s="513"/>
      <c r="F12" s="513"/>
      <c r="G12" s="513"/>
    </row>
    <row r="13" spans="1:7" s="258" customFormat="1" ht="11.25" customHeight="1" x14ac:dyDescent="0.3">
      <c r="A13" s="546" t="s">
        <v>28</v>
      </c>
      <c r="B13" s="547" t="s">
        <v>29</v>
      </c>
      <c r="C13" s="547"/>
      <c r="D13" s="547" t="s">
        <v>42</v>
      </c>
      <c r="E13" s="547" t="s">
        <v>160</v>
      </c>
      <c r="F13" s="547" t="s">
        <v>161</v>
      </c>
      <c r="G13" s="80"/>
    </row>
    <row r="14" spans="1:7" s="258" customFormat="1" ht="12.75" customHeight="1" x14ac:dyDescent="0.3">
      <c r="A14" s="546"/>
      <c r="B14" s="22" t="s">
        <v>32</v>
      </c>
      <c r="C14" s="22" t="s">
        <v>31</v>
      </c>
      <c r="D14" s="547"/>
      <c r="E14" s="547"/>
      <c r="F14" s="547"/>
      <c r="G14" s="94"/>
    </row>
    <row r="15" spans="1:7" x14ac:dyDescent="0.3">
      <c r="A15" s="536"/>
      <c r="B15" s="537"/>
      <c r="C15" s="537"/>
      <c r="D15" s="537"/>
      <c r="E15" s="537"/>
      <c r="F15" s="537"/>
    </row>
    <row r="16" spans="1:7" ht="19.5" x14ac:dyDescent="0.4">
      <c r="A16" s="540" t="s">
        <v>0</v>
      </c>
      <c r="B16" s="541"/>
      <c r="C16" s="541"/>
      <c r="D16" s="541"/>
      <c r="E16" s="541"/>
      <c r="F16" s="541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2" t="s">
        <v>34</v>
      </c>
      <c r="B22" s="538"/>
      <c r="C22" s="539"/>
      <c r="D22" s="381">
        <f>SUM(B17:C21)</f>
        <v>0</v>
      </c>
    </row>
    <row r="23" spans="1:7" x14ac:dyDescent="0.3">
      <c r="A23" s="529" t="s">
        <v>251</v>
      </c>
      <c r="B23" s="530"/>
      <c r="C23" s="531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4" t="s">
        <v>4</v>
      </c>
      <c r="B25" s="535"/>
      <c r="C25" s="535"/>
      <c r="D25" s="535"/>
      <c r="E25" s="535"/>
      <c r="F25" s="535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9" t="s">
        <v>34</v>
      </c>
      <c r="B33" s="530"/>
      <c r="C33" s="531"/>
      <c r="D33" s="380">
        <f>SUM(B26:C32)</f>
        <v>0</v>
      </c>
    </row>
    <row r="34" spans="1:7" x14ac:dyDescent="0.3">
      <c r="A34" s="529" t="s">
        <v>251</v>
      </c>
      <c r="B34" s="530"/>
      <c r="C34" s="531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4" t="s">
        <v>180</v>
      </c>
      <c r="B36" s="535"/>
      <c r="C36" s="535"/>
      <c r="D36" s="535"/>
      <c r="E36" s="535"/>
      <c r="F36" s="535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9" t="s">
        <v>34</v>
      </c>
      <c r="B42" s="530"/>
      <c r="C42" s="531"/>
      <c r="D42" s="380">
        <f>SUM(B37:C41)</f>
        <v>0</v>
      </c>
      <c r="E42" s="259"/>
      <c r="F42" s="259"/>
      <c r="G42" s="93"/>
    </row>
    <row r="43" spans="1:7" s="10" customFormat="1" x14ac:dyDescent="0.3">
      <c r="A43" s="529" t="s">
        <v>251</v>
      </c>
      <c r="B43" s="530"/>
      <c r="C43" s="531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9" t="s">
        <v>34</v>
      </c>
      <c r="B52" s="530"/>
      <c r="C52" s="531"/>
      <c r="D52" s="380">
        <f>SUM(B46:C51)</f>
        <v>0</v>
      </c>
    </row>
    <row r="53" spans="1:7" x14ac:dyDescent="0.3">
      <c r="A53" s="529" t="s">
        <v>251</v>
      </c>
      <c r="B53" s="530"/>
      <c r="C53" s="531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4" t="s">
        <v>8</v>
      </c>
      <c r="B55" s="535"/>
      <c r="C55" s="535"/>
      <c r="D55" s="535"/>
      <c r="E55" s="535"/>
      <c r="F55" s="535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9" t="s">
        <v>34</v>
      </c>
      <c r="B63" s="530"/>
      <c r="C63" s="531"/>
      <c r="D63" s="380">
        <f>SUM(B56:C62)</f>
        <v>0</v>
      </c>
    </row>
    <row r="64" spans="1:7" x14ac:dyDescent="0.3">
      <c r="A64" s="529" t="s">
        <v>251</v>
      </c>
      <c r="B64" s="530"/>
      <c r="C64" s="531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4" t="s">
        <v>111</v>
      </c>
      <c r="B66" s="535"/>
      <c r="C66" s="535"/>
      <c r="D66" s="535"/>
      <c r="E66" s="535"/>
      <c r="F66" s="535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9" t="s">
        <v>34</v>
      </c>
      <c r="B84" s="530"/>
      <c r="C84" s="531"/>
      <c r="D84" s="380">
        <f>SUM(B67:C83)</f>
        <v>0</v>
      </c>
    </row>
    <row r="85" spans="1:7" x14ac:dyDescent="0.3">
      <c r="A85" s="529" t="s">
        <v>251</v>
      </c>
      <c r="B85" s="530"/>
      <c r="C85" s="531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4" t="s">
        <v>172</v>
      </c>
      <c r="B87" s="535"/>
      <c r="C87" s="535"/>
      <c r="D87" s="535"/>
      <c r="E87" s="535"/>
      <c r="F87" s="535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9" t="s">
        <v>34</v>
      </c>
      <c r="B102" s="530"/>
      <c r="C102" s="531"/>
      <c r="D102" s="380">
        <f>SUM(B88:C101)</f>
        <v>0</v>
      </c>
    </row>
    <row r="103" spans="1:7" x14ac:dyDescent="0.3">
      <c r="A103" s="529" t="s">
        <v>251</v>
      </c>
      <c r="B103" s="530"/>
      <c r="C103" s="531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4" t="s">
        <v>173</v>
      </c>
      <c r="B106" s="535"/>
      <c r="C106" s="535"/>
      <c r="D106" s="535"/>
      <c r="E106" s="535"/>
      <c r="F106" s="535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9" t="s">
        <v>34</v>
      </c>
      <c r="B118" s="530"/>
      <c r="C118" s="531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9" t="s">
        <v>251</v>
      </c>
      <c r="B119" s="530"/>
      <c r="C119" s="531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4" t="s">
        <v>156</v>
      </c>
      <c r="B121" s="535"/>
      <c r="C121" s="535"/>
      <c r="D121" s="535"/>
      <c r="E121" s="535"/>
      <c r="F121" s="535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9" t="s">
        <v>34</v>
      </c>
      <c r="B133" s="530"/>
      <c r="C133" s="531"/>
      <c r="D133" s="380">
        <f>SUM(B122:C132)</f>
        <v>0</v>
      </c>
    </row>
    <row r="134" spans="1:7" x14ac:dyDescent="0.3">
      <c r="A134" s="529" t="s">
        <v>251</v>
      </c>
      <c r="B134" s="530"/>
      <c r="C134" s="531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4" t="s">
        <v>61</v>
      </c>
      <c r="B136" s="535"/>
      <c r="C136" s="535"/>
      <c r="D136" s="535"/>
      <c r="E136" s="535"/>
      <c r="F136" s="535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9" t="s">
        <v>34</v>
      </c>
      <c r="B149" s="530"/>
      <c r="C149" s="531"/>
      <c r="D149" s="380">
        <f>SUM(B137:C148)</f>
        <v>0</v>
      </c>
    </row>
    <row r="150" spans="1:7" x14ac:dyDescent="0.3">
      <c r="A150" s="529" t="s">
        <v>251</v>
      </c>
      <c r="B150" s="530"/>
      <c r="C150" s="531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4" t="s">
        <v>178</v>
      </c>
      <c r="B152" s="535"/>
      <c r="C152" s="535"/>
      <c r="D152" s="535"/>
      <c r="E152" s="535"/>
      <c r="F152" s="535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9" t="s">
        <v>34</v>
      </c>
      <c r="B161" s="538"/>
      <c r="C161" s="539"/>
      <c r="D161" s="381">
        <f>SUM(B153:C160)</f>
        <v>0</v>
      </c>
    </row>
    <row r="162" spans="1:7" x14ac:dyDescent="0.3">
      <c r="A162" s="529" t="s">
        <v>251</v>
      </c>
      <c r="B162" s="530"/>
      <c r="C162" s="531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4" t="s">
        <v>64</v>
      </c>
      <c r="B164" s="535"/>
      <c r="C164" s="535"/>
      <c r="D164" s="535"/>
      <c r="E164" s="535"/>
      <c r="F164" s="535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9" t="s">
        <v>34</v>
      </c>
      <c r="B169" s="530"/>
      <c r="C169" s="531"/>
      <c r="D169" s="380">
        <f>SUM(B165:C168)</f>
        <v>0</v>
      </c>
    </row>
    <row r="170" spans="1:7" x14ac:dyDescent="0.3">
      <c r="A170" s="529" t="s">
        <v>251</v>
      </c>
      <c r="B170" s="530"/>
      <c r="C170" s="531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2" t="s">
        <v>15</v>
      </c>
      <c r="B172" s="533"/>
      <c r="C172" s="533"/>
      <c r="D172" s="533"/>
      <c r="E172" s="533"/>
      <c r="F172" s="533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9" t="s">
        <v>34</v>
      </c>
      <c r="B177" s="530"/>
      <c r="C177" s="531"/>
      <c r="D177" s="380">
        <f>SUM(B173:C176)</f>
        <v>0</v>
      </c>
    </row>
    <row r="178" spans="1:7" x14ac:dyDescent="0.3">
      <c r="A178" s="529" t="s">
        <v>251</v>
      </c>
      <c r="B178" s="530"/>
      <c r="C178" s="531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4" t="s">
        <v>65</v>
      </c>
      <c r="B180" s="535"/>
      <c r="C180" s="535"/>
      <c r="D180" s="535"/>
      <c r="E180" s="535"/>
      <c r="F180" s="535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9" t="s">
        <v>34</v>
      </c>
      <c r="B186" s="530"/>
      <c r="C186" s="531"/>
      <c r="D186" s="380">
        <f>SUM(B181:C185)</f>
        <v>0</v>
      </c>
    </row>
    <row r="187" spans="1:7" x14ac:dyDescent="0.3">
      <c r="A187" s="529" t="s">
        <v>251</v>
      </c>
      <c r="B187" s="530"/>
      <c r="C187" s="531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4" t="s">
        <v>177</v>
      </c>
      <c r="B189" s="535"/>
      <c r="C189" s="535"/>
      <c r="D189" s="535"/>
      <c r="E189" s="535"/>
      <c r="F189" s="535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9" t="s">
        <v>34</v>
      </c>
      <c r="B194" s="530"/>
      <c r="C194" s="531"/>
      <c r="D194" s="40">
        <f>SUM(B190:C193)</f>
        <v>0</v>
      </c>
    </row>
    <row r="195" spans="1:6" x14ac:dyDescent="0.3">
      <c r="A195" s="529" t="s">
        <v>251</v>
      </c>
      <c r="B195" s="530"/>
      <c r="C195" s="531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8" zoomScale="60" zoomScaleNormal="100" workbookViewId="0">
      <selection activeCell="B78" sqref="B7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3"/>
      <c r="E1" s="513"/>
      <c r="F1" s="513"/>
      <c r="G1" s="513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4" t="s">
        <v>151</v>
      </c>
      <c r="B7" s="514"/>
      <c r="C7" s="514"/>
      <c r="D7" s="514"/>
      <c r="E7" s="514"/>
      <c r="F7" s="514"/>
      <c r="G7" s="111"/>
    </row>
    <row r="8" spans="1:7" ht="22.5" x14ac:dyDescent="0.45">
      <c r="A8" s="515" t="str">
        <f>'Page de garde'!D18</f>
        <v>Route de Gabes-sfax</v>
      </c>
      <c r="B8" s="515"/>
      <c r="C8" s="515"/>
      <c r="D8" s="515"/>
      <c r="E8" s="515"/>
      <c r="F8" s="515"/>
      <c r="G8" s="111"/>
    </row>
    <row r="9" spans="1:7" ht="22.5" x14ac:dyDescent="0.45">
      <c r="A9" s="112" t="s">
        <v>39</v>
      </c>
      <c r="B9" s="516"/>
      <c r="C9" s="516"/>
      <c r="D9" s="516"/>
      <c r="E9" s="516"/>
      <c r="F9" s="516"/>
      <c r="G9" s="111"/>
    </row>
    <row r="10" spans="1:7" ht="22.5" x14ac:dyDescent="0.45">
      <c r="A10" s="113" t="s">
        <v>41</v>
      </c>
      <c r="B10" s="517"/>
      <c r="C10" s="517"/>
      <c r="D10" s="517"/>
      <c r="E10" s="517"/>
      <c r="F10" s="517"/>
      <c r="G10" s="111"/>
    </row>
    <row r="11" spans="1:7" ht="22.5" x14ac:dyDescent="0.45">
      <c r="A11" s="112" t="s">
        <v>40</v>
      </c>
      <c r="B11" s="512"/>
      <c r="C11" s="512"/>
      <c r="D11" s="512"/>
      <c r="E11" s="512"/>
      <c r="F11" s="512"/>
      <c r="G11" s="111"/>
    </row>
    <row r="12" spans="1:7" ht="22.5" x14ac:dyDescent="0.45">
      <c r="A12" s="112" t="s">
        <v>200</v>
      </c>
      <c r="B12" s="518" t="e">
        <f>D730</f>
        <v>#DIV/0!</v>
      </c>
      <c r="C12" s="518"/>
      <c r="D12" s="518"/>
      <c r="E12" s="518"/>
      <c r="F12" s="518"/>
      <c r="G12" s="111"/>
    </row>
    <row r="13" spans="1:7" ht="22.5" x14ac:dyDescent="0.45">
      <c r="A13" s="110"/>
      <c r="B13" s="108"/>
      <c r="C13" s="108"/>
      <c r="D13" s="513"/>
      <c r="E13" s="513"/>
      <c r="F13" s="513"/>
      <c r="G13" s="513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8" t="s">
        <v>28</v>
      </c>
      <c r="B17" s="449" t="s">
        <v>29</v>
      </c>
      <c r="C17" s="449"/>
      <c r="D17" s="449" t="s">
        <v>42</v>
      </c>
      <c r="E17" s="450" t="s">
        <v>266</v>
      </c>
      <c r="F17" s="450" t="s">
        <v>300</v>
      </c>
      <c r="G17" s="114"/>
    </row>
    <row r="18" spans="1:8" ht="16.5" customHeight="1" x14ac:dyDescent="0.4">
      <c r="A18" s="448"/>
      <c r="B18" s="118" t="s">
        <v>32</v>
      </c>
      <c r="C18" s="118" t="s">
        <v>31</v>
      </c>
      <c r="D18" s="449"/>
      <c r="E18" s="450"/>
      <c r="F18" s="450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4" t="s">
        <v>16</v>
      </c>
      <c r="B29" s="555"/>
      <c r="C29" s="555"/>
      <c r="D29" s="555"/>
      <c r="E29" s="555"/>
      <c r="F29" s="555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4" t="s">
        <v>311</v>
      </c>
      <c r="B38" s="555"/>
      <c r="C38" s="555"/>
      <c r="D38" s="555"/>
      <c r="E38" s="555"/>
      <c r="F38" s="555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6"/>
      <c r="B49" s="436"/>
      <c r="C49" s="436"/>
      <c r="D49" s="436"/>
      <c r="E49" s="436"/>
      <c r="F49" s="436"/>
      <c r="G49" s="436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8" t="s">
        <v>28</v>
      </c>
      <c r="B52" s="449" t="s">
        <v>29</v>
      </c>
      <c r="C52" s="449"/>
      <c r="D52" s="449" t="s">
        <v>42</v>
      </c>
      <c r="E52" s="450" t="s">
        <v>266</v>
      </c>
      <c r="F52" s="450" t="s">
        <v>302</v>
      </c>
      <c r="G52" s="129"/>
    </row>
    <row r="53" spans="1:7" ht="21" x14ac:dyDescent="0.4">
      <c r="A53" s="448"/>
      <c r="B53" s="118" t="s">
        <v>32</v>
      </c>
      <c r="C53" s="118" t="s">
        <v>31</v>
      </c>
      <c r="D53" s="449"/>
      <c r="E53" s="450"/>
      <c r="F53" s="450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4"/>
      <c r="B64" s="435"/>
      <c r="C64" s="435"/>
      <c r="D64" s="435"/>
      <c r="E64" s="435"/>
      <c r="F64" s="435"/>
      <c r="G64" s="435"/>
    </row>
    <row r="65" spans="1:7" ht="43.5" customHeight="1" x14ac:dyDescent="0.4">
      <c r="A65" s="523" t="s">
        <v>351</v>
      </c>
      <c r="B65" s="523"/>
      <c r="C65" s="523"/>
      <c r="D65" s="523"/>
      <c r="E65" s="523"/>
      <c r="F65" s="52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3"/>
      <c r="B83" s="443"/>
      <c r="C83" s="443"/>
      <c r="D83" s="443"/>
      <c r="E83" s="443"/>
      <c r="F83" s="443"/>
      <c r="G83" s="443"/>
    </row>
    <row r="84" spans="1:7" ht="45" customHeight="1" x14ac:dyDescent="0.45">
      <c r="A84" s="524" t="s">
        <v>352</v>
      </c>
      <c r="B84" s="524"/>
      <c r="C84" s="524"/>
      <c r="D84" s="524"/>
      <c r="E84" s="524"/>
      <c r="F84" s="52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9"/>
      <c r="B103" s="437"/>
      <c r="C103" s="437"/>
      <c r="D103" s="437"/>
      <c r="E103" s="437"/>
      <c r="F103" s="444"/>
      <c r="G103" s="173"/>
    </row>
    <row r="104" spans="1:7" s="80" customFormat="1" ht="46.5" customHeight="1" x14ac:dyDescent="0.4">
      <c r="A104" s="523" t="s">
        <v>353</v>
      </c>
      <c r="B104" s="523"/>
      <c r="C104" s="523"/>
      <c r="D104" s="523"/>
      <c r="E104" s="523"/>
      <c r="F104" s="52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5"/>
      <c r="B111" s="446"/>
      <c r="C111" s="446"/>
      <c r="D111" s="446"/>
      <c r="E111" s="446"/>
      <c r="F111" s="447"/>
      <c r="G111" s="129"/>
    </row>
    <row r="112" spans="1:7" s="80" customFormat="1" ht="39.75" customHeight="1" x14ac:dyDescent="0.4">
      <c r="A112" s="523" t="s">
        <v>390</v>
      </c>
      <c r="B112" s="523"/>
      <c r="C112" s="523"/>
      <c r="D112" s="523"/>
      <c r="E112" s="523"/>
      <c r="F112" s="52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7"/>
      <c r="B120" s="437"/>
      <c r="C120" s="437"/>
      <c r="D120" s="437"/>
      <c r="E120" s="437"/>
      <c r="F120" s="437"/>
      <c r="G120" s="173"/>
    </row>
    <row r="121" spans="1:7" ht="22.5" x14ac:dyDescent="0.4">
      <c r="A121" s="523" t="s">
        <v>311</v>
      </c>
      <c r="B121" s="523"/>
      <c r="C121" s="523"/>
      <c r="D121" s="523"/>
      <c r="E121" s="523"/>
      <c r="F121" s="52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8"/>
      <c r="B132" s="438"/>
      <c r="C132" s="438"/>
      <c r="D132" s="438"/>
      <c r="E132" s="438"/>
      <c r="F132" s="438"/>
      <c r="G132" s="114"/>
    </row>
    <row r="133" spans="1:16384" ht="22.5" customHeight="1" x14ac:dyDescent="0.4">
      <c r="A133" s="525" t="s">
        <v>424</v>
      </c>
      <c r="B133" s="525"/>
      <c r="C133" s="525"/>
      <c r="D133" s="525"/>
      <c r="E133" s="525"/>
      <c r="F133" s="525"/>
      <c r="G133" s="114"/>
    </row>
    <row r="134" spans="1:16384" ht="22.5" customHeight="1" x14ac:dyDescent="0.4">
      <c r="A134" s="526"/>
      <c r="B134" s="526"/>
      <c r="C134" s="526"/>
      <c r="D134" s="526"/>
      <c r="E134" s="526"/>
      <c r="F134" s="526"/>
      <c r="G134" s="114"/>
    </row>
    <row r="135" spans="1:16384" s="326" customFormat="1" ht="22.5" customHeight="1" x14ac:dyDescent="0.25">
      <c r="A135" s="448" t="s">
        <v>28</v>
      </c>
      <c r="B135" s="449" t="s">
        <v>29</v>
      </c>
      <c r="C135" s="449"/>
      <c r="D135" s="449" t="s">
        <v>42</v>
      </c>
      <c r="E135" s="450" t="s">
        <v>266</v>
      </c>
      <c r="F135" s="450" t="s">
        <v>302</v>
      </c>
    </row>
    <row r="136" spans="1:16384" s="326" customFormat="1" ht="22.5" customHeight="1" x14ac:dyDescent="0.25">
      <c r="A136" s="448"/>
      <c r="B136" s="118" t="s">
        <v>32</v>
      </c>
      <c r="C136" s="118" t="s">
        <v>31</v>
      </c>
      <c r="D136" s="449"/>
      <c r="E136" s="450"/>
      <c r="F136" s="450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7" t="s">
        <v>461</v>
      </c>
      <c r="B139" s="527"/>
      <c r="C139" s="527"/>
      <c r="D139" s="527"/>
      <c r="E139" s="527"/>
      <c r="F139" s="527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6" t="s">
        <v>350</v>
      </c>
      <c r="B147" s="476"/>
      <c r="C147" s="476"/>
      <c r="D147" s="476"/>
      <c r="E147" s="476"/>
      <c r="F147" s="476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9"/>
      <c r="B165" s="437"/>
      <c r="C165" s="437"/>
      <c r="D165" s="437"/>
      <c r="E165" s="437"/>
      <c r="F165" s="437"/>
      <c r="G165" s="114"/>
    </row>
    <row r="166" spans="1:7" ht="32.25" customHeight="1" x14ac:dyDescent="0.4">
      <c r="A166" s="527" t="s">
        <v>462</v>
      </c>
      <c r="B166" s="527"/>
      <c r="C166" s="527"/>
      <c r="D166" s="527"/>
      <c r="E166" s="527"/>
      <c r="F166" s="527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0"/>
      <c r="B176" s="441"/>
      <c r="C176" s="441"/>
      <c r="D176" s="441"/>
      <c r="E176" s="441"/>
      <c r="F176" s="441"/>
      <c r="G176" s="114"/>
    </row>
    <row r="177" spans="1:7" ht="32.25" customHeight="1" x14ac:dyDescent="0.4">
      <c r="A177" s="527" t="s">
        <v>311</v>
      </c>
      <c r="B177" s="527"/>
      <c r="C177" s="527"/>
      <c r="D177" s="527"/>
      <c r="E177" s="527"/>
      <c r="F177" s="527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7"/>
      <c r="C186" s="478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2"/>
      <c r="B188" s="442"/>
      <c r="C188" s="442"/>
      <c r="D188" s="442"/>
      <c r="E188" s="442"/>
      <c r="F188" s="442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8" t="s">
        <v>28</v>
      </c>
      <c r="B191" s="449" t="s">
        <v>29</v>
      </c>
      <c r="C191" s="449"/>
      <c r="D191" s="449" t="s">
        <v>42</v>
      </c>
      <c r="E191" s="450" t="s">
        <v>266</v>
      </c>
      <c r="F191" s="450" t="s">
        <v>302</v>
      </c>
      <c r="G191" s="114"/>
    </row>
    <row r="192" spans="1:7" ht="21" x14ac:dyDescent="0.4">
      <c r="A192" s="448"/>
      <c r="B192" s="118" t="s">
        <v>32</v>
      </c>
      <c r="C192" s="118" t="s">
        <v>31</v>
      </c>
      <c r="D192" s="449"/>
      <c r="E192" s="450"/>
      <c r="F192" s="450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2" t="s">
        <v>34</v>
      </c>
      <c r="B203" s="463"/>
      <c r="C203" s="464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6"/>
      <c r="B205" s="436"/>
      <c r="C205" s="436"/>
      <c r="D205" s="436"/>
      <c r="E205" s="436"/>
      <c r="F205" s="436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2" t="s">
        <v>34</v>
      </c>
      <c r="B227" s="463"/>
      <c r="C227" s="464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6"/>
      <c r="B229" s="436"/>
      <c r="C229" s="436"/>
      <c r="D229" s="436"/>
      <c r="E229" s="436"/>
      <c r="F229" s="436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9" t="s">
        <v>311</v>
      </c>
      <c r="B236" s="520"/>
      <c r="C236" s="520"/>
      <c r="D236" s="521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62" t="s">
        <v>34</v>
      </c>
      <c r="B245" s="463"/>
      <c r="C245" s="464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6"/>
      <c r="B250" s="436"/>
      <c r="C250" s="436"/>
      <c r="D250" s="436"/>
      <c r="E250" s="436"/>
      <c r="F250" s="436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8" t="s">
        <v>28</v>
      </c>
      <c r="B253" s="449" t="s">
        <v>29</v>
      </c>
      <c r="C253" s="449"/>
      <c r="D253" s="449" t="s">
        <v>42</v>
      </c>
      <c r="E253" s="450" t="s">
        <v>266</v>
      </c>
      <c r="F253" s="450" t="s">
        <v>302</v>
      </c>
      <c r="G253" s="129"/>
    </row>
    <row r="254" spans="1:7" ht="21" x14ac:dyDescent="0.4">
      <c r="A254" s="448"/>
      <c r="B254" s="118" t="s">
        <v>32</v>
      </c>
      <c r="C254" s="118" t="s">
        <v>31</v>
      </c>
      <c r="D254" s="449"/>
      <c r="E254" s="450"/>
      <c r="F254" s="450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2" t="s">
        <v>34</v>
      </c>
      <c r="B265" s="463"/>
      <c r="C265" s="464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0"/>
      <c r="B290" s="470"/>
      <c r="C290" s="470"/>
      <c r="D290" s="470"/>
      <c r="E290" s="470"/>
      <c r="F290" s="470"/>
      <c r="G290" s="129"/>
    </row>
    <row r="291" spans="1:7" s="80" customFormat="1" ht="31.5" customHeight="1" x14ac:dyDescent="0.4">
      <c r="A291" s="522" t="s">
        <v>311</v>
      </c>
      <c r="B291" s="522"/>
      <c r="C291" s="522"/>
      <c r="D291" s="522"/>
      <c r="E291" s="522"/>
      <c r="F291" s="522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8" t="s">
        <v>28</v>
      </c>
      <c r="B308" s="449" t="s">
        <v>29</v>
      </c>
      <c r="C308" s="449"/>
      <c r="D308" s="449" t="s">
        <v>42</v>
      </c>
      <c r="E308" s="450" t="s">
        <v>266</v>
      </c>
      <c r="F308" s="450" t="s">
        <v>302</v>
      </c>
      <c r="G308" s="129"/>
    </row>
    <row r="309" spans="1:7" ht="21" x14ac:dyDescent="0.4">
      <c r="A309" s="448"/>
      <c r="B309" s="118" t="s">
        <v>32</v>
      </c>
      <c r="C309" s="118" t="s">
        <v>31</v>
      </c>
      <c r="D309" s="449"/>
      <c r="E309" s="450"/>
      <c r="F309" s="450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1"/>
      <c r="B357" s="461"/>
      <c r="C357" s="461"/>
      <c r="D357" s="461"/>
      <c r="E357" s="461"/>
      <c r="F357" s="461"/>
      <c r="G357" s="461"/>
    </row>
    <row r="358" spans="1:7" ht="32.25" customHeight="1" x14ac:dyDescent="0.4">
      <c r="A358" s="506" t="s">
        <v>311</v>
      </c>
      <c r="B358" s="506"/>
      <c r="C358" s="506"/>
      <c r="D358" s="506"/>
      <c r="E358" s="506"/>
      <c r="F358" s="506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8" t="s">
        <v>28</v>
      </c>
      <c r="B375" s="449" t="s">
        <v>29</v>
      </c>
      <c r="C375" s="449"/>
      <c r="D375" s="449" t="s">
        <v>42</v>
      </c>
      <c r="E375" s="450" t="s">
        <v>266</v>
      </c>
      <c r="F375" s="450" t="s">
        <v>302</v>
      </c>
      <c r="G375" s="173"/>
    </row>
    <row r="376" spans="1:7" s="260" customFormat="1" ht="21" x14ac:dyDescent="0.4">
      <c r="A376" s="448"/>
      <c r="B376" s="118" t="s">
        <v>32</v>
      </c>
      <c r="C376" s="118" t="s">
        <v>31</v>
      </c>
      <c r="D376" s="449"/>
      <c r="E376" s="450"/>
      <c r="F376" s="450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4"/>
      <c r="B415" s="443"/>
      <c r="C415" s="443"/>
      <c r="D415" s="443"/>
      <c r="E415" s="443"/>
      <c r="F415" s="443"/>
      <c r="G415" s="443"/>
    </row>
    <row r="416" spans="1:7" s="260" customFormat="1" ht="24.75" x14ac:dyDescent="0.4">
      <c r="A416" s="509" t="s">
        <v>320</v>
      </c>
      <c r="B416" s="509"/>
      <c r="C416" s="509"/>
      <c r="D416" s="509"/>
      <c r="E416" s="509"/>
      <c r="F416" s="509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8" t="s">
        <v>28</v>
      </c>
      <c r="B433" s="449" t="s">
        <v>29</v>
      </c>
      <c r="C433" s="449"/>
      <c r="D433" s="449" t="s">
        <v>42</v>
      </c>
      <c r="E433" s="450" t="s">
        <v>266</v>
      </c>
      <c r="F433" s="450" t="s">
        <v>302</v>
      </c>
      <c r="G433" s="129"/>
    </row>
    <row r="434" spans="1:7" ht="21" x14ac:dyDescent="0.4">
      <c r="A434" s="448"/>
      <c r="B434" s="118" t="s">
        <v>32</v>
      </c>
      <c r="C434" s="118" t="s">
        <v>31</v>
      </c>
      <c r="D434" s="449"/>
      <c r="E434" s="450"/>
      <c r="F434" s="450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9" t="s">
        <v>311</v>
      </c>
      <c r="B464" s="509"/>
      <c r="C464" s="509"/>
      <c r="D464" s="509"/>
      <c r="E464" s="509"/>
      <c r="F464" s="509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0" t="s">
        <v>425</v>
      </c>
      <c r="B478" s="510"/>
      <c r="C478" s="510"/>
      <c r="D478" s="510"/>
      <c r="E478" s="510"/>
      <c r="F478" s="510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0" t="s">
        <v>28</v>
      </c>
      <c r="B480" s="481" t="s">
        <v>29</v>
      </c>
      <c r="C480" s="481"/>
      <c r="D480" s="481" t="s">
        <v>42</v>
      </c>
      <c r="E480" s="482" t="s">
        <v>266</v>
      </c>
      <c r="F480" s="482" t="s">
        <v>302</v>
      </c>
      <c r="G480" s="114"/>
    </row>
    <row r="481" spans="1:7" ht="21" x14ac:dyDescent="0.4">
      <c r="A481" s="480"/>
      <c r="B481" s="320" t="s">
        <v>32</v>
      </c>
      <c r="C481" s="320" t="s">
        <v>31</v>
      </c>
      <c r="D481" s="481"/>
      <c r="E481" s="482"/>
      <c r="F481" s="48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1" t="s">
        <v>52</v>
      </c>
      <c r="B483" s="471"/>
      <c r="C483" s="471"/>
      <c r="D483" s="471"/>
      <c r="E483" s="471"/>
      <c r="F483" s="471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8" t="s">
        <v>463</v>
      </c>
      <c r="B491" s="469"/>
      <c r="C491" s="469"/>
      <c r="D491" s="469"/>
      <c r="E491" s="469"/>
      <c r="F491" s="469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3"/>
      <c r="B517" s="493"/>
      <c r="C517" s="493"/>
      <c r="D517" s="493"/>
      <c r="E517" s="493"/>
      <c r="F517" s="493"/>
      <c r="G517" s="493"/>
    </row>
    <row r="518" spans="1:7" ht="26.25" customHeight="1" x14ac:dyDescent="0.5">
      <c r="A518" s="369" t="s">
        <v>311</v>
      </c>
      <c r="B518" s="505"/>
      <c r="C518" s="505"/>
      <c r="D518" s="505"/>
      <c r="E518" s="505"/>
      <c r="F518" s="505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1" t="s">
        <v>97</v>
      </c>
      <c r="B530" s="511"/>
      <c r="C530" s="511"/>
      <c r="D530" s="511"/>
      <c r="E530" s="511"/>
      <c r="F530" s="511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6" t="s">
        <v>28</v>
      </c>
      <c r="B532" s="488" t="s">
        <v>29</v>
      </c>
      <c r="C532" s="489"/>
      <c r="D532" s="449" t="s">
        <v>42</v>
      </c>
      <c r="E532" s="450" t="s">
        <v>266</v>
      </c>
      <c r="F532" s="450" t="s">
        <v>302</v>
      </c>
      <c r="G532" s="114"/>
    </row>
    <row r="533" spans="1:7" ht="21" x14ac:dyDescent="0.4">
      <c r="A533" s="487"/>
      <c r="B533" s="315" t="s">
        <v>32</v>
      </c>
      <c r="C533" s="316" t="s">
        <v>31</v>
      </c>
      <c r="D533" s="449"/>
      <c r="E533" s="450"/>
      <c r="F533" s="450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7"/>
      <c r="D535" s="507"/>
      <c r="E535" s="507"/>
      <c r="F535" s="508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2" t="s">
        <v>34</v>
      </c>
      <c r="B542" s="463"/>
      <c r="C542" s="464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2" t="s">
        <v>33</v>
      </c>
      <c r="B543" s="463"/>
      <c r="C543" s="464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6"/>
      <c r="B544" s="436"/>
      <c r="C544" s="436"/>
      <c r="D544" s="436"/>
      <c r="E544" s="436"/>
      <c r="F544" s="436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8"/>
      <c r="B556" s="461"/>
      <c r="C556" s="461"/>
      <c r="D556" s="461"/>
      <c r="E556" s="461"/>
      <c r="F556" s="461"/>
      <c r="G556" s="461"/>
    </row>
    <row r="557" spans="1:7" ht="35.25" customHeight="1" x14ac:dyDescent="0.4">
      <c r="A557" s="371" t="s">
        <v>311</v>
      </c>
      <c r="B557" s="337"/>
      <c r="C557" s="459"/>
      <c r="D557" s="459"/>
      <c r="E557" s="459"/>
      <c r="F557" s="460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54" t="s">
        <v>34</v>
      </c>
      <c r="B566" s="454"/>
      <c r="C566" s="455"/>
      <c r="D566" s="378">
        <f>SUM(B558:C565,B546:C555)</f>
        <v>0</v>
      </c>
      <c r="E566" s="108"/>
      <c r="F566" s="114"/>
      <c r="G566" s="114"/>
    </row>
    <row r="567" spans="1:7" ht="21" x14ac:dyDescent="0.4">
      <c r="A567" s="454" t="s">
        <v>33</v>
      </c>
      <c r="B567" s="454"/>
      <c r="C567" s="454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6"/>
      <c r="B572" s="436"/>
      <c r="C572" s="436"/>
      <c r="D572" s="436"/>
      <c r="E572" s="436"/>
      <c r="F572" s="436"/>
      <c r="G572" s="114"/>
    </row>
    <row r="573" spans="1:7" ht="22.5" x14ac:dyDescent="0.45">
      <c r="A573" s="467" t="s">
        <v>19</v>
      </c>
      <c r="B573" s="467"/>
      <c r="C573" s="467"/>
      <c r="D573" s="467"/>
      <c r="E573" s="467"/>
      <c r="F573" s="467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0" t="s">
        <v>28</v>
      </c>
      <c r="B575" s="481" t="s">
        <v>29</v>
      </c>
      <c r="C575" s="481"/>
      <c r="D575" s="481" t="s">
        <v>42</v>
      </c>
      <c r="E575" s="482" t="s">
        <v>266</v>
      </c>
      <c r="F575" s="482" t="s">
        <v>302</v>
      </c>
      <c r="G575" s="114"/>
    </row>
    <row r="576" spans="1:7" ht="21" x14ac:dyDescent="0.4">
      <c r="A576" s="480"/>
      <c r="B576" s="320" t="s">
        <v>32</v>
      </c>
      <c r="C576" s="320" t="s">
        <v>31</v>
      </c>
      <c r="D576" s="481"/>
      <c r="E576" s="482"/>
      <c r="F576" s="48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4" t="s">
        <v>10</v>
      </c>
      <c r="B578" s="495"/>
      <c r="C578" s="495"/>
      <c r="D578" s="495"/>
      <c r="E578" s="495"/>
      <c r="F578" s="496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4" t="s">
        <v>34</v>
      </c>
      <c r="B588" s="454"/>
      <c r="C588" s="455"/>
      <c r="D588" s="378">
        <f>SUM(B579:C587)</f>
        <v>0</v>
      </c>
      <c r="E588" s="108"/>
      <c r="F588" s="114"/>
      <c r="G588" s="114"/>
    </row>
    <row r="589" spans="1:7" ht="21" x14ac:dyDescent="0.4">
      <c r="A589" s="454" t="s">
        <v>33</v>
      </c>
      <c r="B589" s="454"/>
      <c r="C589" s="454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7" t="s">
        <v>23</v>
      </c>
      <c r="B591" s="498"/>
      <c r="C591" s="498"/>
      <c r="D591" s="498"/>
      <c r="E591" s="498"/>
      <c r="F591" s="499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54" t="s">
        <v>34</v>
      </c>
      <c r="B606" s="454"/>
      <c r="C606" s="455"/>
      <c r="D606" s="378">
        <f>SUM(B592:C605)</f>
        <v>0</v>
      </c>
      <c r="E606" s="108"/>
      <c r="F606" s="114"/>
      <c r="G606" s="114"/>
    </row>
    <row r="607" spans="1:7" ht="21" x14ac:dyDescent="0.4">
      <c r="A607" s="454" t="s">
        <v>33</v>
      </c>
      <c r="B607" s="454"/>
      <c r="C607" s="454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6" t="s">
        <v>170</v>
      </c>
      <c r="B610" s="457"/>
      <c r="C610" s="458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7" t="s">
        <v>8</v>
      </c>
      <c r="B612" s="467"/>
      <c r="C612" s="467"/>
      <c r="D612" s="467"/>
      <c r="E612" s="467"/>
      <c r="F612" s="467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8" t="s">
        <v>28</v>
      </c>
      <c r="B614" s="449" t="s">
        <v>29</v>
      </c>
      <c r="C614" s="449"/>
      <c r="D614" s="449" t="s">
        <v>42</v>
      </c>
      <c r="E614" s="450" t="s">
        <v>266</v>
      </c>
      <c r="F614" s="450" t="s">
        <v>302</v>
      </c>
      <c r="G614" s="114"/>
    </row>
    <row r="615" spans="1:7" ht="18.75" customHeight="1" x14ac:dyDescent="0.4">
      <c r="A615" s="448"/>
      <c r="B615" s="118" t="s">
        <v>32</v>
      </c>
      <c r="C615" s="118" t="s">
        <v>31</v>
      </c>
      <c r="D615" s="449"/>
      <c r="E615" s="450"/>
      <c r="F615" s="450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5"/>
      <c r="D617" s="465"/>
      <c r="E617" s="465"/>
      <c r="F617" s="466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4" t="s">
        <v>34</v>
      </c>
      <c r="B627" s="454"/>
      <c r="C627" s="454"/>
      <c r="D627" s="378">
        <f>SUM(B618:C626)</f>
        <v>0</v>
      </c>
      <c r="E627" s="491"/>
      <c r="F627" s="470"/>
      <c r="G627" s="129"/>
    </row>
    <row r="628" spans="1:7" ht="21" x14ac:dyDescent="0.4">
      <c r="A628" s="454" t="s">
        <v>33</v>
      </c>
      <c r="B628" s="454"/>
      <c r="C628" s="454"/>
      <c r="D628" s="388" t="e">
        <f>D627/(COUNT(B618:C626)*2)</f>
        <v>#DIV/0!</v>
      </c>
      <c r="E628" s="492"/>
      <c r="F628" s="493"/>
      <c r="G628" s="129"/>
    </row>
    <row r="629" spans="1:7" ht="21" x14ac:dyDescent="0.4">
      <c r="A629" s="325"/>
      <c r="B629" s="135"/>
      <c r="C629" s="490"/>
      <c r="D629" s="490"/>
      <c r="E629" s="490"/>
      <c r="F629" s="490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2" t="s">
        <v>34</v>
      </c>
      <c r="B639" s="463"/>
      <c r="C639" s="464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5"/>
      <c r="D642" s="465"/>
      <c r="E642" s="465"/>
      <c r="F642" s="466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2" t="s">
        <v>34</v>
      </c>
      <c r="B650" s="463"/>
      <c r="C650" s="464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9"/>
      <c r="B652" s="479"/>
      <c r="C652" s="479"/>
      <c r="D652" s="479"/>
      <c r="E652" s="479"/>
      <c r="F652" s="479"/>
      <c r="G652" s="479"/>
    </row>
    <row r="653" spans="1:16382" ht="24.75" x14ac:dyDescent="0.4">
      <c r="A653" s="363" t="s">
        <v>26</v>
      </c>
      <c r="B653" s="465"/>
      <c r="C653" s="465"/>
      <c r="D653" s="465"/>
      <c r="E653" s="465"/>
      <c r="F653" s="466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0" t="s">
        <v>311</v>
      </c>
      <c r="B661" s="501"/>
      <c r="C661" s="501"/>
      <c r="D661" s="501"/>
      <c r="E661" s="501"/>
      <c r="F661" s="502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7" t="s">
        <v>356</v>
      </c>
      <c r="B676" s="467"/>
      <c r="C676" s="467"/>
      <c r="D676" s="467"/>
      <c r="E676" s="467"/>
      <c r="F676" s="467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8" t="s">
        <v>28</v>
      </c>
      <c r="B678" s="449" t="s">
        <v>29</v>
      </c>
      <c r="C678" s="449"/>
      <c r="D678" s="449" t="s">
        <v>42</v>
      </c>
      <c r="E678" s="450" t="s">
        <v>266</v>
      </c>
      <c r="F678" s="450" t="s">
        <v>302</v>
      </c>
      <c r="G678" s="129"/>
    </row>
    <row r="679" spans="1:7" ht="21" x14ac:dyDescent="0.4">
      <c r="A679" s="448"/>
      <c r="B679" s="118" t="s">
        <v>32</v>
      </c>
      <c r="C679" s="118" t="s">
        <v>31</v>
      </c>
      <c r="D679" s="449"/>
      <c r="E679" s="450"/>
      <c r="F679" s="450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3" t="s">
        <v>459</v>
      </c>
      <c r="B704" s="503"/>
      <c r="C704" s="503"/>
      <c r="D704" s="503"/>
      <c r="E704" s="503"/>
      <c r="F704" s="503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4" t="s">
        <v>28</v>
      </c>
      <c r="B706" s="488" t="s">
        <v>29</v>
      </c>
      <c r="C706" s="488"/>
      <c r="D706" s="449" t="s">
        <v>42</v>
      </c>
      <c r="E706" s="450" t="s">
        <v>266</v>
      </c>
      <c r="F706" s="450" t="s">
        <v>302</v>
      </c>
      <c r="G706" s="274"/>
    </row>
    <row r="707" spans="1:7" ht="21" x14ac:dyDescent="0.4">
      <c r="A707" s="475"/>
      <c r="B707" s="383" t="s">
        <v>32</v>
      </c>
      <c r="C707" s="383" t="s">
        <v>31</v>
      </c>
      <c r="D707" s="449"/>
      <c r="E707" s="450"/>
      <c r="F707" s="450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1" t="s">
        <v>306</v>
      </c>
      <c r="B709" s="452"/>
      <c r="C709" s="452"/>
      <c r="D709" s="452"/>
      <c r="E709" s="452"/>
      <c r="F709" s="453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2"/>
      <c r="C715" s="473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2"/>
      <c r="C716" s="473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1" t="s">
        <v>307</v>
      </c>
      <c r="B718" s="452"/>
      <c r="C718" s="452"/>
      <c r="D718" s="452"/>
      <c r="E718" s="452"/>
      <c r="F718" s="453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9"/>
      <c r="E1" s="549"/>
      <c r="F1" s="549"/>
      <c r="G1" s="549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0" t="s">
        <v>46</v>
      </c>
      <c r="B6" s="550"/>
      <c r="C6" s="550"/>
      <c r="D6" s="550"/>
      <c r="E6" s="550"/>
      <c r="F6" s="550"/>
      <c r="G6" s="92"/>
    </row>
    <row r="7" spans="1:7" s="258" customFormat="1" ht="21.75" customHeight="1" x14ac:dyDescent="0.45">
      <c r="A7" s="551" t="str">
        <f>'Page de garde'!D18</f>
        <v>Route de Gabes-sfax</v>
      </c>
      <c r="B7" s="551"/>
      <c r="C7" s="551"/>
      <c r="D7" s="551"/>
      <c r="E7" s="551"/>
      <c r="F7" s="551"/>
      <c r="G7" s="92"/>
    </row>
    <row r="8" spans="1:7" s="258" customFormat="1" ht="24" x14ac:dyDescent="0.45">
      <c r="A8" s="4" t="s">
        <v>39</v>
      </c>
      <c r="B8" s="552" t="str">
        <f>'A1 Exploitation'!B9:F9</f>
        <v>Yassine ELLOUMI</v>
      </c>
      <c r="C8" s="552"/>
      <c r="D8" s="552"/>
      <c r="E8" s="552"/>
      <c r="F8" s="552"/>
      <c r="G8" s="92"/>
    </row>
    <row r="9" spans="1:7" s="258" customFormat="1" ht="24" x14ac:dyDescent="0.45">
      <c r="A9" s="5" t="s">
        <v>41</v>
      </c>
      <c r="B9" s="553" t="str">
        <f>'A1 Exploitation'!B10:F10</f>
        <v>Chef rayons PFT+chef de réception +resp rayon traiteur -charcuterie</v>
      </c>
      <c r="C9" s="553"/>
      <c r="D9" s="553"/>
      <c r="E9" s="553"/>
      <c r="F9" s="553"/>
      <c r="G9" s="92"/>
    </row>
    <row r="10" spans="1:7" s="258" customFormat="1" ht="24" x14ac:dyDescent="0.45">
      <c r="A10" s="4" t="s">
        <v>40</v>
      </c>
      <c r="B10" s="548">
        <f>'A1 Exploitation'!B11:F11</f>
        <v>43544</v>
      </c>
      <c r="C10" s="548"/>
      <c r="D10" s="548"/>
      <c r="E10" s="548"/>
      <c r="F10" s="548"/>
      <c r="G10" s="92"/>
    </row>
    <row r="11" spans="1:7" s="258" customFormat="1" ht="24" x14ac:dyDescent="0.45">
      <c r="A11" s="4" t="s">
        <v>250</v>
      </c>
      <c r="B11" s="545" t="e">
        <f>D199</f>
        <v>#DIV/0!</v>
      </c>
      <c r="C11" s="545"/>
      <c r="D11" s="545"/>
      <c r="E11" s="545"/>
      <c r="F11" s="545"/>
      <c r="G11" s="92"/>
    </row>
    <row r="12" spans="1:7" s="258" customFormat="1" ht="22.5" x14ac:dyDescent="0.45">
      <c r="A12" s="1"/>
      <c r="D12" s="513"/>
      <c r="E12" s="513"/>
      <c r="F12" s="513"/>
      <c r="G12" s="513"/>
    </row>
    <row r="13" spans="1:7" s="258" customFormat="1" ht="11.25" customHeight="1" x14ac:dyDescent="0.3">
      <c r="A13" s="546" t="s">
        <v>28</v>
      </c>
      <c r="B13" s="547" t="s">
        <v>29</v>
      </c>
      <c r="C13" s="547"/>
      <c r="D13" s="547" t="s">
        <v>42</v>
      </c>
      <c r="E13" s="547" t="s">
        <v>160</v>
      </c>
      <c r="F13" s="547" t="s">
        <v>161</v>
      </c>
      <c r="G13" s="80"/>
    </row>
    <row r="14" spans="1:7" s="258" customFormat="1" ht="12.75" customHeight="1" x14ac:dyDescent="0.3">
      <c r="A14" s="546"/>
      <c r="B14" s="22" t="s">
        <v>32</v>
      </c>
      <c r="C14" s="22" t="s">
        <v>31</v>
      </c>
      <c r="D14" s="547"/>
      <c r="E14" s="547"/>
      <c r="F14" s="547"/>
      <c r="G14" s="94"/>
    </row>
    <row r="15" spans="1:7" x14ac:dyDescent="0.3">
      <c r="A15" s="536"/>
      <c r="B15" s="537"/>
      <c r="C15" s="537"/>
      <c r="D15" s="537"/>
      <c r="E15" s="537"/>
      <c r="F15" s="537"/>
    </row>
    <row r="16" spans="1:7" ht="19.5" x14ac:dyDescent="0.4">
      <c r="A16" s="540" t="s">
        <v>0</v>
      </c>
      <c r="B16" s="541"/>
      <c r="C16" s="541"/>
      <c r="D16" s="541"/>
      <c r="E16" s="541"/>
      <c r="F16" s="541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2" t="s">
        <v>34</v>
      </c>
      <c r="B22" s="538"/>
      <c r="C22" s="539"/>
      <c r="D22" s="381">
        <f>SUM(B17:C21)</f>
        <v>0</v>
      </c>
    </row>
    <row r="23" spans="1:7" x14ac:dyDescent="0.3">
      <c r="A23" s="529" t="s">
        <v>251</v>
      </c>
      <c r="B23" s="530"/>
      <c r="C23" s="531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4" t="s">
        <v>4</v>
      </c>
      <c r="B25" s="535"/>
      <c r="C25" s="535"/>
      <c r="D25" s="535"/>
      <c r="E25" s="535"/>
      <c r="F25" s="535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9" t="s">
        <v>34</v>
      </c>
      <c r="B33" s="530"/>
      <c r="C33" s="531"/>
      <c r="D33" s="380">
        <f>SUM(B26:C32)</f>
        <v>0</v>
      </c>
    </row>
    <row r="34" spans="1:7" x14ac:dyDescent="0.3">
      <c r="A34" s="529" t="s">
        <v>251</v>
      </c>
      <c r="B34" s="530"/>
      <c r="C34" s="531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4" t="s">
        <v>180</v>
      </c>
      <c r="B36" s="535"/>
      <c r="C36" s="535"/>
      <c r="D36" s="535"/>
      <c r="E36" s="535"/>
      <c r="F36" s="535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9" t="s">
        <v>34</v>
      </c>
      <c r="B42" s="530"/>
      <c r="C42" s="531"/>
      <c r="D42" s="380">
        <f>SUM(B37:C41)</f>
        <v>0</v>
      </c>
      <c r="E42" s="259"/>
      <c r="F42" s="259"/>
      <c r="G42" s="93"/>
    </row>
    <row r="43" spans="1:7" s="10" customFormat="1" x14ac:dyDescent="0.3">
      <c r="A43" s="529" t="s">
        <v>251</v>
      </c>
      <c r="B43" s="530"/>
      <c r="C43" s="531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9" t="s">
        <v>34</v>
      </c>
      <c r="B52" s="530"/>
      <c r="C52" s="531"/>
      <c r="D52" s="380">
        <f>SUM(B46:C51)</f>
        <v>0</v>
      </c>
    </row>
    <row r="53" spans="1:7" x14ac:dyDescent="0.3">
      <c r="A53" s="529" t="s">
        <v>251</v>
      </c>
      <c r="B53" s="530"/>
      <c r="C53" s="531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4" t="s">
        <v>8</v>
      </c>
      <c r="B55" s="535"/>
      <c r="C55" s="535"/>
      <c r="D55" s="535"/>
      <c r="E55" s="535"/>
      <c r="F55" s="535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9" t="s">
        <v>34</v>
      </c>
      <c r="B63" s="530"/>
      <c r="C63" s="531"/>
      <c r="D63" s="380">
        <f>SUM(B56:C62)</f>
        <v>0</v>
      </c>
    </row>
    <row r="64" spans="1:7" x14ac:dyDescent="0.3">
      <c r="A64" s="529" t="s">
        <v>251</v>
      </c>
      <c r="B64" s="530"/>
      <c r="C64" s="531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4" t="s">
        <v>111</v>
      </c>
      <c r="B66" s="535"/>
      <c r="C66" s="535"/>
      <c r="D66" s="535"/>
      <c r="E66" s="535"/>
      <c r="F66" s="535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9" t="s">
        <v>34</v>
      </c>
      <c r="B84" s="530"/>
      <c r="C84" s="531"/>
      <c r="D84" s="380">
        <f>SUM(B67:C83)</f>
        <v>0</v>
      </c>
    </row>
    <row r="85" spans="1:7" x14ac:dyDescent="0.3">
      <c r="A85" s="529" t="s">
        <v>251</v>
      </c>
      <c r="B85" s="530"/>
      <c r="C85" s="531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4" t="s">
        <v>172</v>
      </c>
      <c r="B87" s="535"/>
      <c r="C87" s="535"/>
      <c r="D87" s="535"/>
      <c r="E87" s="535"/>
      <c r="F87" s="535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9" t="s">
        <v>34</v>
      </c>
      <c r="B102" s="530"/>
      <c r="C102" s="531"/>
      <c r="D102" s="380">
        <f>SUM(B88:C101)</f>
        <v>0</v>
      </c>
    </row>
    <row r="103" spans="1:7" x14ac:dyDescent="0.3">
      <c r="A103" s="529" t="s">
        <v>251</v>
      </c>
      <c r="B103" s="530"/>
      <c r="C103" s="531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4" t="s">
        <v>173</v>
      </c>
      <c r="B106" s="535"/>
      <c r="C106" s="535"/>
      <c r="D106" s="535"/>
      <c r="E106" s="535"/>
      <c r="F106" s="535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9" t="s">
        <v>34</v>
      </c>
      <c r="B118" s="530"/>
      <c r="C118" s="531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9" t="s">
        <v>251</v>
      </c>
      <c r="B119" s="530"/>
      <c r="C119" s="531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4" t="s">
        <v>156</v>
      </c>
      <c r="B121" s="535"/>
      <c r="C121" s="535"/>
      <c r="D121" s="535"/>
      <c r="E121" s="535"/>
      <c r="F121" s="535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9" t="s">
        <v>34</v>
      </c>
      <c r="B133" s="530"/>
      <c r="C133" s="531"/>
      <c r="D133" s="380">
        <f>SUM(B122:C132)</f>
        <v>0</v>
      </c>
    </row>
    <row r="134" spans="1:7" x14ac:dyDescent="0.3">
      <c r="A134" s="529" t="s">
        <v>251</v>
      </c>
      <c r="B134" s="530"/>
      <c r="C134" s="531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4" t="s">
        <v>61</v>
      </c>
      <c r="B136" s="535"/>
      <c r="C136" s="535"/>
      <c r="D136" s="535"/>
      <c r="E136" s="535"/>
      <c r="F136" s="535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9" t="s">
        <v>34</v>
      </c>
      <c r="B149" s="530"/>
      <c r="C149" s="531"/>
      <c r="D149" s="380">
        <f>SUM(B137:C148)</f>
        <v>0</v>
      </c>
    </row>
    <row r="150" spans="1:7" x14ac:dyDescent="0.3">
      <c r="A150" s="529" t="s">
        <v>251</v>
      </c>
      <c r="B150" s="530"/>
      <c r="C150" s="531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4" t="s">
        <v>178</v>
      </c>
      <c r="B152" s="535"/>
      <c r="C152" s="535"/>
      <c r="D152" s="535"/>
      <c r="E152" s="535"/>
      <c r="F152" s="535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9" t="s">
        <v>34</v>
      </c>
      <c r="B161" s="538"/>
      <c r="C161" s="539"/>
      <c r="D161" s="381">
        <f>SUM(B153:C160)</f>
        <v>0</v>
      </c>
    </row>
    <row r="162" spans="1:7" x14ac:dyDescent="0.3">
      <c r="A162" s="529" t="s">
        <v>251</v>
      </c>
      <c r="B162" s="530"/>
      <c r="C162" s="531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4" t="s">
        <v>64</v>
      </c>
      <c r="B164" s="535"/>
      <c r="C164" s="535"/>
      <c r="D164" s="535"/>
      <c r="E164" s="535"/>
      <c r="F164" s="535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9" t="s">
        <v>34</v>
      </c>
      <c r="B169" s="530"/>
      <c r="C169" s="531"/>
      <c r="D169" s="380">
        <f>SUM(B165:C168)</f>
        <v>0</v>
      </c>
    </row>
    <row r="170" spans="1:7" x14ac:dyDescent="0.3">
      <c r="A170" s="529" t="s">
        <v>251</v>
      </c>
      <c r="B170" s="530"/>
      <c r="C170" s="531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2" t="s">
        <v>15</v>
      </c>
      <c r="B172" s="533"/>
      <c r="C172" s="533"/>
      <c r="D172" s="533"/>
      <c r="E172" s="533"/>
      <c r="F172" s="533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9" t="s">
        <v>34</v>
      </c>
      <c r="B177" s="530"/>
      <c r="C177" s="531"/>
      <c r="D177" s="380">
        <f>SUM(B173:C176)</f>
        <v>0</v>
      </c>
    </row>
    <row r="178" spans="1:7" x14ac:dyDescent="0.3">
      <c r="A178" s="529" t="s">
        <v>251</v>
      </c>
      <c r="B178" s="530"/>
      <c r="C178" s="531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4" t="s">
        <v>65</v>
      </c>
      <c r="B180" s="535"/>
      <c r="C180" s="535"/>
      <c r="D180" s="535"/>
      <c r="E180" s="535"/>
      <c r="F180" s="535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9" t="s">
        <v>34</v>
      </c>
      <c r="B186" s="530"/>
      <c r="C186" s="531"/>
      <c r="D186" s="380">
        <f>SUM(B181:C185)</f>
        <v>0</v>
      </c>
    </row>
    <row r="187" spans="1:7" x14ac:dyDescent="0.3">
      <c r="A187" s="529" t="s">
        <v>251</v>
      </c>
      <c r="B187" s="530"/>
      <c r="C187" s="531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4" t="s">
        <v>177</v>
      </c>
      <c r="B189" s="535"/>
      <c r="C189" s="535"/>
      <c r="D189" s="535"/>
      <c r="E189" s="535"/>
      <c r="F189" s="535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9" t="s">
        <v>34</v>
      </c>
      <c r="B194" s="530"/>
      <c r="C194" s="531"/>
      <c r="D194" s="40">
        <f>SUM(B190:C193)</f>
        <v>0</v>
      </c>
    </row>
    <row r="195" spans="1:6" x14ac:dyDescent="0.3">
      <c r="A195" s="529" t="s">
        <v>251</v>
      </c>
      <c r="B195" s="530"/>
      <c r="C195" s="531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Utilisateur Windows</cp:lastModifiedBy>
  <cp:lastPrinted>2019-01-11T11:00:47Z</cp:lastPrinted>
  <dcterms:created xsi:type="dcterms:W3CDTF">2015-10-03T07:44:26Z</dcterms:created>
  <dcterms:modified xsi:type="dcterms:W3CDTF">2019-05-11T13:09:52Z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