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oute de Gabes\2019\3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D185" i="42" s="1"/>
  <c r="B185" i="42" s="1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D471" i="40" s="1"/>
  <c r="B471" i="40" s="1"/>
  <c r="E471" i="40"/>
  <c r="F424" i="40"/>
  <c r="E424" i="40"/>
  <c r="F366" i="40"/>
  <c r="E366" i="40"/>
  <c r="F299" i="40"/>
  <c r="E299" i="40"/>
  <c r="D299" i="40" s="1"/>
  <c r="B299" i="40" s="1"/>
  <c r="F244" i="40"/>
  <c r="D244" i="40" s="1"/>
  <c r="B244" i="40" s="1"/>
  <c r="F244" i="38"/>
  <c r="D244" i="38" s="1"/>
  <c r="B244" i="38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B129" i="36" s="1"/>
  <c r="D43" i="36"/>
  <c r="B43" i="36" s="1"/>
  <c r="D133" i="41" l="1"/>
  <c r="D134" i="41" s="1"/>
  <c r="D129" i="40"/>
  <c r="B129" i="40" s="1"/>
  <c r="D366" i="40"/>
  <c r="B366" i="40" s="1"/>
  <c r="D299" i="42"/>
  <c r="B299" i="42" s="1"/>
  <c r="D300" i="42" s="1"/>
  <c r="D301" i="42" s="1"/>
  <c r="D525" i="42"/>
  <c r="B525" i="42" s="1"/>
  <c r="D161" i="39"/>
  <c r="D162" i="39" s="1"/>
  <c r="D227" i="40"/>
  <c r="D228" i="40" s="1"/>
  <c r="D627" i="42"/>
  <c r="D43" i="42"/>
  <c r="B43" i="42" s="1"/>
  <c r="E244" i="40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567" i="42" s="1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672" i="42"/>
  <c r="D673" i="42" s="1"/>
  <c r="B154" i="29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38" l="1"/>
  <c r="D249" i="38" s="1"/>
  <c r="B80" i="29" s="1"/>
  <c r="D198" i="43"/>
  <c r="D199" i="43" s="1"/>
  <c r="D198" i="39"/>
  <c r="D199" i="39" s="1"/>
  <c r="B180" i="29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39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<sst xmlns="http://schemas.openxmlformats.org/spreadsheetml/2006/main" count="5629" uniqueCount="515">
  <si>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</si>
  <si>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</si>
  <si>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</si>
  <si>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</si>
  <si>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</si>
  <si>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</si>
  <si>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</si>
  <si>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</si>
  <si>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</si>
  <si>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</si>
  <si>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</si>
  <si>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</si>
  <si>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</si>
  <si>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</si>
  <si>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</si>
  <si>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</si>
  <si>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</si>
  <si>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</si>
  <si>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</si>
  <si>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</si>
  <si>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</si>
  <si>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</si>
  <si>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</si>
  <si>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</si>
  <si>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</si>
  <si>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</si>
  <si>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</si>
  <si>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</si>
  <si>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</si>
  <si>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</si>
  <si>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</si>
  <si>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</si>
  <si>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</si>
  <si>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</si>
  <si>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</si>
  <si>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</si>
  <si>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</si>
  <si>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</si>
  <si>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</si>
  <si>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</si>
  <si>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</si>
  <si>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</si>
  <si>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</si>
  <si>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</si>
  <si>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</si>
  <si>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</si>
  <si>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</si>
  <si>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</si>
  <si>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</si>
  <si>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</si>
  <si>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</si>
  <si>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</si>
  <si>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</si>
  <si>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</si>
  <si>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</si>
  <si>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</si>
  <si>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</si>
  <si>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</si>
  <si>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</si>
  <si>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</si>
  <si>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</si>
  <si>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</si>
  <si>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</si>
  <si>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</si>
  <si>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</si>
  <si>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</si>
  <si>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</si>
  <si>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</si>
  <si>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</si>
  <si>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</si>
  <si>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</si>
  <si>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</si>
  <si>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</si>
  <si>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</si>
  <si>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</si>
  <si>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</si>
  <si>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</si>
  <si>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</si>
  <si>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</si>
  <si>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</si>
  <si>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</si>
  <si>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</si>
  <si>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</si>
  <si>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</si>
  <si>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</si>
  <si>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</si>
  <si>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</si>
  <si>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</si>
  <si>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</si>
  <si>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</si>
  <si>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</si>
  <si>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</si>
  <si>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</si>
  <si>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</si>
  <si>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</si>
  <si>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</si>
  <si>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</si>
  <si>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</si>
  <si>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</si>
  <si>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</si>
  <si>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</si>
  <si>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</si>
  <si>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</si>
  <si>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</si>
  <si>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</si>
  <si>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</si>
  <si>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</si>
  <si>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</si>
  <si>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</si>
  <si>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</si>
  <si>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</si>
  <si>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</si>
  <si>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</si>
  <si>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</si>
  <si>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</si>
  <si>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</si>
  <si>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</si>
  <si>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</si>
  <si>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</si>
  <si>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</si>
  <si>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</si>
  <si>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</si>
  <si>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</si>
  <si>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</si>
  <si>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</si>
  <si>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</si>
  <si>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</si>
  <si>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</si>
  <si>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</si>
  <si>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</si>
  <si>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</si>
  <si>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</si>
  <si>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</si>
  <si>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</si>
  <si>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</si>
  <si>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</si>
  <si>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</si>
  <si>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</si>
  <si>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</si>
  <si>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</si>
  <si>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</si>
  <si>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</si>
  <si>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</si>
  <si>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</si>
  <si>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</si>
  <si>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</si>
  <si>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</si>
  <si>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</si>
  <si>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</si>
  <si>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</si>
  <si>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</si>
  <si>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</si>
  <si>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</si>
  <si>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</si>
  <si>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</si>
  <si>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</si>
  <si>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</si>
  <si>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</si>
  <si>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</si>
  <si>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</si>
  <si>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</si>
  <si>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</si>
  <si>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</si>
  <si>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</si>
  <si>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</si>
  <si>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</si>
  <si>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</si>
  <si>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</si>
  <si>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</si>
  <si>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</si>
  <si>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</si>
  <si>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</si>
  <si>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</si>
  <si>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</si>
  <si>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</si>
  <si>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</si>
  <si>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</si>
  <si>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</si>
  <si>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</si>
  <si>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</si>
  <si>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</si>
  <si>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</si>
  <si>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</si>
  <si>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</si>
  <si>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</si>
  <si>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</si>
  <si>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</si>
  <si>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</si>
  <si>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</si>
  <si>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</si>
  <si>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</si>
  <si>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</si>
  <si>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</si>
  <si>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</si>
  <si>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</si>
  <si>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</si>
  <si>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</si>
  <si>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</si>
  <si>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</si>
  <si>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</si>
  <si>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</si>
  <si>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</si>
  <si>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</si>
  <si>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</si>
  <si>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</si>
  <si>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</si>
  <si>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</si>
  <si>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</si>
  <si>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</si>
  <si>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</si>
  <si>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</si>
  <si>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</si>
  <si>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</si>
  <si>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</si>
  <si>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</si>
  <si>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</si>
  <si>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</si>
  <si>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</si>
  <si>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</si>
  <si>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</si>
  <si>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</si>
  <si>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</si>
  <si>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</si>
  <si>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</si>
  <si>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</si>
  <si>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</si>
  <si>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</si>
  <si>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</si>
  <si>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</si>
  <si>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</si>
  <si>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</si>
  <si>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</si>
  <si>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</si>
  <si>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</si>
  <si>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</si>
  <si>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</si>
  <si>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</si>
  <si>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</si>
  <si>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</si>
  <si>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</si>
  <si>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</si>
  <si>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</si>
  <si>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</si>
  <si>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</si>
  <si>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</si>
  <si>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</si>
  <si>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</si>
  <si>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</si>
  <si>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</si>
  <si>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</si>
  <si>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</si>
  <si>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</si>
  <si>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</si>
  <si>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</si>
  <si>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</si>
  <si>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</si>
  <si>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</si>
  <si>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</si>
  <si>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</si>
  <si>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</si>
  <si>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</si>
  <si>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</si>
  <si>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</si>
  <si>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</si>
  <si>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</si>
  <si>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</si>
  <si>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</si>
  <si>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</si>
  <si>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</si>
  <si>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</si>
  <si>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</si>
  <si>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</si>
  <si>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</si>
  <si>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</si>
  <si>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</si>
  <si>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</si>
  <si>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</si>
  <si>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</si>
  <si>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</si>
  <si>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</si>
  <si>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</si>
  <si>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</si>
  <si>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</si>
  <si>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</si>
  <si>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</si>
  <si>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</si>
  <si>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</si>
  <si>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</si>
  <si>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</si>
  <si>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</si>
  <si>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</si>
  <si>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</si>
  <si>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</si>
  <si>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</si>
  <si>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</si>
  <si>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</si>
  <si>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</si>
  <si>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</si>
  <si>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</si>
  <si>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</si>
  <si>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</si>
  <si>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</si>
  <si>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</si>
  <si>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</si>
  <si>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</si>
  <si>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</si>
  <si>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</si>
  <si>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</si>
  <si>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</si>
  <si>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</si>
  <si>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</si>
  <si>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</si>
  <si>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</si>
  <si>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</si>
  <si>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</si>
  <si>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</si>
  <si>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</si>
  <si>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</si>
  <si>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</si>
  <si>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</si>
  <si>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</si>
  <si>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</si>
  <si>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</si>
  <si>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</si>
  <si>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</si>
  <si>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</si>
  <si>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</si>
  <si>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</si>
  <si>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</si>
  <si>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</si>
  <si>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</si>
  <si>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</si>
  <si>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</si>
  <si>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</si>
  <si>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</si>
  <si>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</si>
  <si>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</si>
  <si>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</si>
  <si>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</si>
  <si>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</si>
  <si>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</si>
  <si>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</si>
  <si>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</si>
  <si>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</si>
  <si>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</si>
  <si>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</si>
  <si>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</si>
  <si>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</si>
  <si>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</si>
  <si>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</si>
  <si>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</si>
  <si>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</si>
  <si>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</si>
  <si>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</si>
  <si>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</si>
  <si>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</si>
  <si>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</si>
  <si>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</si>
  <si>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</si>
  <si>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</si>
  <si>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</si>
  <si>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</si>
  <si>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</si>
  <si>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</si>
  <si>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</si>
  <si>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</si>
  <si>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</si>
  <si>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</si>
  <si>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</si>
  <si>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</si>
  <si>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</si>
  <si>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</si>
  <si>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</si>
  <si>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</si>
  <si>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</si>
  <si>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</si>
  <si>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</si>
  <si>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</si>
  <si>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</si>
  <si>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</si>
  <si>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</si>
  <si>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</si>
  <si>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</si>
  <si>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</si>
  <si>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</si>
  <si>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</si>
  <si>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</si>
  <si>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</si>
  <si>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</si>
  <si>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</si>
  <si>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</si>
  <si>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</si>
  <si>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</si>
  <si>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</si>
  <si>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</si>
  <si>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</si>
  <si>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</si>
  <si>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</si>
  <si>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</si>
  <si>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</si>
  <si>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</si>
  <si>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</si>
  <si>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</si>
  <si>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</si>
  <si>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</si>
  <si>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</si>
  <si>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</si>
  <si>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</si>
  <si>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</si>
  <si>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</si>
  <si>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</si>
  <si>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</si>
  <si>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</si>
  <si>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</si>
  <si>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</si>
  <si>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</si>
  <si>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</si>
  <si>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</si>
  <si>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</si>
  <si>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</si>
  <si>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</si>
  <si>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</si>
  <si>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</si>
  <si>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</si>
  <si>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</si>
  <si>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</si>
  <si>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</si>
  <si>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</si>
  <si>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</si>
  <si>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</si>
  <si>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</si>
  <si>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</si>
  <si>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</si>
  <si>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</si>
  <si>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</si>
  <si>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</si>
  <si>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</si>
  <si>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</si>
  <si>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</si>
  <si>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</si>
  <si>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</si>
  <si>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</si>
  <si>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</si>
  <si>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</si>
  <si>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</si>
  <si>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</si>
  <si>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</si>
  <si>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</si>
  <si>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</si>
  <si>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</si>
  <si>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</si>
  <si>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</si>
  <si>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</si>
  <si>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</si>
  <si>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</si>
  <si>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</si>
  <si>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</si>
  <si>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</si>
  <si>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</si>
  <si>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</si>
  <si>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</si>
  <si>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</si>
  <si>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</si>
  <si>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</si>
  <si>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</si>
  <si>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</si>
  <si>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</si>
  <si>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</si>
  <si>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</si>
  <si>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</si>
  <si>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</si>
  <si>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</si>
  <si>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</si>
  <si>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</si>
  <si>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</si>
  <si>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</si>
  <si>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</si>
  <si>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Il faut s'assurer de la 
conformité de la température du meuble froid avant exposition</t>
  </si>
  <si>
    <t>Route de Gabes-sfax</t>
  </si>
  <si>
    <t xml:space="preserve"> Portions Mozza Pizza et Monsieur Fromage sans date d'entame </t>
  </si>
  <si>
    <t>Absence du lave Main dans le laboratoire</t>
  </si>
  <si>
    <t>Portions de courgettes sans étiquette d'identification</t>
  </si>
  <si>
    <t>Des boules de Harissa sans étiquettes d'identification</t>
  </si>
  <si>
    <t>Absence d'actions pour les rapports Nc de la derniére visite du multilab</t>
  </si>
  <si>
    <t>Présence d'une bouteille de vinaigre utulisée
dans le rayon</t>
  </si>
  <si>
    <t>Accentuer les opérations
 de nettoyage dans le rayon</t>
  </si>
  <si>
    <t>Sensibiliser le personnel
 sur l'importance de cette opération</t>
  </si>
  <si>
    <t>La vérification de la pertinence des 
enregistrements doit étre journaliére</t>
  </si>
  <si>
    <t xml:space="preserve">mettre des étiquettes </t>
  </si>
  <si>
    <t>mettre les étiquettes</t>
  </si>
  <si>
    <t>Assurer le bon 
fonctionnement des armoires</t>
  </si>
  <si>
    <t>Faire les plans d'action</t>
  </si>
  <si>
    <t xml:space="preserve">Absence des fiches de visites Sanes pour les mois de 2019 concernant le soustraitant anti nuisible </t>
  </si>
  <si>
    <t>classer et vérifier 
le passage mensuel selon préétablit</t>
  </si>
  <si>
    <t>Chef rayons PFT+chef de réception +resp rayon traiteur -charcuterie</t>
  </si>
  <si>
    <t xml:space="preserve">Meuble froid  des plats préparés défaillant </t>
  </si>
  <si>
    <t>Présence de givres dans les éléments des produits surgelés ( voir photo)</t>
  </si>
  <si>
    <t>Salade Mechouia  exposée a une température au cœur de 16,7°c
Tastira exposée à une température au coeur18,5°c</t>
  </si>
  <si>
    <t>Le nettoyage n'était pas satisfaisant</t>
  </si>
  <si>
    <t xml:space="preserve">Le suivi des enregistrements de traçabilité du produit Habra Agnau dés la réception de la carcasse le 18/03/2019 jusqu'au jour de l'audit, montre un manque de 1,760Kg 
</t>
  </si>
  <si>
    <t>Absence de lave mains dans le labo boucherie</t>
  </si>
  <si>
    <t>Présence de givres dans les sachets de Moules, témoin d'une rupture de la chaîne du froid.</t>
  </si>
  <si>
    <t xml:space="preserve">Absence des résultats des analyse Copro pour le responsable rayon charcuterie -traiteur </t>
  </si>
  <si>
    <t>Mettre le rapport à disposition et classer les dossiers.</t>
  </si>
  <si>
    <t>Absence d'un local poubelle</t>
  </si>
  <si>
    <t>Mettre un local à disposition</t>
  </si>
  <si>
    <t>Assurer la réparation</t>
  </si>
  <si>
    <t>Absence de distributeur papier</t>
  </si>
  <si>
    <t xml:space="preserve">Fournir un distributeur </t>
  </si>
  <si>
    <t>Fournir un lave -main dans la boucherie</t>
  </si>
  <si>
    <t>Présence des fuites d'eau au dessus du hachoir</t>
  </si>
  <si>
    <t>Réparer la fuite, en attendant, déplacer l'appareil.</t>
  </si>
  <si>
    <t>L'emplacement du DEIV est trop proche du rayon olives et épices</t>
  </si>
  <si>
    <t>Eloigner l'appareil.</t>
  </si>
  <si>
    <t xml:space="preserve">Dégivrer les appareils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</si>
</sst>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3" fillId="2" borderId="1" xfId="0" applyFont="1" applyFill="1" applyBorder="1"/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36" fillId="0" borderId="1" xfId="1" applyNumberFormat="1" applyFont="1" applyFill="1" applyBorder="1" applyAlignment="1" applyProtection="1">
      <alignment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5039456"/>
        <c:axId val="1636087616"/>
      </c:barChart>
      <c:catAx>
        <c:axId val="143503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87616"/>
        <c:crosses val="autoZero"/>
        <c:auto val="1"/>
        <c:lblAlgn val="ctr"/>
        <c:lblOffset val="100"/>
        <c:noMultiLvlLbl val="0"/>
      </c:catAx>
      <c:valAx>
        <c:axId val="163608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503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11168"/>
        <c:axId val="1637110624"/>
      </c:barChart>
      <c:catAx>
        <c:axId val="163711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10624"/>
        <c:crosses val="autoZero"/>
        <c:auto val="1"/>
        <c:lblAlgn val="ctr"/>
        <c:lblOffset val="100"/>
        <c:noMultiLvlLbl val="0"/>
      </c:catAx>
      <c:valAx>
        <c:axId val="163711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1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06272"/>
        <c:axId val="1637100288"/>
      </c:barChart>
      <c:catAx>
        <c:axId val="163710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00288"/>
        <c:crosses val="autoZero"/>
        <c:auto val="1"/>
        <c:lblAlgn val="ctr"/>
        <c:lblOffset val="100"/>
        <c:noMultiLvlLbl val="0"/>
      </c:catAx>
      <c:valAx>
        <c:axId val="163710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0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05728"/>
        <c:axId val="1637114432"/>
      </c:barChart>
      <c:catAx>
        <c:axId val="163710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14432"/>
        <c:crosses val="autoZero"/>
        <c:auto val="1"/>
        <c:lblAlgn val="ctr"/>
        <c:lblOffset val="100"/>
        <c:noMultiLvlLbl val="0"/>
      </c:catAx>
      <c:valAx>
        <c:axId val="163711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0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06816"/>
        <c:axId val="1637109536"/>
      </c:barChart>
      <c:catAx>
        <c:axId val="163710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09536"/>
        <c:crosses val="autoZero"/>
        <c:auto val="1"/>
        <c:lblAlgn val="ctr"/>
        <c:lblOffset val="100"/>
        <c:noMultiLvlLbl val="0"/>
      </c:catAx>
      <c:valAx>
        <c:axId val="163710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0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10080"/>
        <c:axId val="1637101920"/>
      </c:barChart>
      <c:catAx>
        <c:axId val="163711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01920"/>
        <c:crosses val="autoZero"/>
        <c:auto val="1"/>
        <c:lblAlgn val="ctr"/>
        <c:lblOffset val="100"/>
        <c:noMultiLvlLbl val="0"/>
      </c:catAx>
      <c:valAx>
        <c:axId val="163710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1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02464"/>
        <c:axId val="1637103552"/>
      </c:barChart>
      <c:catAx>
        <c:axId val="163710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03552"/>
        <c:crosses val="autoZero"/>
        <c:auto val="1"/>
        <c:lblAlgn val="ctr"/>
        <c:lblOffset val="100"/>
        <c:noMultiLvlLbl val="0"/>
      </c:catAx>
      <c:valAx>
        <c:axId val="163710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0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0.91167192429022081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519792"/>
        <c:axId val="1637518160"/>
      </c:barChart>
      <c:catAx>
        <c:axId val="163751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518160"/>
        <c:crosses val="autoZero"/>
        <c:auto val="1"/>
        <c:lblAlgn val="ctr"/>
        <c:lblOffset val="100"/>
        <c:noMultiLvlLbl val="0"/>
      </c:catAx>
      <c:valAx>
        <c:axId val="163751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51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0.8808359621451104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7526320"/>
        <c:axId val="1637524688"/>
        <c:extLst xmlns:c16r2="http://schemas.microsoft.com/office/drawing/2015/06/chart"/>
      </c:barChart>
      <c:catAx>
        <c:axId val="16375263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524688"/>
        <c:crosses val="autoZero"/>
        <c:auto val="1"/>
        <c:lblAlgn val="ctr"/>
        <c:lblOffset val="100"/>
        <c:noMultiLvlLbl val="0"/>
      </c:catAx>
      <c:valAx>
        <c:axId val="16375246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52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0.75454545454545452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37518704"/>
        <c:axId val="1637526864"/>
        <c:extLst xmlns:c16r2="http://schemas.microsoft.com/office/drawing/2015/06/chart"/>
      </c:barChart>
      <c:catAx>
        <c:axId val="163751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526864"/>
        <c:crosses val="autoZero"/>
        <c:auto val="1"/>
        <c:lblAlgn val="ctr"/>
        <c:lblOffset val="100"/>
        <c:noMultiLvlLbl val="0"/>
      </c:catAx>
      <c:valAx>
        <c:axId val="1637526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51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85984"/>
        <c:axId val="1636078912"/>
      </c:barChart>
      <c:catAx>
        <c:axId val="163608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78912"/>
        <c:crosses val="autoZero"/>
        <c:auto val="1"/>
        <c:lblAlgn val="ctr"/>
        <c:lblOffset val="100"/>
        <c:noMultiLvlLbl val="0"/>
      </c:catAx>
      <c:valAx>
        <c:axId val="163607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8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85440"/>
        <c:axId val="1636081632"/>
      </c:barChart>
      <c:catAx>
        <c:axId val="163608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81632"/>
        <c:crosses val="autoZero"/>
        <c:auto val="1"/>
        <c:lblAlgn val="ctr"/>
        <c:lblOffset val="100"/>
        <c:noMultiLvlLbl val="0"/>
      </c:catAx>
      <c:valAx>
        <c:axId val="163608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8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0.80487804878048785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79456"/>
        <c:axId val="1636087072"/>
      </c:barChart>
      <c:catAx>
        <c:axId val="163607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87072"/>
        <c:crosses val="autoZero"/>
        <c:auto val="1"/>
        <c:lblAlgn val="ctr"/>
        <c:lblOffset val="100"/>
        <c:noMultiLvlLbl val="0"/>
      </c:catAx>
      <c:valAx>
        <c:axId val="163608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7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90880"/>
        <c:axId val="1636090336"/>
      </c:barChart>
      <c:catAx>
        <c:axId val="163609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90336"/>
        <c:crosses val="autoZero"/>
        <c:auto val="1"/>
        <c:lblAlgn val="ctr"/>
        <c:lblOffset val="100"/>
        <c:noMultiLvlLbl val="0"/>
      </c:catAx>
      <c:valAx>
        <c:axId val="163609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9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0.85227272727272729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88160"/>
        <c:axId val="1636088704"/>
      </c:barChart>
      <c:catAx>
        <c:axId val="163608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88704"/>
        <c:crosses val="autoZero"/>
        <c:auto val="1"/>
        <c:lblAlgn val="ctr"/>
        <c:lblOffset val="100"/>
        <c:noMultiLvlLbl val="0"/>
      </c:catAx>
      <c:valAx>
        <c:axId val="163608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8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89248"/>
        <c:axId val="1636092512"/>
      </c:barChart>
      <c:catAx>
        <c:axId val="163608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92512"/>
        <c:crosses val="autoZero"/>
        <c:auto val="1"/>
        <c:lblAlgn val="ctr"/>
        <c:lblOffset val="100"/>
        <c:noMultiLvlLbl val="0"/>
      </c:catAx>
      <c:valAx>
        <c:axId val="163609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8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6077280"/>
        <c:axId val="1636077824"/>
      </c:barChart>
      <c:catAx>
        <c:axId val="163607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6077824"/>
        <c:crosses val="autoZero"/>
        <c:auto val="1"/>
        <c:lblAlgn val="ctr"/>
        <c:lblOffset val="100"/>
        <c:noMultiLvlLbl val="0"/>
      </c:catAx>
      <c:valAx>
        <c:axId val="163607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607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13344"/>
        <c:axId val="1637111712"/>
      </c:barChart>
      <c:catAx>
        <c:axId val="16371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11712"/>
        <c:crosses val="autoZero"/>
        <c:auto val="1"/>
        <c:lblAlgn val="ctr"/>
        <c:lblOffset val="100"/>
        <c:noMultiLvlLbl val="0"/>
      </c:catAx>
      <c:valAx>
        <c:axId val="163711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1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8" zoomScaleSheetLayoutView="100" workbookViewId="0">
      <selection activeCell="D39" sqref="D3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18" t="s">
        <v>277</v>
      </c>
      <c r="B18" s="418"/>
      <c r="C18" s="418"/>
      <c r="D18" s="419" t="s">
        <v>478</v>
      </c>
      <c r="E18" s="419"/>
      <c r="F18" s="419"/>
      <c r="G18" s="419"/>
      <c r="H18" s="419"/>
      <c r="I18" s="419"/>
      <c r="J18" s="419"/>
      <c r="K18" s="419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0" t="s">
        <v>278</v>
      </c>
      <c r="B21" s="420"/>
      <c r="C21" s="420"/>
      <c r="D21" s="420"/>
      <c r="E21" s="420"/>
      <c r="F21" s="420"/>
      <c r="G21" s="420"/>
      <c r="H21" s="420"/>
      <c r="I21" s="420"/>
      <c r="J21" s="420"/>
      <c r="K21" s="420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1" t="s">
        <v>280</v>
      </c>
      <c r="C23" s="421"/>
      <c r="D23" s="49"/>
      <c r="E23" s="49"/>
      <c r="F23" s="49"/>
      <c r="G23" s="49"/>
      <c r="H23" s="49"/>
      <c r="I23" s="49"/>
      <c r="J23" s="48" t="str">
        <f>D18</f>
        <v>Route de Gabes-sfax</v>
      </c>
    </row>
    <row r="24" spans="1:11" ht="33" customHeight="1" x14ac:dyDescent="0.25">
      <c r="A24" s="57" t="s">
        <v>281</v>
      </c>
      <c r="B24" s="422">
        <f>AVERAGE('A1 Exploitation'!D730,'A1 Technique'!D199)</f>
        <v>0.8808359621451104</v>
      </c>
      <c r="C24" s="422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2" t="e">
        <f>AVERAGE('A2 Exploitation'!D730,'A2 Technique'!D199)</f>
        <v>#DIV/0!</v>
      </c>
      <c r="C25" s="422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2" t="e">
        <f>AVERAGE('A3 Exploitation'!D730,'A3 Technique'!D199)</f>
        <v>#DIV/0!</v>
      </c>
      <c r="C26" s="422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2" t="e">
        <f>AVERAGE('A4 Exploitation'!D730,'A4 Technique'!D199)</f>
        <v>#DIV/0!</v>
      </c>
      <c r="C27" s="422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2"/>
      <c r="C28" s="422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2"/>
      <c r="C29" s="422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1" t="s">
        <v>287</v>
      </c>
      <c r="C33" s="421"/>
      <c r="D33" s="49"/>
      <c r="E33" s="49"/>
      <c r="F33" s="49"/>
      <c r="G33" s="49"/>
      <c r="H33" s="49"/>
      <c r="I33" s="49"/>
      <c r="J33" s="48" t="str">
        <f>D18</f>
        <v>Route de Gabes-sfax</v>
      </c>
    </row>
    <row r="34" spans="1:10" ht="33" customHeight="1" x14ac:dyDescent="0.25">
      <c r="A34" s="57" t="s">
        <v>281</v>
      </c>
      <c r="B34" s="422">
        <f>'A1 Exploitation'!D730</f>
        <v>0.91167192429022081</v>
      </c>
      <c r="C34" s="422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2" t="e">
        <f>'A2 Exploitation'!D730</f>
        <v>#DIV/0!</v>
      </c>
      <c r="C35" s="422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2" t="e">
        <f>'A3 Exploitation'!D730</f>
        <v>#DIV/0!</v>
      </c>
      <c r="C36" s="422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2" t="e">
        <f>'A4 Exploitation'!D730</f>
        <v>#DIV/0!</v>
      </c>
      <c r="C37" s="422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2"/>
      <c r="C38" s="422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2"/>
      <c r="C39" s="422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3" t="s">
        <v>288</v>
      </c>
      <c r="C42" s="423"/>
      <c r="D42" s="49"/>
      <c r="E42" s="49"/>
      <c r="F42" s="49"/>
      <c r="G42" s="49"/>
      <c r="H42" s="49"/>
      <c r="I42" s="49"/>
      <c r="J42" s="48" t="str">
        <f>D18</f>
        <v>Route de Gabes-sfax</v>
      </c>
    </row>
    <row r="43" spans="1:10" ht="33" customHeight="1" x14ac:dyDescent="0.25">
      <c r="A43" s="57" t="s">
        <v>281</v>
      </c>
      <c r="B43" s="422">
        <f>AVERAGE('A1 Exploitation'!D728, 'A1 Technique'!D197)</f>
        <v>0.75454545454545452</v>
      </c>
      <c r="C43" s="422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2" t="e">
        <f>AVERAGE('A2 Exploitation'!D728, 'A2 Technique'!D197)</f>
        <v>#DIV/0!</v>
      </c>
      <c r="C44" s="422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2" t="e">
        <f>AVERAGE('A3 Exploitation'!D728, 'A3 Technique'!D197)</f>
        <v>#DIV/0!</v>
      </c>
      <c r="C45" s="422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2" t="e">
        <f>AVERAGE('A4 Exploitation'!D728, 'A4 Technique'!D197)</f>
        <v>#DIV/0!</v>
      </c>
      <c r="C46" s="422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2"/>
      <c r="C47" s="422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2"/>
      <c r="C48" s="422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1" t="s">
        <v>289</v>
      </c>
      <c r="C51" s="421"/>
      <c r="D51" s="49"/>
      <c r="E51" s="49"/>
      <c r="F51" s="49"/>
      <c r="G51" s="49"/>
      <c r="H51" s="49"/>
      <c r="I51" s="49"/>
      <c r="J51" s="48" t="str">
        <f>D18</f>
        <v>Route de Gabes-sfax</v>
      </c>
    </row>
    <row r="52" spans="1:10" ht="33" customHeight="1" x14ac:dyDescent="0.25">
      <c r="A52" s="57" t="s">
        <v>281</v>
      </c>
      <c r="B52" s="424">
        <f>'A1 Exploitation'!D48</f>
        <v>1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1" t="s">
        <v>290</v>
      </c>
      <c r="C60" s="421"/>
      <c r="D60" s="49"/>
      <c r="E60" s="49"/>
      <c r="F60" s="49"/>
      <c r="G60" s="49"/>
      <c r="H60" s="49"/>
      <c r="I60" s="49"/>
      <c r="J60" s="48" t="str">
        <f>D18</f>
        <v>Route de Gabes-sfax</v>
      </c>
    </row>
    <row r="61" spans="1:10" ht="33" customHeight="1" x14ac:dyDescent="0.25">
      <c r="A61" s="57" t="s">
        <v>281</v>
      </c>
      <c r="B61" s="422" t="e">
        <f>'A1 Exploitation'!D131</f>
        <v>#DIV/0!</v>
      </c>
      <c r="C61" s="422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2" t="e">
        <f>'A2 Exploitation'!D131</f>
        <v>#DIV/0!</v>
      </c>
      <c r="C62" s="422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2" t="e">
        <f>'A3 Exploitation'!D131</f>
        <v>#DIV/0!</v>
      </c>
      <c r="C63" s="422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2" t="e">
        <f>'A4 Exploitation'!D131</f>
        <v>#DIV/0!</v>
      </c>
      <c r="C64" s="422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2"/>
      <c r="C65" s="422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2"/>
      <c r="C66" s="422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1" t="s">
        <v>464</v>
      </c>
      <c r="C69" s="421"/>
      <c r="D69" s="49"/>
      <c r="E69" s="49"/>
      <c r="F69" s="49"/>
      <c r="G69" s="49"/>
      <c r="H69" s="49"/>
      <c r="I69" s="49"/>
      <c r="J69" s="48" t="str">
        <f>D18</f>
        <v>Route de Gabes-sfax</v>
      </c>
    </row>
    <row r="70" spans="1:10" ht="33" customHeight="1" x14ac:dyDescent="0.25">
      <c r="A70" s="57" t="s">
        <v>281</v>
      </c>
      <c r="B70" s="422">
        <f>'A1 Exploitation'!D187</f>
        <v>0.97435897435897434</v>
      </c>
      <c r="C70" s="422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2" t="e">
        <f>'A2 Exploitation'!D187</f>
        <v>#DIV/0!</v>
      </c>
      <c r="C71" s="422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2" t="e">
        <f>'A3 Exploitation'!D187</f>
        <v>#DIV/0!</v>
      </c>
      <c r="C72" s="422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2" t="e">
        <f>'A4 Exploitation'!D187</f>
        <v>#DIV/0!</v>
      </c>
      <c r="C73" s="422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2"/>
      <c r="C74" s="422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2"/>
      <c r="C75" s="422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1" t="s">
        <v>465</v>
      </c>
      <c r="C78" s="421"/>
      <c r="D78" s="49"/>
      <c r="E78" s="49"/>
      <c r="F78" s="49"/>
      <c r="G78" s="49"/>
      <c r="H78" s="49"/>
      <c r="I78" s="49"/>
      <c r="J78" s="48" t="str">
        <f>D18</f>
        <v>Route de Gabes-sfax</v>
      </c>
    </row>
    <row r="79" spans="1:10" ht="33" customHeight="1" x14ac:dyDescent="0.25">
      <c r="A79" s="57" t="s">
        <v>281</v>
      </c>
      <c r="B79" s="422">
        <f>'A1 Exploitation'!D249</f>
        <v>0.80487804878048785</v>
      </c>
      <c r="C79" s="422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2" t="e">
        <f>'A2 Exploitation'!D249</f>
        <v>#DIV/0!</v>
      </c>
      <c r="C80" s="422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2" t="e">
        <f>'A3 Exploitation'!D249</f>
        <v>#DIV/0!</v>
      </c>
      <c r="C81" s="422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2" t="e">
        <f>'A4 Exploitation'!D249</f>
        <v>#DIV/0!</v>
      </c>
      <c r="C82" s="422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2"/>
      <c r="C83" s="422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2"/>
      <c r="C84" s="422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1" t="s">
        <v>466</v>
      </c>
      <c r="C87" s="421"/>
      <c r="D87" s="49"/>
      <c r="E87" s="49"/>
      <c r="F87" s="49"/>
      <c r="G87" s="49"/>
      <c r="H87" s="49"/>
      <c r="I87" s="49"/>
      <c r="J87" s="48" t="str">
        <f>D18</f>
        <v>Route de Gabes-sfax</v>
      </c>
    </row>
    <row r="88" spans="1:10" ht="33" customHeight="1" x14ac:dyDescent="0.25">
      <c r="A88" s="57" t="s">
        <v>281</v>
      </c>
      <c r="B88" s="422">
        <f>'A1 Exploitation'!D304</f>
        <v>0.88888888888888884</v>
      </c>
      <c r="C88" s="422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2" t="e">
        <f>'A2 Exploitation'!D304</f>
        <v>#DIV/0!</v>
      </c>
      <c r="C89" s="422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2" t="e">
        <f>'A3 Exploitation'!D304</f>
        <v>#DIV/0!</v>
      </c>
      <c r="C90" s="422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2" t="e">
        <f>'A4 Exploitation'!D304</f>
        <v>#DIV/0!</v>
      </c>
      <c r="C91" s="422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2"/>
      <c r="C92" s="422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2"/>
      <c r="C93" s="422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1" t="s">
        <v>467</v>
      </c>
      <c r="C96" s="421"/>
      <c r="D96" s="49"/>
      <c r="E96" s="49"/>
      <c r="F96" s="49"/>
      <c r="G96" s="49"/>
      <c r="H96" s="49"/>
      <c r="I96" s="49"/>
      <c r="J96" s="48" t="str">
        <f>D18</f>
        <v>Route de Gabes-sfax</v>
      </c>
    </row>
    <row r="97" spans="1:10" ht="33" customHeight="1" x14ac:dyDescent="0.25">
      <c r="A97" s="57" t="s">
        <v>281</v>
      </c>
      <c r="B97" s="422">
        <f>'A1 Exploitation'!D371</f>
        <v>0.85227272727272729</v>
      </c>
      <c r="C97" s="422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2" t="e">
        <f>'A2 Exploitation'!D371</f>
        <v>#DIV/0!</v>
      </c>
      <c r="C98" s="422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2" t="e">
        <f>'A3 Exploitation'!D371</f>
        <v>#DIV/0!</v>
      </c>
      <c r="C99" s="422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2" t="e">
        <f>'A4 Exploitation'!D371</f>
        <v>#DIV/0!</v>
      </c>
      <c r="C100" s="422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2"/>
      <c r="C101" s="422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2"/>
      <c r="C102" s="422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1" t="s">
        <v>468</v>
      </c>
      <c r="C105" s="421"/>
      <c r="D105" s="49"/>
      <c r="E105" s="49"/>
      <c r="F105" s="49"/>
      <c r="G105" s="49"/>
      <c r="H105" s="49"/>
      <c r="I105" s="49"/>
      <c r="J105" s="48" t="str">
        <f>D18</f>
        <v>Route de Gabes-sfax</v>
      </c>
    </row>
    <row r="106" spans="1:10" ht="33" customHeight="1" x14ac:dyDescent="0.25">
      <c r="A106" s="57" t="s">
        <v>281</v>
      </c>
      <c r="B106" s="422" t="e">
        <f>'A1 Exploitation'!D429</f>
        <v>#DIV/0!</v>
      </c>
      <c r="C106" s="422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2" t="e">
        <f>'A2 Exploitation'!D429</f>
        <v>#DIV/0!</v>
      </c>
      <c r="C107" s="422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2" t="e">
        <f>'A3 Exploitation'!D429</f>
        <v>#DIV/0!</v>
      </c>
      <c r="C108" s="422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2" t="e">
        <f>'A4 Exploitation'!D429</f>
        <v>#DIV/0!</v>
      </c>
      <c r="C109" s="422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2"/>
      <c r="C110" s="422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2"/>
      <c r="C111" s="422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1" t="s">
        <v>469</v>
      </c>
      <c r="C114" s="421"/>
      <c r="D114" s="49"/>
      <c r="E114" s="49"/>
      <c r="F114" s="49"/>
      <c r="G114" s="49"/>
      <c r="H114" s="49"/>
      <c r="I114" s="49"/>
      <c r="J114" s="48" t="str">
        <f>D18</f>
        <v>Route de Gabes-sfax</v>
      </c>
    </row>
    <row r="115" spans="1:10" ht="33" customHeight="1" x14ac:dyDescent="0.25">
      <c r="A115" s="57" t="s">
        <v>281</v>
      </c>
      <c r="B115" s="422">
        <f>'A1 Exploitation'!D476</f>
        <v>0.96551724137931039</v>
      </c>
      <c r="C115" s="422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2" t="e">
        <f>'A2 Exploitation'!D476</f>
        <v>#DIV/0!</v>
      </c>
      <c r="C116" s="422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2" t="e">
        <f>'A3 Exploitation'!D476</f>
        <v>#DIV/0!</v>
      </c>
      <c r="C117" s="422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2" t="e">
        <f>'A4 Exploitation'!D476</f>
        <v>#DIV/0!</v>
      </c>
      <c r="C118" s="422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2"/>
      <c r="C119" s="422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2"/>
      <c r="C120" s="422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1" t="s">
        <v>470</v>
      </c>
      <c r="C123" s="421"/>
      <c r="D123" s="49"/>
      <c r="E123" s="49"/>
      <c r="F123" s="49"/>
      <c r="G123" s="49"/>
      <c r="H123" s="49"/>
      <c r="I123" s="49"/>
      <c r="J123" s="48" t="str">
        <f>D18</f>
        <v>Route de Gabes-sfax</v>
      </c>
    </row>
    <row r="124" spans="1:10" ht="33" customHeight="1" x14ac:dyDescent="0.25">
      <c r="A124" s="57" t="s">
        <v>281</v>
      </c>
      <c r="B124" s="422" t="e">
        <f>'A1 Exploitation'!D527</f>
        <v>#DIV/0!</v>
      </c>
      <c r="C124" s="422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2" t="e">
        <f>'A2 Exploitation'!D527</f>
        <v>#DIV/0!</v>
      </c>
      <c r="C125" s="422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2" t="e">
        <f>'A3 Exploitation'!D527</f>
        <v>#DIV/0!</v>
      </c>
      <c r="C126" s="422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2" t="e">
        <f>'A4 Exploitation'!D527</f>
        <v>#DIV/0!</v>
      </c>
      <c r="C127" s="422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2"/>
      <c r="C128" s="422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2"/>
      <c r="C129" s="422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1" t="s">
        <v>471</v>
      </c>
      <c r="C132" s="421"/>
      <c r="D132" s="49"/>
      <c r="E132" s="49"/>
      <c r="F132" s="49"/>
      <c r="G132" s="49"/>
      <c r="H132" s="49"/>
      <c r="I132" s="49"/>
      <c r="J132" s="48" t="str">
        <f>D18</f>
        <v>Route de Gabes-sfax</v>
      </c>
    </row>
    <row r="133" spans="1:10" ht="33" customHeight="1" x14ac:dyDescent="0.25">
      <c r="A133" s="57" t="s">
        <v>281</v>
      </c>
      <c r="B133" s="422">
        <f>'A1 Exploitation'!D570</f>
        <v>0.91304347826086951</v>
      </c>
      <c r="C133" s="422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2" t="e">
        <f>'A2 Exploitation'!D570</f>
        <v>#DIV/0!</v>
      </c>
      <c r="C134" s="422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2" t="e">
        <f>'A3 Exploitation'!D570</f>
        <v>#DIV/0!</v>
      </c>
      <c r="C135" s="422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2" t="e">
        <f>'A4 Exploitation'!D570</f>
        <v>#DIV/0!</v>
      </c>
      <c r="C136" s="422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2"/>
      <c r="C137" s="422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2"/>
      <c r="C138" s="422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1" t="s">
        <v>291</v>
      </c>
      <c r="C141" s="421"/>
      <c r="D141" s="49"/>
      <c r="E141" s="49"/>
      <c r="F141" s="49"/>
      <c r="G141" s="49"/>
      <c r="H141" s="49"/>
      <c r="I141" s="49"/>
      <c r="J141" s="48" t="str">
        <f>D18</f>
        <v>Route de Gabes-sfax</v>
      </c>
    </row>
    <row r="142" spans="1:10" ht="33" customHeight="1" x14ac:dyDescent="0.25">
      <c r="A142" s="57" t="s">
        <v>281</v>
      </c>
      <c r="B142" s="422">
        <f>'A1 Exploitation'!D610</f>
        <v>1</v>
      </c>
      <c r="C142" s="422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2" t="e">
        <f>'A2 Exploitation'!D610</f>
        <v>#DIV/0!</v>
      </c>
      <c r="C143" s="422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2" t="e">
        <f>'A3 Exploitation'!D610</f>
        <v>#DIV/0!</v>
      </c>
      <c r="C144" s="422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2" t="e">
        <f>'A4 Exploitation'!D610</f>
        <v>#DIV/0!</v>
      </c>
      <c r="C145" s="422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2"/>
      <c r="C146" s="422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2"/>
      <c r="C147" s="422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1" t="s">
        <v>292</v>
      </c>
      <c r="C150" s="421"/>
      <c r="D150" s="49"/>
      <c r="E150" s="49"/>
      <c r="F150" s="49"/>
      <c r="G150" s="49"/>
      <c r="H150" s="49"/>
      <c r="I150" s="49"/>
      <c r="J150" s="48" t="str">
        <f>D18</f>
        <v>Route de Gabes-sfax</v>
      </c>
    </row>
    <row r="151" spans="1:10" ht="33" customHeight="1" x14ac:dyDescent="0.25">
      <c r="A151" s="57" t="s">
        <v>281</v>
      </c>
      <c r="B151" s="422">
        <f>'A1 Exploitation'!D673</f>
        <v>0.93421052631578949</v>
      </c>
      <c r="C151" s="422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2" t="e">
        <f>'A2 Exploitation'!D673</f>
        <v>#DIV/0!</v>
      </c>
      <c r="C152" s="422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2" t="e">
        <f>'A3 Exploitation'!D673</f>
        <v>#DIV/0!</v>
      </c>
      <c r="C153" s="422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2" t="e">
        <f>'A4 Exploitation'!D673</f>
        <v>#DIV/0!</v>
      </c>
      <c r="C154" s="422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2"/>
      <c r="C155" s="422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2"/>
      <c r="C156" s="422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5"/>
      <c r="C159" s="425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1" t="s">
        <v>472</v>
      </c>
      <c r="C160" s="421"/>
      <c r="D160" s="49"/>
      <c r="E160" s="49"/>
      <c r="F160" s="49"/>
      <c r="G160" s="49"/>
      <c r="H160" s="49"/>
      <c r="I160" s="49"/>
      <c r="J160" s="48" t="str">
        <f>D18</f>
        <v>Route de Gabes-sfax</v>
      </c>
    </row>
    <row r="161" spans="1:10" ht="33" customHeight="1" x14ac:dyDescent="0.25">
      <c r="A161" s="57" t="s">
        <v>281</v>
      </c>
      <c r="B161" s="422">
        <f>'A1 Exploitation'!D702</f>
        <v>0.83333333333333337</v>
      </c>
      <c r="C161" s="422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2" t="e">
        <f>'A2 Exploitation'!D702</f>
        <v>#DIV/0!</v>
      </c>
      <c r="C162" s="422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2" t="e">
        <f>'A3 Exploitation'!D702</f>
        <v>#DIV/0!</v>
      </c>
      <c r="C163" s="422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2" t="e">
        <f>'A4 Exploitation'!D702</f>
        <v>#DIV/0!</v>
      </c>
      <c r="C164" s="422"/>
    </row>
    <row r="165" spans="1:10" ht="33" customHeight="1" x14ac:dyDescent="0.25">
      <c r="A165" s="56" t="s">
        <v>285</v>
      </c>
      <c r="B165" s="422"/>
      <c r="C165" s="422"/>
    </row>
    <row r="166" spans="1:10" ht="18" x14ac:dyDescent="0.25">
      <c r="A166" s="56" t="s">
        <v>286</v>
      </c>
      <c r="B166" s="422"/>
      <c r="C166" s="422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1" t="s">
        <v>473</v>
      </c>
      <c r="C169" s="421"/>
      <c r="J169" s="48" t="str">
        <f>D18</f>
        <v>Route de Gabes-sfax</v>
      </c>
    </row>
    <row r="170" spans="1:10" ht="33" customHeight="1" x14ac:dyDescent="0.25">
      <c r="A170" s="57" t="s">
        <v>281</v>
      </c>
      <c r="B170" s="422">
        <f>'A1 Exploitation'!D726</f>
        <v>1</v>
      </c>
      <c r="C170" s="422"/>
    </row>
    <row r="171" spans="1:10" ht="33" customHeight="1" x14ac:dyDescent="0.25">
      <c r="A171" s="56" t="s">
        <v>282</v>
      </c>
      <c r="B171" s="422" t="e">
        <f>'A2 Exploitation'!D726</f>
        <v>#DIV/0!</v>
      </c>
      <c r="C171" s="422"/>
    </row>
    <row r="172" spans="1:10" ht="33" customHeight="1" x14ac:dyDescent="0.25">
      <c r="A172" s="57" t="s">
        <v>283</v>
      </c>
      <c r="B172" s="422" t="e">
        <f>'A3 Exploitation'!D726</f>
        <v>#DIV/0!</v>
      </c>
      <c r="C172" s="422"/>
    </row>
    <row r="173" spans="1:10" ht="33" customHeight="1" x14ac:dyDescent="0.25">
      <c r="A173" s="57" t="s">
        <v>284</v>
      </c>
      <c r="B173" s="422" t="e">
        <f>'A4 Exploitation'!D726</f>
        <v>#DIV/0!</v>
      </c>
      <c r="C173" s="422"/>
    </row>
    <row r="174" spans="1:10" ht="33" customHeight="1" x14ac:dyDescent="0.25">
      <c r="A174" s="56" t="s">
        <v>285</v>
      </c>
      <c r="B174" s="422"/>
      <c r="C174" s="422"/>
    </row>
    <row r="175" spans="1:10" ht="18" x14ac:dyDescent="0.25">
      <c r="A175" s="56" t="s">
        <v>286</v>
      </c>
      <c r="B175" s="422"/>
      <c r="C175" s="422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1" t="s">
        <v>293</v>
      </c>
      <c r="C178" s="421"/>
      <c r="J178" s="48" t="str">
        <f>D18</f>
        <v>Route de Gabes-sfax</v>
      </c>
    </row>
    <row r="179" spans="1:10" ht="33" customHeight="1" x14ac:dyDescent="0.25">
      <c r="A179" s="57" t="s">
        <v>281</v>
      </c>
      <c r="B179" s="422">
        <f>'A1 Technique'!D199</f>
        <v>0.85</v>
      </c>
      <c r="C179" s="422"/>
    </row>
    <row r="180" spans="1:10" ht="33" customHeight="1" x14ac:dyDescent="0.25">
      <c r="A180" s="56" t="s">
        <v>282</v>
      </c>
      <c r="B180" s="422" t="e">
        <f>'A2 Technique'!D199</f>
        <v>#DIV/0!</v>
      </c>
      <c r="C180" s="422"/>
    </row>
    <row r="181" spans="1:10" ht="33" customHeight="1" x14ac:dyDescent="0.25">
      <c r="A181" s="57" t="s">
        <v>283</v>
      </c>
      <c r="B181" s="422" t="e">
        <f>'A3 Technique'!D199</f>
        <v>#DIV/0!</v>
      </c>
      <c r="C181" s="422"/>
    </row>
    <row r="182" spans="1:10" ht="33" customHeight="1" x14ac:dyDescent="0.25">
      <c r="A182" s="57" t="s">
        <v>284</v>
      </c>
      <c r="B182" s="422" t="e">
        <f>'A4 Technique'!D199</f>
        <v>#DIV/0!</v>
      </c>
      <c r="C182" s="422"/>
    </row>
    <row r="183" spans="1:10" ht="33" customHeight="1" x14ac:dyDescent="0.25">
      <c r="A183" s="56" t="s">
        <v>285</v>
      </c>
      <c r="B183" s="422"/>
      <c r="C183" s="422"/>
    </row>
    <row r="184" spans="1:10" ht="18" x14ac:dyDescent="0.25">
      <c r="A184" s="56" t="s">
        <v>286</v>
      </c>
      <c r="B184" s="422"/>
      <c r="C184" s="42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9" zoomScaleNormal="100" zoomScaleSheetLayoutView="69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Route de Gabes-sfax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 t="s">
        <v>476</v>
      </c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 t="s">
        <v>494</v>
      </c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>
        <v>43544</v>
      </c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>
        <f>D730</f>
        <v>0.91167192429022081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8"/>
      <c r="E35" s="123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4</v>
      </c>
      <c r="F43" s="412">
        <v>4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43544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s="258" customFormat="1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233"/>
      <c r="E144" s="233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233"/>
      <c r="E156" s="233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233"/>
      <c r="E162" s="233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3"/>
      <c r="B165" s="511"/>
      <c r="C165" s="511"/>
      <c r="D165" s="511"/>
      <c r="E165" s="511"/>
      <c r="F165" s="511"/>
      <c r="G165" s="114"/>
    </row>
    <row r="166" spans="1:7" s="258" customFormat="1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17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233"/>
      <c r="E170" s="123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42" x14ac:dyDescent="0.4">
      <c r="A183" s="125" t="s">
        <v>437</v>
      </c>
      <c r="B183" s="122">
        <v>0</v>
      </c>
      <c r="C183" s="125"/>
      <c r="D183" s="123" t="s">
        <v>483</v>
      </c>
      <c r="E183" s="123" t="s">
        <v>491</v>
      </c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f>IFERROR(E185/F185,"N.A")</f>
        <v>1</v>
      </c>
      <c r="E185" s="121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73"/>
      <c r="C186" s="474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0.97435897435897434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43544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3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26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497</v>
      </c>
      <c r="E226" s="128" t="s">
        <v>477</v>
      </c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0.66666666666666663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42" x14ac:dyDescent="0.4">
      <c r="A239" s="125" t="s">
        <v>376</v>
      </c>
      <c r="B239" s="122">
        <v>0</v>
      </c>
      <c r="C239" s="206"/>
      <c r="D239" s="123" t="s">
        <v>483</v>
      </c>
      <c r="E239" s="123" t="s">
        <v>491</v>
      </c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f>IFERROR(E244/F244,"N.A")</f>
        <v>1</v>
      </c>
      <c r="E244" s="147">
        <v>1</v>
      </c>
      <c r="F244" s="123">
        <v>1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0.80487804878048785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43544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84" x14ac:dyDescent="0.4">
      <c r="A270" s="138" t="s">
        <v>106</v>
      </c>
      <c r="B270" s="122">
        <v>0</v>
      </c>
      <c r="C270" s="122"/>
      <c r="D270" s="172" t="s">
        <v>498</v>
      </c>
      <c r="E270" s="123" t="s">
        <v>485</v>
      </c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84" x14ac:dyDescent="0.4">
      <c r="A278" s="121" t="s">
        <v>117</v>
      </c>
      <c r="B278" s="122">
        <v>0</v>
      </c>
      <c r="C278" s="122"/>
      <c r="D278" s="161" t="s">
        <v>479</v>
      </c>
      <c r="E278" s="123" t="s">
        <v>486</v>
      </c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120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3.75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417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3"/>
      <c r="F286" s="123"/>
      <c r="G286" s="114"/>
    </row>
    <row r="287" spans="1:7" ht="75.75" customHeight="1" x14ac:dyDescent="0.4">
      <c r="A287" s="121" t="s">
        <v>150</v>
      </c>
      <c r="B287" s="122">
        <v>0</v>
      </c>
      <c r="C287" s="122"/>
      <c r="D287" s="128" t="s">
        <v>484</v>
      </c>
      <c r="E287" s="123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0</v>
      </c>
      <c r="C294" s="126"/>
      <c r="D294" s="123" t="s">
        <v>483</v>
      </c>
      <c r="E294" s="123" t="s">
        <v>491</v>
      </c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0.8571428571428571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0.88888888888888884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43544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3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26" x14ac:dyDescent="0.4">
      <c r="A337" s="168" t="s">
        <v>58</v>
      </c>
      <c r="B337" s="122">
        <v>0</v>
      </c>
      <c r="C337" s="174">
        <f>IF(B337=0, -5, "0")</f>
        <v>-5</v>
      </c>
      <c r="D337" s="213" t="s">
        <v>499</v>
      </c>
      <c r="E337" s="123" t="s">
        <v>487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417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 t="s">
        <v>30</v>
      </c>
      <c r="C341" s="296"/>
      <c r="D341" s="123" t="s">
        <v>480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3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31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0.77500000000000002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21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42" x14ac:dyDescent="0.4">
      <c r="A361" s="125" t="s">
        <v>376</v>
      </c>
      <c r="B361" s="122">
        <v>0</v>
      </c>
      <c r="C361" s="126"/>
      <c r="D361" s="123" t="s">
        <v>483</v>
      </c>
      <c r="E361" s="123" t="s">
        <v>491</v>
      </c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0</v>
      </c>
      <c r="C366" s="166"/>
      <c r="D366" s="411">
        <f>IFERROR(E366/F366,"N.A")</f>
        <v>0</v>
      </c>
      <c r="E366" s="147">
        <v>0</v>
      </c>
      <c r="F366" s="123">
        <v>8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0.85227272727272729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43544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6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8"/>
      <c r="E384" s="128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6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tr">
        <f>IFERROR(E424/F424,"N.A")</f>
        <v>N.A</v>
      </c>
      <c r="E424" s="147">
        <v>0</v>
      </c>
      <c r="F424" s="123">
        <v>0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43544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42" x14ac:dyDescent="0.4">
      <c r="A454" s="121" t="s">
        <v>85</v>
      </c>
      <c r="B454" s="122">
        <v>0</v>
      </c>
      <c r="C454" s="126"/>
      <c r="D454" s="158" t="s">
        <v>481</v>
      </c>
      <c r="E454" s="123" t="s">
        <v>488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s="258" customFormat="1" ht="21" customHeight="1" x14ac:dyDescent="0.4">
      <c r="A479" s="234">
        <f>B11</f>
        <v>43544</v>
      </c>
      <c r="G479" s="114"/>
    </row>
    <row r="480" spans="1:7" s="258" customFormat="1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s="258" customFormat="1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s="258" customFormat="1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s="258" customFormat="1" ht="22.5" customHeight="1" x14ac:dyDescent="0.4">
      <c r="A531" s="234">
        <f>B11</f>
        <v>43544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s="258" customFormat="1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8" t="s">
        <v>34</v>
      </c>
      <c r="B542" s="449"/>
      <c r="C542" s="450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8" t="s">
        <v>33</v>
      </c>
      <c r="B543" s="449"/>
      <c r="C543" s="450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4"/>
      <c r="B544" s="434"/>
      <c r="C544" s="434"/>
      <c r="D544" s="434"/>
      <c r="E544" s="434"/>
      <c r="F544" s="43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42" x14ac:dyDescent="0.4">
      <c r="A549" s="121" t="s">
        <v>114</v>
      </c>
      <c r="B549" s="122">
        <v>0</v>
      </c>
      <c r="C549" s="122"/>
      <c r="D549" s="201" t="s">
        <v>482</v>
      </c>
      <c r="E549" s="127" t="s">
        <v>489</v>
      </c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s="258" customFormat="1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42" x14ac:dyDescent="0.4">
      <c r="A560" s="125" t="s">
        <v>376</v>
      </c>
      <c r="B560" s="122">
        <v>0</v>
      </c>
      <c r="C560" s="183"/>
      <c r="D560" s="123" t="s">
        <v>483</v>
      </c>
      <c r="E560" s="123" t="s">
        <v>491</v>
      </c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32" t="s">
        <v>34</v>
      </c>
      <c r="B566" s="432"/>
      <c r="C566" s="433"/>
      <c r="D566" s="358">
        <f>SUM(B558:C565,B546:C555)</f>
        <v>30</v>
      </c>
      <c r="E566" s="108"/>
      <c r="F566" s="114"/>
      <c r="G566" s="114"/>
    </row>
    <row r="567" spans="1:7" s="258" customFormat="1" ht="21" x14ac:dyDescent="0.4">
      <c r="A567" s="432" t="s">
        <v>33</v>
      </c>
      <c r="B567" s="432"/>
      <c r="C567" s="432"/>
      <c r="D567" s="388">
        <f>D566/(COUNT(B558:C565,B546:C555)*2)</f>
        <v>0.88235294117647056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42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0.91304347826086951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43544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60"/>
      <c r="E585" s="123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2" t="s">
        <v>34</v>
      </c>
      <c r="B588" s="432"/>
      <c r="C588" s="433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2" t="s">
        <v>33</v>
      </c>
      <c r="B589" s="432"/>
      <c r="C589" s="432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46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f>IFERROR(E605/F605,"N.A")</f>
        <v>1</v>
      </c>
      <c r="E605" s="124">
        <v>4</v>
      </c>
      <c r="F605" s="123">
        <v>4</v>
      </c>
      <c r="G605" s="129"/>
    </row>
    <row r="606" spans="1:7" s="258" customFormat="1" ht="21" x14ac:dyDescent="0.4">
      <c r="A606" s="432" t="s">
        <v>34</v>
      </c>
      <c r="B606" s="432"/>
      <c r="C606" s="433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32" t="s">
        <v>33</v>
      </c>
      <c r="B607" s="432"/>
      <c r="C607" s="432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43544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58">
        <f>SUM(B618:C626)</f>
        <v>18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>
        <f>D627/(COUNT(B618:C626)*2)</f>
        <v>1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128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0</v>
      </c>
      <c r="C655" s="174"/>
      <c r="D655" s="265"/>
      <c r="E655" s="265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63" x14ac:dyDescent="0.4">
      <c r="A659" s="244" t="s">
        <v>326</v>
      </c>
      <c r="B659" s="122">
        <v>1</v>
      </c>
      <c r="C659" s="143" t="str">
        <f>IF(B659=0, -10, "0")</f>
        <v>0</v>
      </c>
      <c r="D659" s="128" t="s">
        <v>501</v>
      </c>
      <c r="E659" s="128" t="s">
        <v>490</v>
      </c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42" x14ac:dyDescent="0.4">
      <c r="A663" s="121" t="s">
        <v>303</v>
      </c>
      <c r="B663" s="122">
        <v>0</v>
      </c>
      <c r="C663" s="122"/>
      <c r="D663" s="123" t="s">
        <v>483</v>
      </c>
      <c r="E663" s="123" t="s">
        <v>491</v>
      </c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f>IFERROR(E668/F668,"N.A")</f>
        <v>1</v>
      </c>
      <c r="E668" s="331">
        <v>1</v>
      </c>
      <c r="F668" s="128"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23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0.8214285714285714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0.93421052631578949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43544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>
        <v>0</v>
      </c>
      <c r="C683" s="122"/>
      <c r="D683" s="123" t="s">
        <v>502</v>
      </c>
      <c r="E683" s="123" t="s">
        <v>503</v>
      </c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78" customHeight="1" x14ac:dyDescent="0.4">
      <c r="A691" s="237" t="s">
        <v>13</v>
      </c>
      <c r="B691" s="122">
        <v>0</v>
      </c>
      <c r="C691" s="275"/>
      <c r="D691" s="255" t="s">
        <v>492</v>
      </c>
      <c r="E691" s="128" t="s">
        <v>493</v>
      </c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>
        <v>0</v>
      </c>
      <c r="C696" s="174"/>
      <c r="D696" s="548" t="s">
        <v>504</v>
      </c>
      <c r="E696" s="549" t="s">
        <v>505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f>IFERROR(E700/F700,"N.A")</f>
        <v>1</v>
      </c>
      <c r="E700" s="550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0.83333333333333337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43544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126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0.90909090909090906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0.91167192429022081</v>
      </c>
      <c r="E730" s="259"/>
      <c r="F730" s="259"/>
    </row>
  </sheetData>
  <sheetProtection algorithmName="SHA-512" hashValue="x6nKvQDFg7JEMSNieeyrxX7pr8tVK0Pjd2lKzTmqgOxofoW+bR+bOPA1RNM43da0URD9dYqim9cr58s9oawgOA==" saltValue="/++sNb4OSULLjadtPF2KIw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1" sqref="D2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2"/>
      <c r="E1" s="522"/>
      <c r="F1" s="522"/>
      <c r="G1" s="522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" customFormat="1" ht="21.75" customHeight="1" x14ac:dyDescent="0.45">
      <c r="A7" s="524" t="str">
        <f>'Page de garde'!D18</f>
        <v>Route de Gabes-sfax</v>
      </c>
      <c r="B7" s="524"/>
      <c r="C7" s="524"/>
      <c r="D7" s="524"/>
      <c r="E7" s="524"/>
      <c r="F7" s="524"/>
      <c r="G7" s="92"/>
    </row>
    <row r="8" spans="1:7" s="2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" customFormat="1" ht="24" x14ac:dyDescent="0.45">
      <c r="A9" s="5" t="s">
        <v>41</v>
      </c>
      <c r="B9" s="526" t="str">
        <f>'A1 Exploitation'!B10:F10</f>
        <v>Chef rayons PFT+chef de réception +resp rayon traiteur -charcuterie</v>
      </c>
      <c r="C9" s="526"/>
      <c r="D9" s="526"/>
      <c r="E9" s="526"/>
      <c r="F9" s="526"/>
      <c r="G9" s="92"/>
    </row>
    <row r="10" spans="1:7" s="2" customFormat="1" ht="24" x14ac:dyDescent="0.45">
      <c r="A10" s="4" t="s">
        <v>40</v>
      </c>
      <c r="B10" s="521">
        <f>'A1 Exploitation'!B11:F11</f>
        <v>43544</v>
      </c>
      <c r="C10" s="521"/>
      <c r="D10" s="521"/>
      <c r="E10" s="521"/>
      <c r="F10" s="521"/>
      <c r="G10" s="92"/>
    </row>
    <row r="11" spans="1:7" s="2" customFormat="1" ht="24" x14ac:dyDescent="0.45">
      <c r="A11" s="4" t="s">
        <v>250</v>
      </c>
      <c r="B11" s="527">
        <f>D199</f>
        <v>0.85</v>
      </c>
      <c r="C11" s="527"/>
      <c r="D11" s="527"/>
      <c r="E11" s="527"/>
      <c r="F11" s="527"/>
      <c r="G11" s="92"/>
    </row>
    <row r="12" spans="1:7" s="2" customFormat="1" ht="22.5" x14ac:dyDescent="0.45">
      <c r="A12" s="1"/>
      <c r="D12" s="452"/>
      <c r="E12" s="452"/>
      <c r="F12" s="452"/>
      <c r="G12" s="452"/>
    </row>
    <row r="13" spans="1:7" s="2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1"/>
      <c r="C22" s="532"/>
      <c r="D22" s="99">
        <f>SUM(B17:C21)</f>
        <v>10</v>
      </c>
    </row>
    <row r="23" spans="1:7" x14ac:dyDescent="0.3">
      <c r="A23" s="530" t="s">
        <v>251</v>
      </c>
      <c r="B23" s="533"/>
      <c r="C23" s="534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3"/>
      <c r="C33" s="534"/>
      <c r="D33" s="97">
        <f>SUM(B26:C32)</f>
        <v>14</v>
      </c>
    </row>
    <row r="34" spans="1:7" x14ac:dyDescent="0.3">
      <c r="A34" s="530" t="s">
        <v>251</v>
      </c>
      <c r="B34" s="533"/>
      <c r="C34" s="53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3"/>
      <c r="C42" s="534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3"/>
      <c r="C43" s="534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3"/>
      <c r="C52" s="534"/>
      <c r="D52" s="97">
        <f>SUM(B46:C51)</f>
        <v>12</v>
      </c>
    </row>
    <row r="53" spans="1:7" x14ac:dyDescent="0.3">
      <c r="A53" s="530" t="s">
        <v>251</v>
      </c>
      <c r="B53" s="533"/>
      <c r="C53" s="53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0" t="s">
        <v>34</v>
      </c>
      <c r="B63" s="533"/>
      <c r="C63" s="534"/>
      <c r="D63" s="97">
        <f>SUM(B56:C62)</f>
        <v>14</v>
      </c>
    </row>
    <row r="64" spans="1:7" x14ac:dyDescent="0.3">
      <c r="A64" s="530" t="s">
        <v>251</v>
      </c>
      <c r="B64" s="533"/>
      <c r="C64" s="534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3"/>
      <c r="C84" s="534"/>
      <c r="D84" s="97">
        <f>SUM(B67:C83)</f>
        <v>34</v>
      </c>
    </row>
    <row r="85" spans="1:7" x14ac:dyDescent="0.3">
      <c r="A85" s="530" t="s">
        <v>251</v>
      </c>
      <c r="B85" s="533"/>
      <c r="C85" s="534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0</v>
      </c>
      <c r="C93" s="88">
        <f>IF(B93=0, -5, "0")</f>
        <v>-5</v>
      </c>
      <c r="D93" s="2" t="s">
        <v>495</v>
      </c>
      <c r="E93" s="62" t="s">
        <v>506</v>
      </c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0" t="s">
        <v>34</v>
      </c>
      <c r="B102" s="533"/>
      <c r="C102" s="534"/>
      <c r="D102" s="97">
        <f>SUM(B88:C101)</f>
        <v>21</v>
      </c>
    </row>
    <row r="103" spans="1:7" x14ac:dyDescent="0.3">
      <c r="A103" s="530" t="s">
        <v>251</v>
      </c>
      <c r="B103" s="533"/>
      <c r="C103" s="534"/>
      <c r="D103" s="21">
        <f>D102/(COUNT(B88:C101)*2)</f>
        <v>0.7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3"/>
      <c r="C118" s="534"/>
      <c r="D118" s="97">
        <f>SUM(B107:C117)</f>
        <v>22</v>
      </c>
      <c r="E118" s="3"/>
      <c r="F118" s="3"/>
      <c r="G118" s="93"/>
    </row>
    <row r="119" spans="1:7" s="10" customFormat="1" x14ac:dyDescent="0.3">
      <c r="A119" s="530" t="s">
        <v>251</v>
      </c>
      <c r="B119" s="533"/>
      <c r="C119" s="534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0" t="s">
        <v>34</v>
      </c>
      <c r="B133" s="533"/>
      <c r="C133" s="534"/>
      <c r="D133" s="97">
        <f>SUM(B122:C132)</f>
        <v>22</v>
      </c>
    </row>
    <row r="134" spans="1:7" x14ac:dyDescent="0.3">
      <c r="A134" s="530" t="s">
        <v>251</v>
      </c>
      <c r="B134" s="533"/>
      <c r="C134" s="534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0" t="s">
        <v>34</v>
      </c>
      <c r="B149" s="533"/>
      <c r="C149" s="534"/>
      <c r="D149" s="97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0</v>
      </c>
      <c r="C156" s="88">
        <f>IF(B156=0, -5, "0")</f>
        <v>-5</v>
      </c>
      <c r="D156" s="63" t="s">
        <v>507</v>
      </c>
      <c r="E156" s="63" t="s">
        <v>508</v>
      </c>
      <c r="F156" s="62"/>
    </row>
    <row r="157" spans="1:7" ht="33.75" x14ac:dyDescent="0.35">
      <c r="A157" s="28" t="s">
        <v>264</v>
      </c>
      <c r="B157" s="265">
        <v>0</v>
      </c>
      <c r="C157" s="88">
        <f>IF(B157=0, -5, "0")</f>
        <v>-5</v>
      </c>
      <c r="D157" s="63" t="s">
        <v>500</v>
      </c>
      <c r="E157" s="63" t="s">
        <v>509</v>
      </c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3"/>
      <c r="F158" s="62"/>
    </row>
    <row r="159" spans="1:7" x14ac:dyDescent="0.3">
      <c r="A159" s="46" t="s">
        <v>275</v>
      </c>
      <c r="B159" s="265">
        <v>2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1"/>
      <c r="C161" s="532"/>
      <c r="D161" s="99">
        <f>SUM(B153:C160)</f>
        <v>2</v>
      </c>
    </row>
    <row r="162" spans="1:7" x14ac:dyDescent="0.3">
      <c r="A162" s="530" t="s">
        <v>251</v>
      </c>
      <c r="B162" s="533"/>
      <c r="C162" s="534"/>
      <c r="D162" s="21">
        <f>D161/(COUNT(B153:C160)*2)</f>
        <v>0.1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0</v>
      </c>
      <c r="C166" s="62"/>
      <c r="D166" s="63" t="s">
        <v>510</v>
      </c>
      <c r="E166" s="63" t="s">
        <v>511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3"/>
      <c r="C169" s="534"/>
      <c r="D169" s="97">
        <f>SUM(B165:C168)</f>
        <v>6</v>
      </c>
    </row>
    <row r="170" spans="1:7" x14ac:dyDescent="0.3">
      <c r="A170" s="530" t="s">
        <v>251</v>
      </c>
      <c r="B170" s="533"/>
      <c r="C170" s="534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ht="43.5" customHeight="1" x14ac:dyDescent="0.3">
      <c r="A173" s="8" t="s">
        <v>152</v>
      </c>
      <c r="B173" s="62">
        <v>0</v>
      </c>
      <c r="C173" s="62"/>
      <c r="D173" s="63" t="s">
        <v>512</v>
      </c>
      <c r="E173" s="62" t="s">
        <v>513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3"/>
      <c r="C177" s="534"/>
      <c r="D177" s="97">
        <f>SUM(B173:C176)</f>
        <v>6</v>
      </c>
    </row>
    <row r="178" spans="1:7" x14ac:dyDescent="0.3">
      <c r="A178" s="530" t="s">
        <v>251</v>
      </c>
      <c r="B178" s="533"/>
      <c r="C178" s="534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0" t="s">
        <v>34</v>
      </c>
      <c r="B186" s="533"/>
      <c r="C186" s="534"/>
      <c r="D186" s="97">
        <f>SUM(B181:C185)</f>
        <v>10</v>
      </c>
    </row>
    <row r="187" spans="1:7" x14ac:dyDescent="0.3">
      <c r="A187" s="530" t="s">
        <v>251</v>
      </c>
      <c r="B187" s="533"/>
      <c r="C187" s="534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0.75" x14ac:dyDescent="0.3">
      <c r="A192" s="8" t="s">
        <v>267</v>
      </c>
      <c r="B192" s="265">
        <v>0</v>
      </c>
      <c r="C192" s="62"/>
      <c r="D192" s="66" t="s">
        <v>496</v>
      </c>
      <c r="E192" s="62" t="s">
        <v>514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0" t="s">
        <v>34</v>
      </c>
      <c r="B194" s="533"/>
      <c r="C194" s="534"/>
      <c r="D194" s="40">
        <f>SUM(B190:C193)</f>
        <v>4</v>
      </c>
    </row>
    <row r="195" spans="1:6" x14ac:dyDescent="0.3">
      <c r="A195" s="530" t="s">
        <v>251</v>
      </c>
      <c r="B195" s="533"/>
      <c r="C195" s="534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0.6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0.85</v>
      </c>
    </row>
  </sheetData>
  <sheetProtection algorithmName="SHA-512" hashValue="NVXoxRC/ZZymqe8qoZwBrDmEttztzd31Yd2Mv0BUpvH4ZXBUGsaVnM31hePT27hBKermkYIj6s6ZI2uoEcr+Uw==" saltValue="x3MlK+KmBO+CWCW4aYrziA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Route de Gabes-sfax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Route de Gabes-sfax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Chef rayons PFT+chef de réception +resp rayon traiteur -charcuterie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43544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23" zoomScale="60" zoomScaleNormal="100" workbookViewId="0">
      <selection activeCell="D689" sqref="D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Route de Gabes-sfax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Route de Gabes-sfax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Chef rayons PFT+chef de réception +resp rayon traiteur -charcuterie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43544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Route de Gabes-sfax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Route de Gabes-sfax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Chef rayons PFT+chef de réception +resp rayon traiteur -charcuterie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43544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2019-04-09T21:20:29Z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