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Route de Gabes\2018\8\"/>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76" i="33" l="1"/>
  <c r="D498" i="33"/>
  <c r="B498" i="33" s="1"/>
  <c r="D199" i="41" l="1"/>
  <c r="D198" i="41"/>
  <c r="F197" i="41"/>
  <c r="E197" i="41"/>
  <c r="D197" i="41"/>
  <c r="D195" i="41"/>
  <c r="D194" i="41"/>
  <c r="C191" i="41"/>
  <c r="D187" i="41"/>
  <c r="D186" i="41"/>
  <c r="D178" i="41"/>
  <c r="D177" i="41"/>
  <c r="D170" i="41"/>
  <c r="D169" i="41"/>
  <c r="C165" i="41"/>
  <c r="D162" i="41"/>
  <c r="D161" i="41"/>
  <c r="C157" i="41"/>
  <c r="C156" i="41"/>
  <c r="C155" i="41"/>
  <c r="D150" i="41"/>
  <c r="D149" i="41"/>
  <c r="C145" i="41"/>
  <c r="C144" i="41"/>
  <c r="C138" i="41"/>
  <c r="D134" i="41"/>
  <c r="D133" i="41"/>
  <c r="C132" i="41"/>
  <c r="C130" i="41"/>
  <c r="C128" i="41"/>
  <c r="C127" i="41"/>
  <c r="D119" i="41"/>
  <c r="D118" i="41"/>
  <c r="C116" i="41"/>
  <c r="C115" i="41"/>
  <c r="C112" i="41"/>
  <c r="D103" i="41"/>
  <c r="D102" i="41"/>
  <c r="C100" i="41"/>
  <c r="C99" i="41"/>
  <c r="C94" i="41"/>
  <c r="C93" i="41"/>
  <c r="D85" i="41"/>
  <c r="D84" i="41"/>
  <c r="C82" i="41"/>
  <c r="C80" i="41"/>
  <c r="C77" i="41"/>
  <c r="C76" i="41"/>
  <c r="C75" i="41"/>
  <c r="D64" i="41"/>
  <c r="D63" i="41"/>
  <c r="C61" i="41"/>
  <c r="C60" i="41"/>
  <c r="C56" i="41"/>
  <c r="D53" i="41"/>
  <c r="D52" i="41"/>
  <c r="C51" i="41"/>
  <c r="D43" i="41"/>
  <c r="D42" i="41"/>
  <c r="C37" i="41"/>
  <c r="D34" i="41"/>
  <c r="D33" i="41"/>
  <c r="C26" i="41"/>
  <c r="D23" i="41"/>
  <c r="D22" i="41"/>
  <c r="B11" i="41"/>
  <c r="B10" i="41"/>
  <c r="B9" i="41"/>
  <c r="B8" i="41"/>
  <c r="D549" i="40"/>
  <c r="D548" i="40"/>
  <c r="D547" i="40"/>
  <c r="D545" i="40"/>
  <c r="D544" i="40"/>
  <c r="F543" i="40"/>
  <c r="E543" i="40"/>
  <c r="D543" i="40"/>
  <c r="B543" i="40"/>
  <c r="C542" i="40"/>
  <c r="A537" i="40"/>
  <c r="D534" i="40"/>
  <c r="D533" i="40"/>
  <c r="F532" i="40"/>
  <c r="E532" i="40"/>
  <c r="D532" i="40"/>
  <c r="B532" i="40"/>
  <c r="C530" i="40"/>
  <c r="C528" i="40"/>
  <c r="A517" i="40"/>
  <c r="D514" i="40"/>
  <c r="D513" i="40"/>
  <c r="F512" i="40"/>
  <c r="E512" i="40"/>
  <c r="D512" i="40"/>
  <c r="B512" i="40"/>
  <c r="A506" i="40"/>
  <c r="D503" i="40"/>
  <c r="D502" i="40"/>
  <c r="D500" i="40"/>
  <c r="D499" i="40"/>
  <c r="F498" i="40"/>
  <c r="E498" i="40"/>
  <c r="D498" i="40"/>
  <c r="B498" i="40"/>
  <c r="D494" i="40"/>
  <c r="D493" i="40"/>
  <c r="C490" i="40"/>
  <c r="A484" i="40"/>
  <c r="D481" i="40"/>
  <c r="D480" i="40"/>
  <c r="D478" i="40"/>
  <c r="D477" i="40"/>
  <c r="F476" i="40"/>
  <c r="E476" i="40"/>
  <c r="D476" i="40"/>
  <c r="B476" i="40"/>
  <c r="C469" i="40"/>
  <c r="C466" i="40"/>
  <c r="C465" i="40"/>
  <c r="C461" i="40"/>
  <c r="D458" i="40"/>
  <c r="D457" i="40"/>
  <c r="C455" i="40"/>
  <c r="A447" i="40"/>
  <c r="D444" i="40"/>
  <c r="D443" i="40"/>
  <c r="D441" i="40"/>
  <c r="D440" i="40"/>
  <c r="F439" i="40"/>
  <c r="E439" i="40"/>
  <c r="D439" i="40"/>
  <c r="B439" i="40"/>
  <c r="C438" i="40"/>
  <c r="C432" i="40"/>
  <c r="C431" i="40"/>
  <c r="D427" i="40"/>
  <c r="D426" i="40"/>
  <c r="C425" i="40"/>
  <c r="C422" i="40"/>
  <c r="D418" i="40"/>
  <c r="D417" i="40"/>
  <c r="C415" i="40"/>
  <c r="C411" i="40"/>
  <c r="D407" i="40"/>
  <c r="D406" i="40"/>
  <c r="C405" i="40"/>
  <c r="C402" i="40"/>
  <c r="A394" i="40"/>
  <c r="D391" i="40"/>
  <c r="D390" i="40"/>
  <c r="D388" i="40"/>
  <c r="D387" i="40"/>
  <c r="F386" i="40"/>
  <c r="E386" i="40"/>
  <c r="D386" i="40"/>
  <c r="B386" i="40"/>
  <c r="C381" i="40"/>
  <c r="C378" i="40"/>
  <c r="D374" i="40"/>
  <c r="D373" i="40"/>
  <c r="C371" i="40"/>
  <c r="C369" i="40"/>
  <c r="C368" i="40"/>
  <c r="A361" i="40"/>
  <c r="D358" i="40"/>
  <c r="D357" i="40"/>
  <c r="D355" i="40"/>
  <c r="D354" i="40"/>
  <c r="F353" i="40"/>
  <c r="E353" i="40"/>
  <c r="D353" i="40"/>
  <c r="B353" i="40"/>
  <c r="C348" i="40"/>
  <c r="C344" i="40"/>
  <c r="C342" i="40"/>
  <c r="C340" i="40"/>
  <c r="D334" i="40"/>
  <c r="D333" i="40"/>
  <c r="C331" i="40"/>
  <c r="A321" i="40"/>
  <c r="D318" i="40"/>
  <c r="D317" i="40"/>
  <c r="D315" i="40"/>
  <c r="D314" i="40"/>
  <c r="F313" i="40"/>
  <c r="E313" i="40"/>
  <c r="D313" i="40"/>
  <c r="B313" i="40"/>
  <c r="C304" i="40"/>
  <c r="C302" i="40"/>
  <c r="C297" i="40"/>
  <c r="C295" i="40"/>
  <c r="C294" i="40"/>
  <c r="C291" i="40"/>
  <c r="D286" i="40"/>
  <c r="D285" i="40"/>
  <c r="C282" i="40"/>
  <c r="C278" i="40"/>
  <c r="A269" i="40"/>
  <c r="D266" i="40"/>
  <c r="D265" i="40"/>
  <c r="D263" i="40"/>
  <c r="D262" i="40"/>
  <c r="F261" i="40"/>
  <c r="E261" i="40"/>
  <c r="D261" i="40"/>
  <c r="B261" i="40"/>
  <c r="C252" i="40"/>
  <c r="C251" i="40"/>
  <c r="C250" i="40"/>
  <c r="C249" i="40"/>
  <c r="D245" i="40"/>
  <c r="D244" i="40"/>
  <c r="C240" i="40"/>
  <c r="C238" i="40"/>
  <c r="C235" i="40"/>
  <c r="C230" i="40"/>
  <c r="C227" i="40"/>
  <c r="D223" i="40"/>
  <c r="D222" i="40"/>
  <c r="C220" i="40"/>
  <c r="C219" i="40"/>
  <c r="A208" i="40"/>
  <c r="D205" i="40"/>
  <c r="D204" i="40"/>
  <c r="D202" i="40"/>
  <c r="D201" i="40"/>
  <c r="F200" i="40"/>
  <c r="E200" i="40"/>
  <c r="D200" i="40"/>
  <c r="B200" i="40"/>
  <c r="C194" i="40"/>
  <c r="C190" i="40"/>
  <c r="C186" i="40"/>
  <c r="C184" i="40"/>
  <c r="C182" i="40"/>
  <c r="C181" i="40"/>
  <c r="D173" i="40"/>
  <c r="D172" i="40"/>
  <c r="C170" i="40"/>
  <c r="A161" i="40"/>
  <c r="D158" i="40"/>
  <c r="D157" i="40"/>
  <c r="D155" i="40"/>
  <c r="D154" i="40"/>
  <c r="F153" i="40"/>
  <c r="E153" i="40"/>
  <c r="D153" i="40"/>
  <c r="B153" i="40"/>
  <c r="C147" i="40"/>
  <c r="C145" i="40"/>
  <c r="C143" i="40"/>
  <c r="D140" i="40"/>
  <c r="D139" i="40"/>
  <c r="C138" i="40"/>
  <c r="C134" i="40"/>
  <c r="C132" i="40"/>
  <c r="C131" i="40"/>
  <c r="C129" i="40"/>
  <c r="C125" i="40"/>
  <c r="D118" i="40"/>
  <c r="D117" i="40"/>
  <c r="C115" i="40"/>
  <c r="A106" i="40"/>
  <c r="D103" i="40"/>
  <c r="D102" i="40"/>
  <c r="D101" i="40"/>
  <c r="D100" i="40"/>
  <c r="F99" i="40"/>
  <c r="E99" i="40"/>
  <c r="D99" i="40"/>
  <c r="B99" i="40"/>
  <c r="C91" i="40"/>
  <c r="C89" i="40"/>
  <c r="D85" i="40"/>
  <c r="D84" i="40"/>
  <c r="C82" i="40"/>
  <c r="C79" i="40"/>
  <c r="C74" i="40"/>
  <c r="C72" i="40"/>
  <c r="C69" i="40"/>
  <c r="C68" i="40"/>
  <c r="C65" i="40"/>
  <c r="D62" i="40"/>
  <c r="D61" i="40"/>
  <c r="C59" i="40"/>
  <c r="A49" i="40"/>
  <c r="D46" i="40"/>
  <c r="D45" i="40"/>
  <c r="D43" i="40"/>
  <c r="D42" i="40"/>
  <c r="F41" i="40"/>
  <c r="E41" i="40"/>
  <c r="D41" i="40"/>
  <c r="B41" i="40"/>
  <c r="C35" i="40"/>
  <c r="C34" i="40"/>
  <c r="C30" i="40"/>
  <c r="D26" i="40"/>
  <c r="D25" i="40"/>
  <c r="A16" i="40"/>
  <c r="B12" i="40"/>
  <c r="A8" i="40"/>
  <c r="A7" i="41" s="1"/>
  <c r="D199" i="39"/>
  <c r="D198" i="39"/>
  <c r="F197" i="39"/>
  <c r="E197" i="39"/>
  <c r="D197" i="39"/>
  <c r="D195" i="39"/>
  <c r="D194" i="39"/>
  <c r="C191" i="39"/>
  <c r="D187" i="39"/>
  <c r="D186" i="39"/>
  <c r="D178" i="39"/>
  <c r="D177" i="39"/>
  <c r="D170" i="39"/>
  <c r="D169" i="39"/>
  <c r="C165" i="39"/>
  <c r="D162" i="39"/>
  <c r="D161" i="39"/>
  <c r="C157" i="39"/>
  <c r="C156" i="39"/>
  <c r="C155" i="39"/>
  <c r="D150" i="39"/>
  <c r="D149" i="39"/>
  <c r="C145" i="39"/>
  <c r="C144" i="39"/>
  <c r="C138" i="39"/>
  <c r="D134" i="39"/>
  <c r="D133" i="39"/>
  <c r="C132" i="39"/>
  <c r="C130" i="39"/>
  <c r="C128" i="39"/>
  <c r="C127" i="39"/>
  <c r="D119" i="39"/>
  <c r="D118" i="39"/>
  <c r="C116" i="39"/>
  <c r="C115" i="39"/>
  <c r="C112" i="39"/>
  <c r="D103" i="39"/>
  <c r="D102" i="39"/>
  <c r="C100" i="39"/>
  <c r="C99" i="39"/>
  <c r="C94" i="39"/>
  <c r="C93" i="39"/>
  <c r="D85" i="39"/>
  <c r="D84" i="39"/>
  <c r="C82" i="39"/>
  <c r="C80" i="39"/>
  <c r="C77" i="39"/>
  <c r="C76" i="39"/>
  <c r="C75" i="39"/>
  <c r="D64" i="39"/>
  <c r="D63" i="39"/>
  <c r="C61" i="39"/>
  <c r="C60" i="39"/>
  <c r="C56" i="39"/>
  <c r="D53" i="39"/>
  <c r="D52" i="39"/>
  <c r="C51" i="39"/>
  <c r="D43" i="39"/>
  <c r="D42" i="39"/>
  <c r="C37" i="39"/>
  <c r="D34" i="39"/>
  <c r="D33" i="39"/>
  <c r="C26" i="39"/>
  <c r="D23" i="39"/>
  <c r="D22" i="39"/>
  <c r="B11" i="39"/>
  <c r="B10" i="39"/>
  <c r="B9" i="39"/>
  <c r="B8" i="39"/>
  <c r="D549" i="38"/>
  <c r="D548" i="38"/>
  <c r="D547" i="38"/>
  <c r="D545" i="38"/>
  <c r="D544" i="38"/>
  <c r="F543" i="38"/>
  <c r="E543" i="38"/>
  <c r="D543" i="38"/>
  <c r="B543" i="38"/>
  <c r="C542" i="38"/>
  <c r="A537" i="38"/>
  <c r="D534" i="38"/>
  <c r="D533" i="38"/>
  <c r="F532" i="38"/>
  <c r="E532" i="38"/>
  <c r="D532" i="38"/>
  <c r="B532" i="38"/>
  <c r="C530" i="38"/>
  <c r="C528" i="38"/>
  <c r="A517" i="38"/>
  <c r="D514" i="38"/>
  <c r="D513" i="38"/>
  <c r="F512" i="38"/>
  <c r="E512" i="38"/>
  <c r="D512" i="38"/>
  <c r="B512" i="38"/>
  <c r="A506" i="38"/>
  <c r="D503" i="38"/>
  <c r="D502" i="38"/>
  <c r="D500" i="38"/>
  <c r="D499" i="38"/>
  <c r="F498" i="38"/>
  <c r="E498" i="38"/>
  <c r="D498" i="38"/>
  <c r="B498" i="38"/>
  <c r="D494" i="38"/>
  <c r="D493" i="38"/>
  <c r="C490" i="38"/>
  <c r="A484" i="38"/>
  <c r="D481" i="38"/>
  <c r="D480" i="38"/>
  <c r="D478" i="38"/>
  <c r="D477" i="38"/>
  <c r="F476" i="38"/>
  <c r="E476" i="38"/>
  <c r="D476" i="38"/>
  <c r="B476" i="38"/>
  <c r="C469" i="38"/>
  <c r="C466" i="38"/>
  <c r="C465" i="38"/>
  <c r="C461" i="38"/>
  <c r="D458" i="38"/>
  <c r="D457" i="38"/>
  <c r="C455" i="38"/>
  <c r="A447" i="38"/>
  <c r="D444" i="38"/>
  <c r="D443" i="38"/>
  <c r="D441" i="38"/>
  <c r="D440" i="38"/>
  <c r="F439" i="38"/>
  <c r="E439" i="38"/>
  <c r="D439" i="38"/>
  <c r="B439" i="38"/>
  <c r="C438" i="38"/>
  <c r="C432" i="38"/>
  <c r="C431" i="38"/>
  <c r="D427" i="38"/>
  <c r="D426" i="38"/>
  <c r="C425" i="38"/>
  <c r="C422" i="38"/>
  <c r="D418" i="38"/>
  <c r="D417" i="38"/>
  <c r="C415" i="38"/>
  <c r="C411" i="38"/>
  <c r="D407" i="38"/>
  <c r="D406" i="38"/>
  <c r="C405" i="38"/>
  <c r="C402" i="38"/>
  <c r="A394" i="38"/>
  <c r="D391" i="38"/>
  <c r="D390" i="38"/>
  <c r="D388" i="38"/>
  <c r="D387" i="38"/>
  <c r="F386" i="38"/>
  <c r="E386" i="38"/>
  <c r="D386" i="38"/>
  <c r="B386" i="38"/>
  <c r="C381" i="38"/>
  <c r="C378" i="38"/>
  <c r="D374" i="38"/>
  <c r="D373" i="38"/>
  <c r="C371" i="38"/>
  <c r="C369" i="38"/>
  <c r="C368" i="38"/>
  <c r="A361" i="38"/>
  <c r="D358" i="38"/>
  <c r="D357" i="38"/>
  <c r="D355" i="38"/>
  <c r="D354" i="38"/>
  <c r="F353" i="38"/>
  <c r="E353" i="38"/>
  <c r="D353" i="38"/>
  <c r="B353" i="38"/>
  <c r="C348" i="38"/>
  <c r="C344" i="38"/>
  <c r="C342" i="38"/>
  <c r="C340" i="38"/>
  <c r="D334" i="38"/>
  <c r="D333" i="38"/>
  <c r="C331" i="38"/>
  <c r="A321" i="38"/>
  <c r="D318" i="38"/>
  <c r="D317" i="38"/>
  <c r="D315" i="38"/>
  <c r="D314" i="38"/>
  <c r="F313" i="38"/>
  <c r="E313" i="38"/>
  <c r="D313" i="38"/>
  <c r="B313" i="38"/>
  <c r="C304" i="38"/>
  <c r="C302" i="38"/>
  <c r="C297" i="38"/>
  <c r="C295" i="38"/>
  <c r="C294" i="38"/>
  <c r="C291" i="38"/>
  <c r="D286" i="38"/>
  <c r="D285" i="38"/>
  <c r="C282" i="38"/>
  <c r="C278" i="38"/>
  <c r="A269" i="38"/>
  <c r="D266" i="38"/>
  <c r="D265" i="38"/>
  <c r="D263" i="38"/>
  <c r="D262" i="38"/>
  <c r="F261" i="38"/>
  <c r="E261" i="38"/>
  <c r="D261" i="38"/>
  <c r="B261" i="38"/>
  <c r="C252" i="38"/>
  <c r="C251" i="38"/>
  <c r="C250" i="38"/>
  <c r="C249" i="38"/>
  <c r="D245" i="38"/>
  <c r="D244" i="38"/>
  <c r="C240" i="38"/>
  <c r="C238" i="38"/>
  <c r="C235" i="38"/>
  <c r="C230" i="38"/>
  <c r="C227" i="38"/>
  <c r="D223" i="38"/>
  <c r="D222" i="38"/>
  <c r="C220" i="38"/>
  <c r="C219" i="38"/>
  <c r="A208" i="38"/>
  <c r="D205" i="38"/>
  <c r="D204" i="38"/>
  <c r="D202" i="38"/>
  <c r="D201" i="38"/>
  <c r="F200" i="38"/>
  <c r="E200" i="38"/>
  <c r="D200" i="38"/>
  <c r="B200" i="38"/>
  <c r="C194" i="38"/>
  <c r="C190" i="38"/>
  <c r="C186" i="38"/>
  <c r="C184" i="38"/>
  <c r="C182" i="38"/>
  <c r="C181" i="38"/>
  <c r="D173" i="38"/>
  <c r="D172" i="38"/>
  <c r="C170" i="38"/>
  <c r="A161" i="38"/>
  <c r="D158" i="38"/>
  <c r="D157" i="38"/>
  <c r="D155" i="38"/>
  <c r="D154" i="38"/>
  <c r="F153" i="38"/>
  <c r="E153" i="38"/>
  <c r="D153" i="38"/>
  <c r="B153" i="38"/>
  <c r="C147" i="38"/>
  <c r="C145" i="38"/>
  <c r="C143" i="38"/>
  <c r="D140" i="38"/>
  <c r="D139" i="38"/>
  <c r="C138" i="38"/>
  <c r="C134" i="38"/>
  <c r="C132" i="38"/>
  <c r="C131" i="38"/>
  <c r="C129" i="38"/>
  <c r="C125" i="38"/>
  <c r="D118" i="38"/>
  <c r="D117" i="38"/>
  <c r="C115" i="38"/>
  <c r="A106" i="38"/>
  <c r="D103" i="38"/>
  <c r="D102" i="38"/>
  <c r="D101" i="38"/>
  <c r="D100" i="38"/>
  <c r="F99" i="38"/>
  <c r="E99" i="38"/>
  <c r="D99" i="38"/>
  <c r="B99" i="38"/>
  <c r="C91" i="38"/>
  <c r="C89" i="38"/>
  <c r="D85" i="38"/>
  <c r="D84" i="38"/>
  <c r="C82" i="38"/>
  <c r="C79" i="38"/>
  <c r="C74" i="38"/>
  <c r="C72" i="38"/>
  <c r="C69" i="38"/>
  <c r="C68" i="38"/>
  <c r="C65" i="38"/>
  <c r="D62" i="38"/>
  <c r="D61" i="38"/>
  <c r="C59" i="38"/>
  <c r="A49" i="38"/>
  <c r="D46" i="38"/>
  <c r="D45" i="38"/>
  <c r="D43" i="38"/>
  <c r="D42" i="38"/>
  <c r="F41" i="38"/>
  <c r="E41" i="38"/>
  <c r="D41" i="38"/>
  <c r="B41" i="38"/>
  <c r="C35" i="38"/>
  <c r="C34" i="38"/>
  <c r="C30" i="38"/>
  <c r="D26" i="38"/>
  <c r="D25" i="38"/>
  <c r="A16" i="38"/>
  <c r="B12" i="38"/>
  <c r="A8" i="38"/>
  <c r="A7" i="39" s="1"/>
  <c r="D199" i="32"/>
  <c r="D198" i="32"/>
  <c r="F197" i="32"/>
  <c r="E197" i="32"/>
  <c r="D197" i="32"/>
  <c r="D195" i="32"/>
  <c r="D194" i="32"/>
  <c r="C191" i="32"/>
  <c r="D187" i="32"/>
  <c r="D186" i="32"/>
  <c r="D178" i="32"/>
  <c r="D177" i="32"/>
  <c r="D170" i="32"/>
  <c r="D169" i="32"/>
  <c r="C165" i="32"/>
  <c r="D162" i="32"/>
  <c r="D161" i="32"/>
  <c r="C157" i="32"/>
  <c r="C156" i="32"/>
  <c r="C155" i="32"/>
  <c r="D150" i="32"/>
  <c r="D149" i="32"/>
  <c r="C145" i="32"/>
  <c r="C144" i="32"/>
  <c r="C138" i="32"/>
  <c r="D134" i="32"/>
  <c r="D133" i="32"/>
  <c r="C132" i="32"/>
  <c r="C130" i="32"/>
  <c r="C128" i="32"/>
  <c r="C127" i="32"/>
  <c r="D119" i="32"/>
  <c r="D118" i="32"/>
  <c r="C116" i="32"/>
  <c r="C115" i="32"/>
  <c r="C112" i="32"/>
  <c r="D103" i="32"/>
  <c r="D102" i="32"/>
  <c r="C100" i="32"/>
  <c r="C99" i="32"/>
  <c r="C94" i="32"/>
  <c r="C93" i="32"/>
  <c r="D85" i="32"/>
  <c r="D84" i="32"/>
  <c r="C82" i="32"/>
  <c r="C80" i="32"/>
  <c r="C77" i="32"/>
  <c r="C76" i="32"/>
  <c r="C75" i="32"/>
  <c r="D64" i="32"/>
  <c r="D63" i="32"/>
  <c r="C61" i="32"/>
  <c r="C60" i="32"/>
  <c r="C56" i="32"/>
  <c r="D53" i="32"/>
  <c r="D52" i="32"/>
  <c r="C51" i="32"/>
  <c r="D43" i="32"/>
  <c r="D42" i="32"/>
  <c r="C37" i="32"/>
  <c r="D34" i="32"/>
  <c r="D33" i="32"/>
  <c r="C26" i="32"/>
  <c r="D23" i="32"/>
  <c r="D22" i="32"/>
  <c r="B11" i="32"/>
  <c r="B10" i="32"/>
  <c r="B9" i="32"/>
  <c r="B8" i="32"/>
  <c r="A7" i="32"/>
  <c r="D549" i="31"/>
  <c r="D548" i="31"/>
  <c r="D547" i="31"/>
  <c r="D545" i="31"/>
  <c r="D544" i="31"/>
  <c r="F543" i="31"/>
  <c r="E543" i="31"/>
  <c r="D543" i="31"/>
  <c r="B543" i="31"/>
  <c r="C542" i="31"/>
  <c r="A537" i="31"/>
  <c r="D534" i="31"/>
  <c r="D533" i="31"/>
  <c r="F532" i="31"/>
  <c r="E532" i="31"/>
  <c r="D532" i="31"/>
  <c r="B532" i="31"/>
  <c r="C530" i="31"/>
  <c r="C528" i="31"/>
  <c r="A517" i="31"/>
  <c r="D514" i="31"/>
  <c r="D513" i="31"/>
  <c r="F512" i="31"/>
  <c r="E512" i="31"/>
  <c r="D512" i="31"/>
  <c r="B512" i="31"/>
  <c r="A506" i="31"/>
  <c r="D503" i="31"/>
  <c r="D502" i="31"/>
  <c r="D500" i="31"/>
  <c r="D499" i="31"/>
  <c r="F498" i="31"/>
  <c r="E498" i="31"/>
  <c r="D498" i="31"/>
  <c r="B498" i="31"/>
  <c r="D494" i="31"/>
  <c r="D493" i="31"/>
  <c r="C490" i="31"/>
  <c r="A484" i="31"/>
  <c r="D481" i="31"/>
  <c r="D480" i="31"/>
  <c r="D478" i="31"/>
  <c r="D477" i="31"/>
  <c r="F476" i="31"/>
  <c r="E476" i="31"/>
  <c r="D476" i="31"/>
  <c r="B476" i="31"/>
  <c r="C469" i="31"/>
  <c r="C466" i="31"/>
  <c r="C465" i="31"/>
  <c r="C461" i="31"/>
  <c r="D458" i="31"/>
  <c r="D457" i="31"/>
  <c r="C455" i="31"/>
  <c r="A447" i="31"/>
  <c r="D444" i="31"/>
  <c r="D443" i="31"/>
  <c r="D441" i="31"/>
  <c r="D440" i="31"/>
  <c r="F439" i="31"/>
  <c r="E439" i="31"/>
  <c r="D439" i="31"/>
  <c r="B439" i="31"/>
  <c r="C438" i="31"/>
  <c r="C432" i="31"/>
  <c r="C431" i="31"/>
  <c r="D427" i="31"/>
  <c r="D426" i="31"/>
  <c r="C425" i="31"/>
  <c r="C422" i="31"/>
  <c r="D418" i="31"/>
  <c r="D417" i="31"/>
  <c r="C415" i="31"/>
  <c r="C411" i="31"/>
  <c r="D407" i="31"/>
  <c r="D406" i="31"/>
  <c r="C405" i="31"/>
  <c r="C402" i="31"/>
  <c r="A394" i="31"/>
  <c r="D391" i="31"/>
  <c r="D390" i="31"/>
  <c r="D388" i="31"/>
  <c r="D387" i="31"/>
  <c r="F386" i="31"/>
  <c r="E386" i="31"/>
  <c r="D386" i="31"/>
  <c r="B386" i="31"/>
  <c r="C381" i="31"/>
  <c r="C378" i="31"/>
  <c r="D374" i="31"/>
  <c r="D373" i="31"/>
  <c r="C371" i="31"/>
  <c r="C369" i="31"/>
  <c r="C368" i="31"/>
  <c r="A361" i="31"/>
  <c r="D358" i="31"/>
  <c r="D357" i="31"/>
  <c r="D355" i="31"/>
  <c r="D354" i="31"/>
  <c r="F353" i="31"/>
  <c r="E353" i="31"/>
  <c r="D353" i="31"/>
  <c r="B353" i="31"/>
  <c r="C348" i="31"/>
  <c r="C344" i="31"/>
  <c r="C342" i="31"/>
  <c r="C340" i="31"/>
  <c r="D334" i="31"/>
  <c r="D333" i="31"/>
  <c r="C331" i="31"/>
  <c r="A321" i="31"/>
  <c r="D318" i="31"/>
  <c r="D317" i="31"/>
  <c r="D315" i="31"/>
  <c r="D314" i="31"/>
  <c r="F313" i="31"/>
  <c r="E313" i="31"/>
  <c r="D313" i="31"/>
  <c r="B313" i="31"/>
  <c r="C304" i="31"/>
  <c r="C302" i="31"/>
  <c r="C297" i="31"/>
  <c r="C295" i="31"/>
  <c r="C294" i="31"/>
  <c r="C291" i="31"/>
  <c r="D286" i="31"/>
  <c r="D285" i="31"/>
  <c r="C282" i="31"/>
  <c r="C278" i="31"/>
  <c r="A269" i="31"/>
  <c r="D266" i="31"/>
  <c r="D265" i="31"/>
  <c r="D263" i="31"/>
  <c r="D262" i="31"/>
  <c r="F261" i="31"/>
  <c r="E261" i="31"/>
  <c r="D261" i="31"/>
  <c r="B261" i="31"/>
  <c r="C252" i="31"/>
  <c r="C251" i="31"/>
  <c r="C250" i="31"/>
  <c r="C249" i="31"/>
  <c r="D245" i="31"/>
  <c r="D244" i="31"/>
  <c r="C240" i="31"/>
  <c r="C238" i="31"/>
  <c r="C235" i="31"/>
  <c r="C230" i="31"/>
  <c r="C227" i="31"/>
  <c r="D223" i="31"/>
  <c r="D222" i="31"/>
  <c r="C220" i="31"/>
  <c r="C219" i="31"/>
  <c r="A208" i="31"/>
  <c r="D205" i="31"/>
  <c r="D204" i="31"/>
  <c r="D202" i="31"/>
  <c r="D201" i="31"/>
  <c r="F200" i="31"/>
  <c r="E200" i="31"/>
  <c r="D200" i="31"/>
  <c r="B200" i="31"/>
  <c r="C194" i="31"/>
  <c r="C190" i="31"/>
  <c r="C186" i="31"/>
  <c r="C184" i="31"/>
  <c r="C182" i="31"/>
  <c r="C181" i="31"/>
  <c r="D173" i="31"/>
  <c r="D172" i="31"/>
  <c r="C170" i="31"/>
  <c r="A161" i="31"/>
  <c r="D158" i="31"/>
  <c r="D157" i="31"/>
  <c r="D155" i="31"/>
  <c r="D154" i="31"/>
  <c r="F153" i="31"/>
  <c r="E153" i="31"/>
  <c r="D153" i="31"/>
  <c r="B153" i="31"/>
  <c r="C147" i="31"/>
  <c r="C145" i="31"/>
  <c r="C143" i="31"/>
  <c r="D140" i="31"/>
  <c r="D139" i="31"/>
  <c r="C138" i="31"/>
  <c r="C134" i="31"/>
  <c r="C132" i="31"/>
  <c r="C131" i="31"/>
  <c r="C129" i="31"/>
  <c r="C125" i="31"/>
  <c r="D118" i="31"/>
  <c r="D117" i="31"/>
  <c r="C115" i="31"/>
  <c r="A106" i="31"/>
  <c r="D103" i="31"/>
  <c r="D102" i="31"/>
  <c r="D101" i="31"/>
  <c r="D100" i="31"/>
  <c r="F99" i="31"/>
  <c r="E99" i="31"/>
  <c r="D99" i="31"/>
  <c r="B99" i="31"/>
  <c r="C91" i="31"/>
  <c r="C89" i="31"/>
  <c r="D85" i="31"/>
  <c r="D84" i="31"/>
  <c r="C82" i="31"/>
  <c r="C79" i="31"/>
  <c r="C74" i="31"/>
  <c r="C72" i="31"/>
  <c r="C69" i="31"/>
  <c r="C68" i="31"/>
  <c r="C65" i="31"/>
  <c r="D62" i="31"/>
  <c r="D61" i="31"/>
  <c r="C59" i="31"/>
  <c r="A49" i="31"/>
  <c r="D46" i="31"/>
  <c r="D45" i="31"/>
  <c r="D43" i="31"/>
  <c r="D42" i="31"/>
  <c r="F41" i="31"/>
  <c r="E41" i="31"/>
  <c r="D41" i="31"/>
  <c r="B41" i="31"/>
  <c r="C35" i="31"/>
  <c r="C34" i="31"/>
  <c r="C30" i="31"/>
  <c r="D26" i="31"/>
  <c r="D25" i="31"/>
  <c r="A16" i="31"/>
  <c r="B12" i="31"/>
  <c r="A8" i="31"/>
  <c r="F197" i="25"/>
  <c r="E197" i="25"/>
  <c r="D197" i="25" s="1"/>
  <c r="D194" i="25"/>
  <c r="D195" i="25" s="1"/>
  <c r="C191" i="25"/>
  <c r="D186" i="25"/>
  <c r="D187" i="25" s="1"/>
  <c r="D177" i="25"/>
  <c r="D178" i="25" s="1"/>
  <c r="D169" i="25"/>
  <c r="D170" i="25" s="1"/>
  <c r="C165" i="25"/>
  <c r="C157" i="25"/>
  <c r="C156" i="25"/>
  <c r="C155" i="25"/>
  <c r="C145" i="25"/>
  <c r="C144" i="25"/>
  <c r="C138" i="25"/>
  <c r="D149" i="25" s="1"/>
  <c r="D150" i="25" s="1"/>
  <c r="C132" i="25"/>
  <c r="C130" i="25"/>
  <c r="C128" i="25"/>
  <c r="C127" i="25"/>
  <c r="D133" i="25" s="1"/>
  <c r="D134" i="25" s="1"/>
  <c r="C116" i="25"/>
  <c r="C115" i="25"/>
  <c r="C112" i="25"/>
  <c r="C100" i="25"/>
  <c r="C99" i="25"/>
  <c r="C94" i="25"/>
  <c r="C93" i="25"/>
  <c r="D102" i="25" s="1"/>
  <c r="D103" i="25" s="1"/>
  <c r="C82" i="25"/>
  <c r="C80" i="25"/>
  <c r="C77" i="25"/>
  <c r="C76" i="25"/>
  <c r="C75" i="25"/>
  <c r="D84" i="25" s="1"/>
  <c r="D85" i="25" s="1"/>
  <c r="C61" i="25"/>
  <c r="C60" i="25"/>
  <c r="C56" i="25"/>
  <c r="C51" i="25"/>
  <c r="D52" i="25" s="1"/>
  <c r="D53" i="25" s="1"/>
  <c r="C37" i="25"/>
  <c r="D42" i="25" s="1"/>
  <c r="D43" i="25" s="1"/>
  <c r="D33" i="25"/>
  <c r="D34" i="25" s="1"/>
  <c r="C26" i="25"/>
  <c r="D22" i="25"/>
  <c r="D23" i="25" s="1"/>
  <c r="B10" i="25"/>
  <c r="B9" i="25"/>
  <c r="B8" i="25"/>
  <c r="F543" i="33"/>
  <c r="E543" i="33"/>
  <c r="D543" i="33"/>
  <c r="C542" i="33"/>
  <c r="D544" i="33" s="1"/>
  <c r="D545" i="33" s="1"/>
  <c r="B172" i="29" s="1"/>
  <c r="A537" i="33"/>
  <c r="F532" i="33"/>
  <c r="E532" i="33"/>
  <c r="D532" i="33"/>
  <c r="B532" i="33" s="1"/>
  <c r="C530" i="33"/>
  <c r="C528" i="33"/>
  <c r="A517" i="33"/>
  <c r="D513" i="33"/>
  <c r="D514" i="33" s="1"/>
  <c r="B153" i="29" s="1"/>
  <c r="F512" i="33"/>
  <c r="E512" i="33"/>
  <c r="D512" i="33"/>
  <c r="B512" i="33" s="1"/>
  <c r="A506" i="33"/>
  <c r="D499" i="33"/>
  <c r="D500" i="33" s="1"/>
  <c r="F498" i="33"/>
  <c r="E498" i="33"/>
  <c r="C490" i="33"/>
  <c r="D493" i="33" s="1"/>
  <c r="A484" i="33"/>
  <c r="F476" i="33"/>
  <c r="E476" i="33"/>
  <c r="B476" i="33"/>
  <c r="C469" i="33"/>
  <c r="C466" i="33"/>
  <c r="C465" i="33"/>
  <c r="C461" i="33"/>
  <c r="C455" i="33"/>
  <c r="D457" i="33" s="1"/>
  <c r="D458" i="33" s="1"/>
  <c r="A447" i="33"/>
  <c r="F439" i="33"/>
  <c r="E439" i="33"/>
  <c r="D439" i="33" s="1"/>
  <c r="B439" i="33" s="1"/>
  <c r="C438" i="33"/>
  <c r="C432" i="33"/>
  <c r="C431" i="33"/>
  <c r="C425" i="33"/>
  <c r="C422" i="33"/>
  <c r="C415" i="33"/>
  <c r="C411" i="33"/>
  <c r="D406" i="33"/>
  <c r="C405" i="33"/>
  <c r="C402" i="33"/>
  <c r="A394" i="33"/>
  <c r="F386" i="33"/>
  <c r="E386" i="33"/>
  <c r="D386" i="33" s="1"/>
  <c r="B386" i="33" s="1"/>
  <c r="C381" i="33"/>
  <c r="C378" i="33"/>
  <c r="C371" i="33"/>
  <c r="C369" i="33"/>
  <c r="C368" i="33"/>
  <c r="A361" i="33"/>
  <c r="F353" i="33"/>
  <c r="D353" i="33" s="1"/>
  <c r="B353" i="33" s="1"/>
  <c r="E353" i="33"/>
  <c r="C348" i="33"/>
  <c r="C344" i="33"/>
  <c r="C342" i="33"/>
  <c r="C340" i="33"/>
  <c r="C331" i="33"/>
  <c r="D333" i="33" s="1"/>
  <c r="D334" i="33" s="1"/>
  <c r="A321" i="33"/>
  <c r="F313" i="33"/>
  <c r="E313" i="33"/>
  <c r="D313" i="33"/>
  <c r="C304" i="33"/>
  <c r="C302" i="33"/>
  <c r="C297" i="33"/>
  <c r="C295" i="33"/>
  <c r="C294" i="33"/>
  <c r="D314" i="33" s="1"/>
  <c r="D315" i="33" s="1"/>
  <c r="C291" i="33"/>
  <c r="C282" i="33"/>
  <c r="C278" i="33"/>
  <c r="D285" i="33" s="1"/>
  <c r="A269" i="33"/>
  <c r="F261" i="33"/>
  <c r="E261" i="33"/>
  <c r="D261" i="33" s="1"/>
  <c r="D262" i="33" s="1"/>
  <c r="D263" i="33" s="1"/>
  <c r="C252" i="33"/>
  <c r="C251" i="33"/>
  <c r="C250" i="33"/>
  <c r="C249" i="33"/>
  <c r="C240" i="33"/>
  <c r="C238" i="33"/>
  <c r="C235" i="33"/>
  <c r="C230" i="33"/>
  <c r="C227" i="33"/>
  <c r="D244" i="33" s="1"/>
  <c r="D245" i="33" s="1"/>
  <c r="D222" i="33"/>
  <c r="D223" i="33" s="1"/>
  <c r="C220" i="33"/>
  <c r="C219" i="33"/>
  <c r="A208" i="33"/>
  <c r="F200" i="33"/>
  <c r="E200" i="33"/>
  <c r="D200" i="33" s="1"/>
  <c r="B200" i="33" s="1"/>
  <c r="C194" i="33"/>
  <c r="C190" i="33"/>
  <c r="C186" i="33"/>
  <c r="C184" i="33"/>
  <c r="C182" i="33"/>
  <c r="C181" i="33"/>
  <c r="D172" i="33"/>
  <c r="D173" i="33" s="1"/>
  <c r="C170" i="33"/>
  <c r="A161" i="33"/>
  <c r="F153" i="33"/>
  <c r="E153" i="33"/>
  <c r="D153" i="33"/>
  <c r="C147" i="33"/>
  <c r="C145" i="33"/>
  <c r="D154" i="33" s="1"/>
  <c r="D155" i="33" s="1"/>
  <c r="C143" i="33"/>
  <c r="C138" i="33"/>
  <c r="C134" i="33"/>
  <c r="C132" i="33"/>
  <c r="C131" i="33"/>
  <c r="C129" i="33"/>
  <c r="D139" i="33" s="1"/>
  <c r="D140" i="33" s="1"/>
  <c r="C125" i="33"/>
  <c r="C115" i="33"/>
  <c r="D117" i="33" s="1"/>
  <c r="A106" i="33"/>
  <c r="F99" i="33"/>
  <c r="E99" i="33"/>
  <c r="C91" i="33"/>
  <c r="C89" i="33"/>
  <c r="C82" i="33"/>
  <c r="C79" i="33"/>
  <c r="C74" i="33"/>
  <c r="C72" i="33"/>
  <c r="C69" i="33"/>
  <c r="C68" i="33"/>
  <c r="C65" i="33"/>
  <c r="C59" i="33"/>
  <c r="D61" i="33" s="1"/>
  <c r="A49" i="33"/>
  <c r="F41" i="33"/>
  <c r="E41" i="33"/>
  <c r="D41" i="33" s="1"/>
  <c r="C35" i="33"/>
  <c r="C34" i="33"/>
  <c r="C30" i="33"/>
  <c r="D25" i="33"/>
  <c r="A16" i="33"/>
  <c r="A8" i="33"/>
  <c r="A7" i="25" s="1"/>
  <c r="F197" i="35"/>
  <c r="E197" i="35"/>
  <c r="D197" i="35"/>
  <c r="D194" i="35"/>
  <c r="D195" i="35" s="1"/>
  <c r="C191" i="35"/>
  <c r="D187" i="35"/>
  <c r="D186" i="35"/>
  <c r="D177" i="35"/>
  <c r="D178" i="35" s="1"/>
  <c r="C165" i="35"/>
  <c r="D169" i="35" s="1"/>
  <c r="D170" i="35" s="1"/>
  <c r="C157" i="35"/>
  <c r="D161" i="35" s="1"/>
  <c r="D162" i="35" s="1"/>
  <c r="C156" i="35"/>
  <c r="C155" i="35"/>
  <c r="C145" i="35"/>
  <c r="C144" i="35"/>
  <c r="D149" i="35" s="1"/>
  <c r="D150" i="35" s="1"/>
  <c r="C138" i="35"/>
  <c r="C132" i="35"/>
  <c r="C130" i="35"/>
  <c r="C128" i="35"/>
  <c r="C127" i="35"/>
  <c r="C116" i="35"/>
  <c r="C115" i="35"/>
  <c r="C112" i="35"/>
  <c r="D118" i="35" s="1"/>
  <c r="D119" i="35" s="1"/>
  <c r="C100" i="35"/>
  <c r="C99" i="35"/>
  <c r="C94" i="35"/>
  <c r="C93" i="35"/>
  <c r="C82" i="35"/>
  <c r="C80" i="35"/>
  <c r="C77" i="35"/>
  <c r="C76" i="35"/>
  <c r="C75" i="35"/>
  <c r="C61" i="35"/>
  <c r="C60" i="35"/>
  <c r="C56" i="35"/>
  <c r="C51" i="35"/>
  <c r="D52" i="35" s="1"/>
  <c r="D53" i="35" s="1"/>
  <c r="C37" i="35"/>
  <c r="D42" i="35" s="1"/>
  <c r="D43" i="35" s="1"/>
  <c r="C26" i="35"/>
  <c r="D33" i="35" s="1"/>
  <c r="D34" i="35" s="1"/>
  <c r="D22" i="35"/>
  <c r="D23" i="35" s="1"/>
  <c r="B10" i="35"/>
  <c r="B9" i="35"/>
  <c r="B8" i="35"/>
  <c r="F543" i="43"/>
  <c r="E543" i="43"/>
  <c r="D543" i="43"/>
  <c r="B543" i="43"/>
  <c r="C542" i="43"/>
  <c r="D544" i="43" s="1"/>
  <c r="D545" i="43" s="1"/>
  <c r="B171" i="29" s="1"/>
  <c r="A537" i="43"/>
  <c r="F532" i="43"/>
  <c r="E532" i="43"/>
  <c r="D532" i="43"/>
  <c r="B532" i="43"/>
  <c r="C530" i="43"/>
  <c r="C528" i="43"/>
  <c r="D533" i="43" s="1"/>
  <c r="D534" i="43" s="1"/>
  <c r="B162" i="29" s="1"/>
  <c r="A517" i="43"/>
  <c r="D514" i="43"/>
  <c r="B152" i="29" s="1"/>
  <c r="D513" i="43"/>
  <c r="F512" i="43"/>
  <c r="E512" i="43"/>
  <c r="D512" i="43"/>
  <c r="B512" i="43"/>
  <c r="A506" i="43"/>
  <c r="F498" i="43"/>
  <c r="E498" i="43"/>
  <c r="D498" i="43" s="1"/>
  <c r="B498" i="43" s="1"/>
  <c r="D499" i="43" s="1"/>
  <c r="C490" i="43"/>
  <c r="D493" i="43" s="1"/>
  <c r="D494" i="43" s="1"/>
  <c r="A484" i="43"/>
  <c r="F476" i="43"/>
  <c r="E476" i="43"/>
  <c r="D476" i="43"/>
  <c r="B476" i="43"/>
  <c r="C469" i="43"/>
  <c r="C466" i="43"/>
  <c r="C465" i="43"/>
  <c r="C461" i="43"/>
  <c r="C455" i="43"/>
  <c r="D457" i="43" s="1"/>
  <c r="D458" i="43" s="1"/>
  <c r="A447" i="43"/>
  <c r="F439" i="43"/>
  <c r="E439" i="43"/>
  <c r="D439" i="43"/>
  <c r="B439" i="43"/>
  <c r="C438" i="43"/>
  <c r="C432" i="43"/>
  <c r="C431" i="43"/>
  <c r="C425" i="43"/>
  <c r="C422" i="43"/>
  <c r="D426" i="43" s="1"/>
  <c r="D427" i="43" s="1"/>
  <c r="C415" i="43"/>
  <c r="C411" i="43"/>
  <c r="D417" i="43" s="1"/>
  <c r="D418" i="43" s="1"/>
  <c r="C405" i="43"/>
  <c r="C402" i="43"/>
  <c r="D406" i="43" s="1"/>
  <c r="A394" i="43"/>
  <c r="F386" i="43"/>
  <c r="E386" i="43"/>
  <c r="D386" i="43" s="1"/>
  <c r="B386" i="43" s="1"/>
  <c r="D387" i="43" s="1"/>
  <c r="D388" i="43" s="1"/>
  <c r="C381" i="43"/>
  <c r="C378" i="43"/>
  <c r="D373" i="43"/>
  <c r="C371" i="43"/>
  <c r="C369" i="43"/>
  <c r="C368" i="43"/>
  <c r="A361" i="43"/>
  <c r="F353" i="43"/>
  <c r="E353" i="43"/>
  <c r="C348" i="43"/>
  <c r="C344" i="43"/>
  <c r="C342" i="43"/>
  <c r="C340" i="43"/>
  <c r="C331" i="43"/>
  <c r="D333" i="43" s="1"/>
  <c r="D334" i="43" s="1"/>
  <c r="A321" i="43"/>
  <c r="F313" i="43"/>
  <c r="E313" i="43"/>
  <c r="D313" i="43"/>
  <c r="B313" i="43"/>
  <c r="C304" i="43"/>
  <c r="C302" i="43"/>
  <c r="C297" i="43"/>
  <c r="C295" i="43"/>
  <c r="C294" i="43"/>
  <c r="C291" i="43"/>
  <c r="D314" i="43" s="1"/>
  <c r="D315" i="43" s="1"/>
  <c r="D285" i="43"/>
  <c r="D286" i="43" s="1"/>
  <c r="C282" i="43"/>
  <c r="C278" i="43"/>
  <c r="A269" i="43"/>
  <c r="F261" i="43"/>
  <c r="E261" i="43"/>
  <c r="D261" i="43" s="1"/>
  <c r="B261" i="43" s="1"/>
  <c r="D262" i="43" s="1"/>
  <c r="D263" i="43" s="1"/>
  <c r="C252" i="43"/>
  <c r="C251" i="43"/>
  <c r="C250" i="43"/>
  <c r="C249" i="43"/>
  <c r="C240" i="43"/>
  <c r="C238" i="43"/>
  <c r="C235" i="43"/>
  <c r="C230" i="43"/>
  <c r="C227" i="43"/>
  <c r="D244" i="43" s="1"/>
  <c r="D245" i="43" s="1"/>
  <c r="D223" i="43"/>
  <c r="D222" i="43"/>
  <c r="C220" i="43"/>
  <c r="C219" i="43"/>
  <c r="A208" i="43"/>
  <c r="F200" i="43"/>
  <c r="E200" i="43"/>
  <c r="D200" i="43" s="1"/>
  <c r="B200" i="43" s="1"/>
  <c r="C194" i="43"/>
  <c r="C190" i="43"/>
  <c r="C186" i="43"/>
  <c r="C184" i="43"/>
  <c r="C182" i="43"/>
  <c r="C181" i="43"/>
  <c r="C170" i="43"/>
  <c r="D172" i="43" s="1"/>
  <c r="A161" i="43"/>
  <c r="F153" i="43"/>
  <c r="E153" i="43"/>
  <c r="D153" i="43" s="1"/>
  <c r="B153" i="43" s="1"/>
  <c r="C147" i="43"/>
  <c r="C145" i="43"/>
  <c r="C143" i="43"/>
  <c r="C138" i="43"/>
  <c r="C134" i="43"/>
  <c r="C132" i="43"/>
  <c r="C131" i="43"/>
  <c r="C129" i="43"/>
  <c r="C125" i="43"/>
  <c r="D139" i="43" s="1"/>
  <c r="D140" i="43" s="1"/>
  <c r="D117" i="43"/>
  <c r="C115" i="43"/>
  <c r="A106" i="43"/>
  <c r="F99" i="43"/>
  <c r="E99" i="43"/>
  <c r="D99" i="43"/>
  <c r="B99" i="43"/>
  <c r="C91" i="43"/>
  <c r="C89" i="43"/>
  <c r="D100" i="43" s="1"/>
  <c r="D101" i="43" s="1"/>
  <c r="C82" i="43"/>
  <c r="C79" i="43"/>
  <c r="C74" i="43"/>
  <c r="C72" i="43"/>
  <c r="C69" i="43"/>
  <c r="C68" i="43"/>
  <c r="C65" i="43"/>
  <c r="D61" i="43"/>
  <c r="D62" i="43" s="1"/>
  <c r="C59" i="43"/>
  <c r="A49" i="43"/>
  <c r="F41" i="43"/>
  <c r="E41" i="43"/>
  <c r="D41" i="43" s="1"/>
  <c r="C35" i="43"/>
  <c r="C34" i="43"/>
  <c r="C30" i="43"/>
  <c r="D25" i="43"/>
  <c r="D26" i="43" s="1"/>
  <c r="A16" i="43"/>
  <c r="A8" i="43"/>
  <c r="A7" i="35" s="1"/>
  <c r="D194" i="37"/>
  <c r="D195" i="37" s="1"/>
  <c r="C191" i="37"/>
  <c r="D186" i="37"/>
  <c r="D187" i="37" s="1"/>
  <c r="D177" i="37"/>
  <c r="D178" i="37" s="1"/>
  <c r="C165" i="37"/>
  <c r="D169" i="37" s="1"/>
  <c r="D170" i="37" s="1"/>
  <c r="C157" i="37"/>
  <c r="C156" i="37"/>
  <c r="C155" i="37"/>
  <c r="C145" i="37"/>
  <c r="C144" i="37"/>
  <c r="C138" i="37"/>
  <c r="D149" i="37" s="1"/>
  <c r="D150" i="37" s="1"/>
  <c r="C132" i="37"/>
  <c r="C130" i="37"/>
  <c r="C128" i="37"/>
  <c r="C127" i="37"/>
  <c r="D133" i="37" s="1"/>
  <c r="D134" i="37" s="1"/>
  <c r="C116" i="37"/>
  <c r="C115" i="37"/>
  <c r="C112" i="37"/>
  <c r="D118" i="37" s="1"/>
  <c r="D119" i="37" s="1"/>
  <c r="C100" i="37"/>
  <c r="C99" i="37"/>
  <c r="C94" i="37"/>
  <c r="C93" i="37"/>
  <c r="D102" i="37" s="1"/>
  <c r="D103" i="37" s="1"/>
  <c r="C82" i="37"/>
  <c r="C80" i="37"/>
  <c r="C77" i="37"/>
  <c r="C76" i="37"/>
  <c r="C75" i="37"/>
  <c r="D84" i="37" s="1"/>
  <c r="D85" i="37" s="1"/>
  <c r="C61" i="37"/>
  <c r="C60" i="37"/>
  <c r="C56" i="37"/>
  <c r="D63" i="37" s="1"/>
  <c r="D64" i="37" s="1"/>
  <c r="C51" i="37"/>
  <c r="D52" i="37" s="1"/>
  <c r="D53" i="37" s="1"/>
  <c r="C37" i="37"/>
  <c r="D42" i="37" s="1"/>
  <c r="D43" i="37" s="1"/>
  <c r="C26" i="37"/>
  <c r="D33" i="37" s="1"/>
  <c r="D34" i="37" s="1"/>
  <c r="D22" i="37"/>
  <c r="D23" i="37" s="1"/>
  <c r="B10" i="37"/>
  <c r="B9" i="37"/>
  <c r="B8" i="37"/>
  <c r="D547" i="36"/>
  <c r="B43" i="29" s="1"/>
  <c r="C542" i="36"/>
  <c r="D544" i="36" s="1"/>
  <c r="D545" i="36" s="1"/>
  <c r="B170" i="29" s="1"/>
  <c r="A537" i="36"/>
  <c r="C530" i="36"/>
  <c r="C528" i="36"/>
  <c r="D533" i="36" s="1"/>
  <c r="D534" i="36" s="1"/>
  <c r="B161" i="29" s="1"/>
  <c r="A517" i="36"/>
  <c r="D514" i="36"/>
  <c r="B151" i="29" s="1"/>
  <c r="D513" i="36"/>
  <c r="A506" i="36"/>
  <c r="D500" i="36"/>
  <c r="D499" i="36"/>
  <c r="D493" i="36"/>
  <c r="C490" i="36"/>
  <c r="A484" i="36"/>
  <c r="C469" i="36"/>
  <c r="C466" i="36"/>
  <c r="C465" i="36"/>
  <c r="C461" i="36"/>
  <c r="D477" i="36" s="1"/>
  <c r="D478" i="36" s="1"/>
  <c r="C455" i="36"/>
  <c r="D457" i="36" s="1"/>
  <c r="A447" i="36"/>
  <c r="C438" i="36"/>
  <c r="C432" i="36"/>
  <c r="C431" i="36"/>
  <c r="C425" i="36"/>
  <c r="C422" i="36"/>
  <c r="D426" i="36" s="1"/>
  <c r="D427" i="36" s="1"/>
  <c r="C415" i="36"/>
  <c r="C411" i="36"/>
  <c r="D417" i="36" s="1"/>
  <c r="D418" i="36" s="1"/>
  <c r="C405" i="36"/>
  <c r="C402" i="36"/>
  <c r="D406" i="36" s="1"/>
  <c r="D407" i="36" s="1"/>
  <c r="A394" i="36"/>
  <c r="C381" i="36"/>
  <c r="C378" i="36"/>
  <c r="D387" i="36" s="1"/>
  <c r="D388" i="36" s="1"/>
  <c r="C371" i="36"/>
  <c r="C369" i="36"/>
  <c r="C368" i="36"/>
  <c r="D373" i="36" s="1"/>
  <c r="D374" i="36" s="1"/>
  <c r="A361" i="36"/>
  <c r="C348" i="36"/>
  <c r="C344" i="36"/>
  <c r="C342" i="36"/>
  <c r="C340" i="36"/>
  <c r="D354" i="36" s="1"/>
  <c r="D355" i="36" s="1"/>
  <c r="D333" i="36"/>
  <c r="D334" i="36" s="1"/>
  <c r="C331" i="36"/>
  <c r="A321" i="36"/>
  <c r="C304" i="36"/>
  <c r="C302" i="36"/>
  <c r="C297" i="36"/>
  <c r="C295" i="36"/>
  <c r="C294" i="36"/>
  <c r="C291" i="36"/>
  <c r="D314" i="36" s="1"/>
  <c r="D315" i="36" s="1"/>
  <c r="C282" i="36"/>
  <c r="C278" i="36"/>
  <c r="D285" i="36" s="1"/>
  <c r="A269" i="36"/>
  <c r="C252" i="36"/>
  <c r="C251" i="36"/>
  <c r="C250" i="36"/>
  <c r="C249" i="36"/>
  <c r="D262" i="36" s="1"/>
  <c r="D263" i="36" s="1"/>
  <c r="C240" i="36"/>
  <c r="C238" i="36"/>
  <c r="C235" i="36"/>
  <c r="C230" i="36"/>
  <c r="C227" i="36"/>
  <c r="D244" i="36" s="1"/>
  <c r="D245" i="36" s="1"/>
  <c r="C220" i="36"/>
  <c r="C219" i="36"/>
  <c r="A208" i="36"/>
  <c r="C194" i="36"/>
  <c r="C190" i="36"/>
  <c r="C186" i="36"/>
  <c r="C184" i="36"/>
  <c r="C182" i="36"/>
  <c r="C181" i="36"/>
  <c r="D201" i="36" s="1"/>
  <c r="D202" i="36" s="1"/>
  <c r="C170" i="36"/>
  <c r="D172" i="36" s="1"/>
  <c r="A161" i="36"/>
  <c r="C147" i="36"/>
  <c r="C145" i="36"/>
  <c r="C143" i="36"/>
  <c r="C138" i="36"/>
  <c r="C134" i="36"/>
  <c r="C132" i="36"/>
  <c r="C131" i="36"/>
  <c r="C129" i="36"/>
  <c r="C125" i="36"/>
  <c r="D139" i="36" s="1"/>
  <c r="D140" i="36" s="1"/>
  <c r="C115" i="36"/>
  <c r="D117" i="36" s="1"/>
  <c r="A106" i="36"/>
  <c r="C91" i="36"/>
  <c r="C89" i="36"/>
  <c r="D100" i="36" s="1"/>
  <c r="D101" i="36" s="1"/>
  <c r="C82" i="36"/>
  <c r="C79" i="36"/>
  <c r="C74" i="36"/>
  <c r="C72" i="36"/>
  <c r="C69" i="36"/>
  <c r="C68" i="36"/>
  <c r="C65" i="36"/>
  <c r="C59" i="36"/>
  <c r="D61" i="36" s="1"/>
  <c r="A49" i="36"/>
  <c r="C35" i="36"/>
  <c r="C34" i="36"/>
  <c r="C30" i="36"/>
  <c r="D42" i="36" s="1"/>
  <c r="D43" i="36" s="1"/>
  <c r="D25" i="36"/>
  <c r="D26" i="36" s="1"/>
  <c r="A16" i="36"/>
  <c r="A8" i="36"/>
  <c r="A7" i="37" s="1"/>
  <c r="B184" i="29"/>
  <c r="B183" i="29"/>
  <c r="B182" i="29"/>
  <c r="J178" i="29"/>
  <c r="B175" i="29"/>
  <c r="B174" i="29"/>
  <c r="B173" i="29"/>
  <c r="J169" i="29"/>
  <c r="B166" i="29"/>
  <c r="B165" i="29"/>
  <c r="B164" i="29"/>
  <c r="J160" i="29"/>
  <c r="B156" i="29"/>
  <c r="B155" i="29"/>
  <c r="B154" i="29"/>
  <c r="J150" i="29"/>
  <c r="B147" i="29"/>
  <c r="B146" i="29"/>
  <c r="B145" i="29"/>
  <c r="J141" i="29"/>
  <c r="B138" i="29"/>
  <c r="B137" i="29"/>
  <c r="B136" i="29"/>
  <c r="J132" i="29"/>
  <c r="B129" i="29"/>
  <c r="B128" i="29"/>
  <c r="B127" i="29"/>
  <c r="J123" i="29"/>
  <c r="B120" i="29"/>
  <c r="B119" i="29"/>
  <c r="B118" i="29"/>
  <c r="J114" i="29"/>
  <c r="B111" i="29"/>
  <c r="B110" i="29"/>
  <c r="B109" i="29"/>
  <c r="J105" i="29"/>
  <c r="B102" i="29"/>
  <c r="B101" i="29"/>
  <c r="B100" i="29"/>
  <c r="J96" i="29"/>
  <c r="B93" i="29"/>
  <c r="B92" i="29"/>
  <c r="B91" i="29"/>
  <c r="J87" i="29"/>
  <c r="B84" i="29"/>
  <c r="B83" i="29"/>
  <c r="B82" i="29"/>
  <c r="J78" i="29"/>
  <c r="B75" i="29"/>
  <c r="B74" i="29"/>
  <c r="B73" i="29"/>
  <c r="J69" i="29"/>
  <c r="B66" i="29"/>
  <c r="B65" i="29"/>
  <c r="B64" i="29"/>
  <c r="J60" i="29"/>
  <c r="B57" i="29"/>
  <c r="B56" i="29"/>
  <c r="B55" i="29"/>
  <c r="J51" i="29"/>
  <c r="B48" i="29"/>
  <c r="B47" i="29"/>
  <c r="B46" i="29"/>
  <c r="J42" i="29"/>
  <c r="B39" i="29"/>
  <c r="B38" i="29"/>
  <c r="B37" i="29"/>
  <c r="J33" i="29"/>
  <c r="B29" i="29"/>
  <c r="B28" i="29"/>
  <c r="B27" i="29"/>
  <c r="J23" i="29"/>
  <c r="D533" i="33" l="1"/>
  <c r="D534" i="33" s="1"/>
  <c r="B163" i="29" s="1"/>
  <c r="D99" i="33"/>
  <c r="D100" i="33" s="1"/>
  <c r="D101" i="33" s="1"/>
  <c r="D387" i="33"/>
  <c r="D388" i="33" s="1"/>
  <c r="B41" i="33"/>
  <c r="D42" i="33" s="1"/>
  <c r="D161" i="25"/>
  <c r="D162" i="25" s="1"/>
  <c r="D118" i="25"/>
  <c r="D119" i="25" s="1"/>
  <c r="D63" i="25"/>
  <c r="D64" i="25" s="1"/>
  <c r="D354" i="33"/>
  <c r="D357" i="33" s="1"/>
  <c r="D358" i="33" s="1"/>
  <c r="B108" i="29" s="1"/>
  <c r="D502" i="33"/>
  <c r="D503" i="33" s="1"/>
  <c r="B144" i="29" s="1"/>
  <c r="D494" i="33"/>
  <c r="D477" i="33"/>
  <c r="D478" i="33" s="1"/>
  <c r="D440" i="33"/>
  <c r="D441" i="33" s="1"/>
  <c r="D426" i="33"/>
  <c r="D427" i="33" s="1"/>
  <c r="D417" i="33"/>
  <c r="D418" i="33" s="1"/>
  <c r="D407" i="33"/>
  <c r="D373" i="33"/>
  <c r="D374" i="33" s="1"/>
  <c r="D390" i="33"/>
  <c r="D391" i="33" s="1"/>
  <c r="B117" i="29" s="1"/>
  <c r="D286" i="33"/>
  <c r="D317" i="33"/>
  <c r="D318" i="33" s="1"/>
  <c r="B99" i="29" s="1"/>
  <c r="D265" i="33"/>
  <c r="D266" i="33" s="1"/>
  <c r="B90" i="29" s="1"/>
  <c r="D201" i="33"/>
  <c r="D202" i="33" s="1"/>
  <c r="D157" i="33"/>
  <c r="D158" i="33" s="1"/>
  <c r="B72" i="29" s="1"/>
  <c r="D118" i="33"/>
  <c r="D84" i="33"/>
  <c r="D85" i="33" s="1"/>
  <c r="D62" i="33"/>
  <c r="D26" i="33"/>
  <c r="D353" i="43"/>
  <c r="B353" i="43" s="1"/>
  <c r="D133" i="35"/>
  <c r="D134" i="35" s="1"/>
  <c r="D102" i="35"/>
  <c r="D103" i="35" s="1"/>
  <c r="D84" i="35"/>
  <c r="D85" i="35" s="1"/>
  <c r="D63" i="35"/>
  <c r="D64" i="35" s="1"/>
  <c r="D198" i="35"/>
  <c r="D199" i="35" s="1"/>
  <c r="B180" i="29" s="1"/>
  <c r="D500" i="43"/>
  <c r="D502" i="43"/>
  <c r="D503" i="43" s="1"/>
  <c r="B143" i="29" s="1"/>
  <c r="D477" i="43"/>
  <c r="D478" i="43" s="1"/>
  <c r="D440" i="43"/>
  <c r="D441" i="43" s="1"/>
  <c r="D407" i="43"/>
  <c r="D390" i="43"/>
  <c r="D391" i="43" s="1"/>
  <c r="B116" i="29" s="1"/>
  <c r="D374" i="43"/>
  <c r="D354" i="43"/>
  <c r="D355" i="43" s="1"/>
  <c r="D317" i="43"/>
  <c r="D318" i="43" s="1"/>
  <c r="B98" i="29" s="1"/>
  <c r="D265" i="43"/>
  <c r="D266" i="43" s="1"/>
  <c r="B89" i="29" s="1"/>
  <c r="D201" i="43"/>
  <c r="D202" i="43" s="1"/>
  <c r="D173" i="43"/>
  <c r="D154" i="43"/>
  <c r="D155" i="43" s="1"/>
  <c r="D118" i="43"/>
  <c r="D84" i="43"/>
  <c r="D85" i="43" s="1"/>
  <c r="B41" i="43"/>
  <c r="D42" i="43" s="1"/>
  <c r="D547" i="43"/>
  <c r="B44" i="29" s="1"/>
  <c r="D161" i="37"/>
  <c r="D162" i="37" s="1"/>
  <c r="D198" i="37"/>
  <c r="D199" i="37" s="1"/>
  <c r="D502" i="36"/>
  <c r="D503" i="36" s="1"/>
  <c r="B142" i="29" s="1"/>
  <c r="D494" i="36"/>
  <c r="D480" i="36"/>
  <c r="D481" i="36" s="1"/>
  <c r="B133" i="29" s="1"/>
  <c r="D458" i="36"/>
  <c r="D440" i="36"/>
  <c r="D441" i="36" s="1"/>
  <c r="D390" i="36"/>
  <c r="D391" i="36" s="1"/>
  <c r="B115" i="29" s="1"/>
  <c r="D357" i="36"/>
  <c r="D358" i="36" s="1"/>
  <c r="B106" i="29" s="1"/>
  <c r="D317" i="36"/>
  <c r="D318" i="36" s="1"/>
  <c r="B97" i="29" s="1"/>
  <c r="D286" i="36"/>
  <c r="D222" i="36"/>
  <c r="D223" i="36" s="1"/>
  <c r="D265" i="36"/>
  <c r="D266" i="36" s="1"/>
  <c r="B88" i="29" s="1"/>
  <c r="D204" i="36"/>
  <c r="D205" i="36" s="1"/>
  <c r="B79" i="29" s="1"/>
  <c r="D173" i="36"/>
  <c r="D154" i="36"/>
  <c r="D155" i="36" s="1"/>
  <c r="D118" i="36"/>
  <c r="D84" i="36"/>
  <c r="D85" i="36" s="1"/>
  <c r="D62" i="36"/>
  <c r="D45" i="36"/>
  <c r="D547" i="33" l="1"/>
  <c r="B45" i="29" s="1"/>
  <c r="D43" i="33"/>
  <c r="D45" i="33"/>
  <c r="D46" i="33" s="1"/>
  <c r="B54" i="29" s="1"/>
  <c r="D198" i="25"/>
  <c r="D199" i="25" s="1"/>
  <c r="B11" i="25" s="1"/>
  <c r="D355" i="33"/>
  <c r="D480" i="33"/>
  <c r="D481" i="33" s="1"/>
  <c r="B135" i="29" s="1"/>
  <c r="D443" i="33"/>
  <c r="D444" i="33" s="1"/>
  <c r="B126" i="29" s="1"/>
  <c r="D204" i="33"/>
  <c r="D205" i="33" s="1"/>
  <c r="B81" i="29" s="1"/>
  <c r="D102" i="33"/>
  <c r="D103" i="33" s="1"/>
  <c r="B63" i="29" s="1"/>
  <c r="B11" i="35"/>
  <c r="D480" i="43"/>
  <c r="D481" i="43" s="1"/>
  <c r="B134" i="29" s="1"/>
  <c r="D443" i="43"/>
  <c r="D444" i="43" s="1"/>
  <c r="B125" i="29" s="1"/>
  <c r="D357" i="43"/>
  <c r="D358" i="43" s="1"/>
  <c r="B107" i="29" s="1"/>
  <c r="D204" i="43"/>
  <c r="D205" i="43" s="1"/>
  <c r="B80" i="29" s="1"/>
  <c r="D157" i="43"/>
  <c r="D158" i="43" s="1"/>
  <c r="B71" i="29" s="1"/>
  <c r="D102" i="43"/>
  <c r="D103" i="43" s="1"/>
  <c r="B62" i="29" s="1"/>
  <c r="D43" i="43"/>
  <c r="D45" i="43"/>
  <c r="B179" i="29"/>
  <c r="B11" i="37"/>
  <c r="D443" i="36"/>
  <c r="D444" i="36" s="1"/>
  <c r="B124" i="29" s="1"/>
  <c r="D157" i="36"/>
  <c r="D158" i="36" s="1"/>
  <c r="B70" i="29" s="1"/>
  <c r="D102" i="36"/>
  <c r="D103" i="36" s="1"/>
  <c r="B61" i="29" s="1"/>
  <c r="D548" i="36"/>
  <c r="D549" i="36" s="1"/>
  <c r="D46" i="36"/>
  <c r="B52" i="29" s="1"/>
  <c r="B181" i="29" l="1"/>
  <c r="D548" i="33"/>
  <c r="D549" i="33" s="1"/>
  <c r="B26" i="29" s="1"/>
  <c r="D46" i="43"/>
  <c r="B53" i="29" s="1"/>
  <c r="D548" i="43"/>
  <c r="D549" i="43" s="1"/>
  <c r="B12" i="36"/>
  <c r="B24" i="29"/>
  <c r="B34" i="29"/>
  <c r="B36" i="29" l="1"/>
  <c r="B12" i="33"/>
  <c r="B35" i="29"/>
  <c r="B25" i="29"/>
  <c r="B12" i="43"/>
</calcChain>
</file>

<file path=xl/sharedStrings.xml><?xml version="1.0" encoding="utf-8"?>
<sst xmlns="http://schemas.openxmlformats.org/spreadsheetml/2006/main" count="5532" uniqueCount="508">
  <si>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</si>
  <si>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</si>
  <si>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</si>
  <si>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</si>
  <si>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</si>
  <si>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</si>
  <si>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</si>
  <si>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</si>
  <si>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</si>
  <si>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</si>
  <si>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</si>
  <si>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</si>
  <si>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</si>
  <si>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</si>
  <si>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</si>
  <si>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</si>
  <si>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</si>
  <si>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</si>
  <si>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</si>
  <si>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</si>
  <si>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</si>
  <si>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</si>
  <si>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</si>
  <si>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</si>
  <si>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</si>
  <si>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</si>
  <si>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</si>
  <si>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</si>
  <si>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</si>
  <si>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</si>
  <si>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</si>
  <si>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</si>
  <si>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</si>
  <si>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</si>
  <si>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</si>
  <si>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</si>
  <si>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</si>
  <si>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</si>
  <si>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</si>
  <si>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</si>
  <si>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</si>
  <si>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</si>
  <si>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</si>
  <si>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</si>
  <si>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</si>
  <si>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</si>
  <si>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</si>
  <si>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</si>
  <si>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</si>
  <si>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</si>
  <si>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</si>
  <si>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</si>
  <si>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</si>
  <si>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</si>
  <si>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</si>
  <si>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</si>
  <si>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</si>
  <si>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</si>
  <si>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</si>
  <si>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</si>
  <si>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</si>
  <si>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</si>
  <si>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</si>
  <si>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</si>
  <si>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</si>
  <si>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</si>
  <si>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</si>
  <si>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</si>
  <si>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</si>
  <si>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</si>
  <si>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</si>
  <si>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</si>
  <si>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</si>
  <si>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</si>
  <si>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</si>
  <si>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</si>
  <si>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</si>
  <si>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</si>
  <si>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</si>
  <si>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</si>
  <si>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</si>
  <si>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</si>
  <si>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</si>
  <si>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</si>
  <si>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</si>
  <si>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</si>
  <si>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</si>
  <si>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</si>
  <si>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</si>
  <si>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</si>
  <si>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</si>
  <si>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</si>
  <si>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</si>
  <si>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</si>
  <si>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</si>
  <si>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</si>
  <si>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</si>
  <si>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</si>
  <si>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</si>
  <si>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</si>
  <si>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</si>
  <si>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</si>
  <si>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</si>
  <si>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</si>
  <si>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</si>
  <si>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</si>
  <si>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</si>
  <si>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</si>
  <si>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</si>
  <si>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</si>
  <si>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</si>
  <si>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</si>
  <si>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</si>
  <si>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</si>
  <si>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</si>
  <si>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</si>
  <si>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</si>
  <si>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</si>
  <si>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</si>
  <si>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</si>
  <si>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</si>
  <si>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</si>
  <si>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</si>
  <si>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</si>
  <si>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</si>
  <si>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</si>
  <si>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</si>
  <si>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</si>
  <si>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</si>
  <si>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</si>
  <si>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</si>
  <si>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</si>
  <si>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</si>
  <si>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</si>
  <si>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</si>
  <si>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</si>
  <si>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</si>
  <si>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</si>
  <si>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</si>
  <si>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</si>
  <si>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</si>
  <si>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</si>
  <si>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</si>
  <si>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</si>
  <si>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</si>
  <si>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</si>
  <si>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</si>
  <si>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</si>
  <si>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</si>
  <si>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</si>
  <si>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</si>
  <si>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</si>
  <si>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</si>
  <si>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</si>
  <si>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</si>
  <si>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</si>
  <si>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</si>
  <si>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</si>
  <si>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</si>
  <si>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</si>
  <si>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</si>
  <si>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</si>
  <si>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</si>
  <si>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</si>
  <si>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</si>
  <si>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</si>
  <si>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</si>
  <si>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</si>
  <si>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</si>
  <si>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</si>
  <si>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</si>
  <si>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</si>
  <si>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</si>
  <si>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</si>
  <si>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</si>
  <si>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</si>
  <si>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</si>
  <si>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</si>
  <si>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</si>
  <si>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</si>
  <si>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</si>
  <si>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</si>
  <si>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</si>
  <si>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</si>
  <si>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</si>
  <si>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</si>
  <si>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</si>
  <si>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</si>
  <si>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</si>
  <si>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</si>
  <si>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</si>
  <si>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</si>
  <si>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</si>
  <si>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</si>
  <si>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</si>
  <si>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</si>
  <si>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</si>
  <si>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</si>
  <si>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</si>
  <si>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</si>
  <si>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</si>
  <si>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</si>
  <si>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</si>
  <si>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</si>
  <si>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</si>
  <si>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</si>
  <si>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</si>
  <si>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</si>
  <si>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</si>
  <si>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</si>
  <si>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</si>
  <si>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</si>
  <si>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</si>
  <si>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</si>
  <si>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</si>
  <si>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</si>
  <si>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</si>
  <si>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</si>
  <si>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</si>
  <si>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</si>
  <si>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</si>
  <si>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</si>
  <si>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</si>
  <si>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</si>
  <si>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</si>
  <si>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</si>
  <si>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</si>
  <si>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</si>
  <si>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</si>
  <si>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</si>
  <si>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</si>
  <si>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</si>
  <si>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</si>
  <si>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</si>
  <si>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</si>
  <si>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</si>
  <si>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</si>
  <si>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</si>
  <si>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</si>
  <si>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</si>
  <si>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</si>
  <si>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</si>
  <si>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</si>
  <si>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</si>
  <si>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</si>
  <si>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</si>
  <si>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</si>
  <si>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</si>
  <si>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</si>
  <si>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</si>
  <si>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</si>
  <si>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</si>
  <si>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</si>
  <si>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</si>
  <si>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</si>
  <si>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</si>
  <si>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</si>
  <si>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</si>
  <si>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</si>
  <si>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</si>
  <si>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</si>
  <si>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</si>
  <si>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</si>
  <si>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</si>
  <si>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</si>
  <si>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</si>
  <si>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</si>
  <si>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</si>
  <si>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</si>
  <si>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</si>
  <si>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</si>
  <si>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</si>
  <si>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</si>
  <si>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</si>
  <si>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</si>
  <si>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</si>
  <si>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</si>
  <si>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</si>
  <si>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</si>
  <si>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</si>
  <si>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</si>
  <si>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</si>
  <si>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</si>
  <si>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</si>
  <si>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</si>
  <si>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</si>
  <si>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</si>
  <si>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</si>
  <si>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</si>
  <si>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</si>
  <si>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</si>
  <si>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</si>
  <si>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</si>
  <si>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</si>
  <si>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</si>
  <si>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</si>
  <si>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</si>
  <si>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</si>
  <si>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</si>
  <si>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</si>
  <si>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</si>
  <si>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</si>
  <si>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</si>
  <si>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</si>
  <si>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</si>
  <si>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</si>
  <si>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</si>
  <si>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</si>
  <si>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</si>
  <si>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</si>
  <si>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</si>
  <si>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</si>
  <si>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</si>
  <si>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</si>
  <si>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</si>
  <si>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</si>
  <si>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</si>
  <si>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</si>
  <si>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</si>
  <si>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</si>
  <si>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</si>
  <si>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</si>
  <si>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</si>
  <si>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</si>
  <si>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</si>
  <si>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</si>
  <si>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</si>
  <si>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</si>
  <si>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</si>
  <si>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</si>
  <si>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</si>
  <si>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</si>
  <si>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</si>
  <si>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</si>
  <si>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</si>
  <si>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</si>
  <si>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</si>
  <si>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</si>
  <si>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</si>
  <si>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</si>
  <si>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</si>
  <si>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</si>
  <si>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</si>
  <si>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</si>
  <si>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</si>
  <si>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</si>
  <si>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</si>
  <si>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</si>
  <si>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</si>
  <si>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</si>
  <si>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</si>
  <si>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</si>
  <si>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</si>
  <si>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</si>
  <si>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</si>
  <si>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</si>
  <si>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</si>
  <si>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</si>
  <si>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</si>
  <si>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</si>
  <si>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</si>
  <si>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</si>
  <si>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</si>
  <si>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</si>
  <si>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</si>
  <si>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</si>
  <si>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</si>
  <si>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</si>
  <si>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</si>
  <si>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</si>
  <si>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</si>
  <si>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</si>
  <si>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</si>
  <si>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</si>
  <si>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</si>
  <si>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</si>
  <si>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</si>
  <si>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</si>
  <si>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</si>
  <si>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</si>
  <si>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</si>
  <si>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</si>
  <si>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</si>
  <si>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</si>
  <si>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</si>
  <si>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</si>
  <si>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</si>
  <si>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</si>
  <si>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</si>
  <si>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</si>
  <si>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</si>
  <si>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</si>
  <si>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</si>
  <si>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</si>
  <si>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</si>
  <si>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</si>
  <si>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</si>
  <si>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</si>
  <si>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</si>
  <si>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</si>
  <si>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</si>
  <si>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</si>
  <si>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</si>
  <si>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</si>
  <si>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</si>
  <si>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</si>
  <si>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</si>
  <si>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</si>
  <si>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Route de Gabes - Sfax</t>
  </si>
  <si>
    <t>Assurer un meilleur rangement des palettes</t>
  </si>
  <si>
    <t>Dr Hatem KARAA</t>
  </si>
  <si>
    <t>Mr Fathi Harhouri</t>
  </si>
  <si>
    <t>Indiquer la durée réelle d'exposition des produits sur les cadenciers</t>
  </si>
  <si>
    <t>Les chevalets sont rouillés / prévoir leur remplacement</t>
  </si>
  <si>
    <t>un seul opératuer sur les rayons fromage, charcuterie et fromage, traiteur et volaille trad</t>
  </si>
  <si>
    <t>Signer les fiches de traçabilité</t>
  </si>
  <si>
    <t>Renforcer le triage des tomates et des poivrons carrés</t>
  </si>
  <si>
    <t>Mettre de l'ordre dans la réserve</t>
  </si>
  <si>
    <t>Renforcer les opérations de nettoyage</t>
  </si>
  <si>
    <t>Renforcer le dépoussièrage du linéaire</t>
  </si>
  <si>
    <t>Harissa et hrouss non couverts</t>
  </si>
  <si>
    <t>prévoir la couverture du hrous et de l'harissa</t>
  </si>
  <si>
    <t>la salle de pause localisée aux vestiaires</t>
  </si>
  <si>
    <t>Procédure non disponible sur le portail</t>
  </si>
  <si>
    <t>la porte du quai de réception manque d'étanchéité</t>
  </si>
  <si>
    <t>le revetement du sol de la chambre froide est écaillé</t>
  </si>
  <si>
    <t>température +3°C</t>
  </si>
  <si>
    <t>La réserve est de capacité de stockage restreinte par rapport à la marchandise.
Présence de trace d'infiltration d'eau depuis le plafond de la réserve.</t>
  </si>
  <si>
    <t>Le revêtement du sol de la pâtisserie est écaillé.</t>
  </si>
  <si>
    <t>Couvrir le sol par un enduit résistant et facile à nettoyer</t>
  </si>
  <si>
    <t>Chariots endommagés</t>
  </si>
  <si>
    <t>réparer le chariot endommagé</t>
  </si>
  <si>
    <t>Meuble manque d'étanchéité</t>
  </si>
  <si>
    <t>meuble froid manque d'étanchéité</t>
  </si>
  <si>
    <t>Revêtement mural et du sol crevassé des vestiaires hommes et femmes</t>
  </si>
  <si>
    <t>Les vestiaires hommes sont en même temps utilisées pour la salle de pause. Les dispositifs ( frigo et microonde) sont maintenus dans la réserve des boissons.</t>
  </si>
  <si>
    <t>Bien que la source d'eau est disponible, on note l'absence de dispositif d'eau sous pression dans la zone de réception.</t>
  </si>
  <si>
    <t>Même plonge pour les rayons volaillerie, charcuterie/fromages, traiteur</t>
  </si>
  <si>
    <t>La zone dédiée au stockage des déchets n'est pas plafonnée et n'est pas climatisée.</t>
  </si>
  <si>
    <t>Prévoir un local adapté pour cet effet.</t>
  </si>
  <si>
    <t>Directeur du magasin et Chef rayon PFT</t>
  </si>
  <si>
    <t>Présence des acticles suivants dont la DLC était le jour de l'audit: 01 paquet de brioche et 02 paquets de pains de mie aux céréales</t>
  </si>
  <si>
    <t>Commencer toujours par les articles dont la DLCest la plus proche</t>
  </si>
  <si>
    <t>FEFO non respectée: Présence de salami au piments entamé dont la DLC est 2/9/18 (alors que des pièces du même article ayant une DLC du 05/08/18 sont non entamées)</t>
  </si>
  <si>
    <t>Traçabilité non respectée: boyaux de salami entamés et non identifiés par la date de coupe, présence de fromage rapé land'or découpé et non tracé sur les enregistrements correspondants</t>
  </si>
  <si>
    <t>Identifier par la date d'entame chaque boyau de charcuterie entamé
Enregistrer tous les fromage découpés ou emballés sur les documents correspondants</t>
  </si>
  <si>
    <t xml:space="preserve">Renforcer les opérations de nettoyage de l'élément froid placé au stand </t>
  </si>
  <si>
    <t>Renforcer les opérations de nettoyage du cache luminaire en chambre froide</t>
  </si>
  <si>
    <t>Renforcer les opérations de triage des tomates cerises</t>
  </si>
  <si>
    <t xml:space="preserve">DLUO non respectée: présence d'un paquet de graines soufflées dont la DLUO est dépassée (DLUO d'un paquet Fitness au chocolat: 04/05/2018) </t>
  </si>
  <si>
    <t>Renforcer les opérations de nettoyage du linéiare crème glacée</t>
  </si>
  <si>
    <t>Date limite de retrait non respectée: présence de 02 paquets chicken burger Essabre dont la DF est 17/06/2017 DLC:  une année à partir de la date de fabrication</t>
  </si>
  <si>
    <t>Hrous non protégé lors de son exposition</t>
  </si>
  <si>
    <t>Salle de pause localisée aux vestiaires</t>
  </si>
  <si>
    <t xml:space="preserve">la porte du quai de réception manque d'étanchéité
</t>
  </si>
  <si>
    <t xml:space="preserve">le revetement du sol de la chambre froide est écaillé
</t>
  </si>
  <si>
    <t xml:space="preserve">"La réserve est de capacité de stockage restreinte par rapport à la marchandise.
Présence de trace d'infiltration d'eau depuis le plafond de la réserve."
</t>
  </si>
  <si>
    <t xml:space="preserve">Le revêtement du sol de la pâtisserie est écaillé.
</t>
  </si>
  <si>
    <t>Vitre du linéaire est endommagée</t>
  </si>
  <si>
    <t>Température élevée (il ya eu retrait des produits qui étaient exposés)</t>
  </si>
  <si>
    <t>Meuble manque d'étanchéité
Présence de givre</t>
  </si>
  <si>
    <t xml:space="preserve">meuble froid manque d'étanchéité
</t>
  </si>
  <si>
    <t xml:space="preserve">La zone dédiée au stockage des déchets n'est pas plafonnée et n'est pas climatisée.
</t>
  </si>
  <si>
    <t>Présence de givre au meuble charcuterie</t>
  </si>
  <si>
    <t>Le linéiare crème glacée est sale.</t>
  </si>
  <si>
    <t>Directeur magasin</t>
  </si>
  <si>
    <t>Les fromages étaient exposés au niveau du meuble yaourts du rayon PLS.</t>
  </si>
  <si>
    <t>Présence de 3 morceaux de chamia emballés et dont la DLC était dépassée depuis le 01/08/2018.</t>
  </si>
  <si>
    <t>Veuillez assurer le suivi et l'enregistrement quotidien de la traçabilité des produits.</t>
  </si>
  <si>
    <t>Absence de la feuille de vérification du thermomètre.</t>
  </si>
  <si>
    <t>Les autocontrôles du nettoyage n'étaient pas enregistrés depuis juin 2018.</t>
  </si>
  <si>
    <t>Le suivi et l'enregistrement des températures n'étaient pas réalisés depuis le 12/07/18.</t>
  </si>
  <si>
    <t>Veuillez assurer le suivi et l'enregistrement quotidien.</t>
  </si>
  <si>
    <t>L'enregistrement des autocontrôles du nettoyage n'était pas réalisé depuis le début des travaux.</t>
  </si>
  <si>
    <t>Le suivi et l'enregistrement des températures de la chaine du froid n'étaient pas réalisés depuis le début des travaux.</t>
  </si>
  <si>
    <t>Veuillez assurer un suivi et un enregistrement quotidien des températures de la chaine du froid.</t>
  </si>
  <si>
    <t>Présence d'un paquet de jus d'orange "stil" dont la DLC était le jour de l'audit.</t>
  </si>
  <si>
    <t>Renforcer le suivi et le contrôle des DLC.</t>
  </si>
  <si>
    <t>L'enregistrement des autocontrôles du nettoyage n'était pas réalisé depuis le commencement des travaux.</t>
  </si>
  <si>
    <t>Veuillez renforcer le suivi et le contrôle des DLC des produits exposés.</t>
  </si>
  <si>
    <t>L'autocontrôle du nettoyage n'était pas réalisé depuis le début des travaux.</t>
  </si>
  <si>
    <t>Assurer l'enregistrement quotidien des températures de la chaine du froid.</t>
  </si>
  <si>
    <t>Absence de chambre froide en raison des travaux.</t>
  </si>
  <si>
    <t>Le local salle de pause est le même des vestiaires femmes.</t>
  </si>
  <si>
    <t>La dernière analyse était faite en 2017.</t>
  </si>
  <si>
    <t>T° mesurée: 5°C</t>
  </si>
  <si>
    <t>Les produits étaient exposés au niveau du rayon PLS.</t>
  </si>
  <si>
    <t>La construction de nouveaux locaux est en cours.</t>
  </si>
  <si>
    <t>Le local déchets n'était pas plafonnée.</t>
  </si>
  <si>
    <t>Taux de réalisation du plan d'action précédent</t>
  </si>
  <si>
    <t>Le quai de réception n'était pas propre suite au actions de rénovation. Renforcer le nettoyage à ce niveau.</t>
  </si>
  <si>
    <t>Absence de chambre froide en raison de la rénovation du magasin. L'armoire froide était propre.</t>
  </si>
  <si>
    <t>L'ancien rapport et son plan d'action étaient présents dans le bureau du directeur en raison des travaux.</t>
  </si>
  <si>
    <t>Présence des bulletins d'analyse et plans d'action</t>
  </si>
  <si>
    <t>Enregistrements des autocontrôles de nettoyage et de désinfection</t>
  </si>
  <si>
    <t>Présence de tout un lot d'eau gazéifiée "jectis" dont la DLC était dépassée depuis le 01/07/2018.</t>
  </si>
  <si>
    <t>Le suivi et l'enregistrement des températures de la chaine du froid n'étaient pas réalisé depuis le début des travaux.</t>
  </si>
  <si>
    <t>Présence de deux seaux périmés "olives sahli marinée" dont les DLC était comme suit: 10/07/18 et 03/07/18 (voir photo).</t>
  </si>
  <si>
    <t xml:space="preserve">Utilisation correcte des cadenciers de cuisson et de fabrication </t>
  </si>
  <si>
    <t>M Souheil DRAOUI-M. Yassine Elloumi</t>
  </si>
  <si>
    <t>Le quai n'était pas rangé en raison de la rénovation du magasin.</t>
  </si>
  <si>
    <t>La traçabilité était défaillante. Le suivi et l'enregistrement de la traçabilité des produits n'étaient pas faits depuis le 06/07/2018 malgré la présence de certains produits exposés et dont la date d'emballage était le 30/07/18 et le 01/08/18.</t>
  </si>
  <si>
    <t>Présence de 7 yaourts périmés "Délices et Vitalait" dont les DLC étaient comme suit: 30/07/18; 31/07/18; 26/07/18; et 21/07/18.
Aussi 3 pot de glaces ciocolato périmés depuis 23/07</t>
  </si>
  <si>
    <t>Exposition de 13 pots de crèmes fraîches dont la DLC était le jour de l'audit</t>
  </si>
  <si>
    <t>Renforcer les contrôles quotidiens</t>
  </si>
  <si>
    <t>Les produits étaient stockés dans deux meubles froids.</t>
  </si>
  <si>
    <t>Renforcer l'étanchéité sous la porte de la réception</t>
  </si>
  <si>
    <t>Présence de 11 morceaux de fromages entamés et qui n'étaient pas identifiés (voir photo).
Les boudins de charcuterie entamés et stockés au niveau du meuble froid n'étaient pas étiquetés (voir photo).
Un morceau de fromage exposé était moisi.</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</si>
</sst>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rgb="FF00000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69">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165" fontId="8" fillId="16" borderId="1" xfId="0" applyNumberFormat="1" applyFont="1" applyFill="1" applyBorder="1" applyProtection="1">
      <protection locked="0"/>
    </xf>
    <xf numFmtId="0" fontId="8" fillId="0" borderId="1" xfId="0" applyFont="1" applyFill="1" applyBorder="1" applyAlignment="1" applyProtection="1">
      <alignment horizontal="left" wrapText="1"/>
      <protection locked="0"/>
    </xf>
    <xf numFmtId="0" fontId="8" fillId="0" borderId="0" xfId="0" applyFont="1" applyAlignment="1">
      <alignment wrapText="1"/>
    </xf>
    <xf numFmtId="10" fontId="0" fillId="0" borderId="5" xfId="0" applyNumberFormat="1" applyFill="1" applyBorder="1" applyAlignment="1" applyProtection="1">
      <alignment horizontal="center" wrapText="1"/>
      <protection hidden="1"/>
    </xf>
    <xf numFmtId="0" fontId="24" fillId="0" borderId="1" xfId="0" applyFont="1" applyBorder="1" applyAlignment="1" applyProtection="1">
      <alignment wrapText="1"/>
      <protection locked="0"/>
    </xf>
    <xf numFmtId="0" fontId="23"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165" fontId="8" fillId="14" borderId="1" xfId="0" applyNumberFormat="1" applyFont="1" applyFill="1" applyBorder="1" applyAlignment="1" applyProtection="1">
      <alignment wrapText="1"/>
      <protection locked="0"/>
    </xf>
    <xf numFmtId="0" fontId="26" fillId="7" borderId="1" xfId="0" applyFont="1" applyFill="1" applyBorder="1" applyAlignment="1" applyProtection="1">
      <alignment horizontal="center" wrapText="1"/>
      <protection hidden="1"/>
    </xf>
    <xf numFmtId="165" fontId="26" fillId="7" borderId="1" xfId="0" applyNumberFormat="1" applyFont="1" applyFill="1" applyBorder="1" applyAlignment="1" applyProtection="1">
      <alignment horizontal="center" wrapText="1"/>
      <protection hidden="1"/>
    </xf>
    <xf numFmtId="166" fontId="8" fillId="0" borderId="1" xfId="0" applyNumberFormat="1" applyFont="1" applyFill="1" applyBorder="1" applyAlignment="1" applyProtection="1">
      <alignment wrapText="1"/>
    </xf>
    <xf numFmtId="0" fontId="9" fillId="0" borderId="1" xfId="0" applyFont="1" applyFill="1" applyBorder="1" applyAlignment="1">
      <alignment wrapText="1"/>
    </xf>
    <xf numFmtId="0" fontId="8" fillId="0" borderId="0" xfId="0" applyFont="1" applyAlignment="1" applyProtection="1">
      <alignment horizontal="center" wrapText="1"/>
      <protection locked="0"/>
    </xf>
    <xf numFmtId="166" fontId="8" fillId="0" borderId="1" xfId="0" applyNumberFormat="1" applyFont="1" applyBorder="1" applyAlignment="1" applyProtection="1">
      <alignment wrapText="1"/>
    </xf>
    <xf numFmtId="0" fontId="43" fillId="0" borderId="1" xfId="0" applyFont="1" applyBorder="1" applyAlignment="1" applyProtection="1">
      <alignment vertical="top" wrapText="1"/>
      <protection locked="0"/>
    </xf>
    <xf numFmtId="0" fontId="43" fillId="0" borderId="0" xfId="0" applyFont="1" applyProtection="1">
      <protection locked="0"/>
    </xf>
    <xf numFmtId="0" fontId="43" fillId="0" borderId="1" xfId="0" applyFont="1" applyBorder="1" applyAlignment="1" applyProtection="1">
      <alignment wrapText="1"/>
      <protection locked="0"/>
    </xf>
    <xf numFmtId="0" fontId="43" fillId="0" borderId="7" xfId="0" applyFont="1" applyBorder="1" applyAlignment="1" applyProtection="1">
      <alignment wrapText="1"/>
      <protection locked="0"/>
    </xf>
    <xf numFmtId="9" fontId="14" fillId="0" borderId="3" xfId="0" applyNumberFormat="1" applyFont="1" applyFill="1" applyBorder="1" applyAlignment="1" applyProtection="1">
      <alignment vertical="top" wrapText="1"/>
      <protection locked="0"/>
    </xf>
    <xf numFmtId="165" fontId="8" fillId="0" borderId="1" xfId="0" applyNumberFormat="1" applyFont="1" applyFill="1" applyBorder="1" applyAlignment="1" applyProtection="1">
      <alignment horizontal="center" wrapText="1"/>
    </xf>
    <xf numFmtId="165" fontId="8" fillId="0" borderId="1" xfId="0" applyNumberFormat="1" applyFont="1" applyFill="1" applyBorder="1" applyAlignment="1" applyProtection="1">
      <alignment horizontal="center"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8" fillId="4" borderId="0" xfId="0" applyFont="1" applyFill="1" applyAlignment="1" applyProtection="1">
      <alignment horizontal="center" vertic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0.96875</c:v>
                </c:pt>
                <c:pt idx="1">
                  <c:v>0.9642857142857143</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693937280"/>
        <c:axId val="693932384"/>
      </c:barChart>
      <c:catAx>
        <c:axId val="693937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932384"/>
        <c:crosses val="autoZero"/>
        <c:auto val="1"/>
        <c:lblAlgn val="ctr"/>
        <c:lblOffset val="100"/>
        <c:noMultiLvlLbl val="0"/>
      </c:catAx>
      <c:valAx>
        <c:axId val="693932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937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0.95238095238095233</c:v>
                </c:pt>
                <c:pt idx="1">
                  <c:v>0.97499999999999998</c:v>
                </c:pt>
                <c:pt idx="2">
                  <c:v>0.2</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395121456"/>
        <c:axId val="395128528"/>
      </c:barChart>
      <c:catAx>
        <c:axId val="395121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5128528"/>
        <c:crosses val="autoZero"/>
        <c:auto val="1"/>
        <c:lblAlgn val="ctr"/>
        <c:lblOffset val="100"/>
        <c:noMultiLvlLbl val="0"/>
      </c:catAx>
      <c:valAx>
        <c:axId val="395128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5121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395124176"/>
        <c:axId val="995698880"/>
      </c:barChart>
      <c:catAx>
        <c:axId val="395124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698880"/>
        <c:crosses val="autoZero"/>
        <c:auto val="1"/>
        <c:lblAlgn val="ctr"/>
        <c:lblOffset val="100"/>
        <c:noMultiLvlLbl val="0"/>
      </c:catAx>
      <c:valAx>
        <c:axId val="995698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5124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995690720"/>
        <c:axId val="995698336"/>
      </c:barChart>
      <c:catAx>
        <c:axId val="995690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698336"/>
        <c:crosses val="autoZero"/>
        <c:auto val="1"/>
        <c:lblAlgn val="ctr"/>
        <c:lblOffset val="100"/>
        <c:noMultiLvlLbl val="0"/>
      </c:catAx>
      <c:valAx>
        <c:axId val="995698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690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0.9285714285714286</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995699424"/>
        <c:axId val="995700512"/>
      </c:barChart>
      <c:catAx>
        <c:axId val="995699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700512"/>
        <c:crosses val="autoZero"/>
        <c:auto val="1"/>
        <c:lblAlgn val="ctr"/>
        <c:lblOffset val="100"/>
        <c:noMultiLvlLbl val="0"/>
      </c:catAx>
      <c:valAx>
        <c:axId val="995700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699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995691808"/>
        <c:axId val="995699968"/>
      </c:barChart>
      <c:catAx>
        <c:axId val="995691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699968"/>
        <c:crosses val="autoZero"/>
        <c:auto val="1"/>
        <c:lblAlgn val="ctr"/>
        <c:lblOffset val="100"/>
        <c:noMultiLvlLbl val="0"/>
      </c:catAx>
      <c:valAx>
        <c:axId val="995699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691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0.90776699029126218</c:v>
                </c:pt>
                <c:pt idx="1">
                  <c:v>0.875</c:v>
                </c:pt>
                <c:pt idx="2">
                  <c:v>0.97560975609756095</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995701056"/>
        <c:axId val="995692896"/>
      </c:barChart>
      <c:catAx>
        <c:axId val="995701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692896"/>
        <c:crosses val="autoZero"/>
        <c:auto val="1"/>
        <c:lblAlgn val="ctr"/>
        <c:lblOffset val="100"/>
        <c:noMultiLvlLbl val="0"/>
      </c:catAx>
      <c:valAx>
        <c:axId val="995692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701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0.96181818181818179</c:v>
                </c:pt>
                <c:pt idx="1">
                  <c:v>0.88646288209606983</c:v>
                </c:pt>
                <c:pt idx="2">
                  <c:v>0.60849056603773588</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995688544"/>
        <c:axId val="995689632"/>
      </c:barChart>
      <c:catAx>
        <c:axId val="995688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689632"/>
        <c:crosses val="autoZero"/>
        <c:auto val="1"/>
        <c:lblAlgn val="ctr"/>
        <c:lblOffset val="100"/>
        <c:noMultiLvlLbl val="0"/>
      </c:catAx>
      <c:valAx>
        <c:axId val="995689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688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0.93479258605472193</c:v>
                </c:pt>
                <c:pt idx="1">
                  <c:v>0.88073144104803491</c:v>
                </c:pt>
                <c:pt idx="2">
                  <c:v>0.79205016106764847</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995695072"/>
        <c:axId val="995694528"/>
        <c:extLst xmlns:c16r2="http://schemas.microsoft.com/office/drawing/2015/06/chart"/>
      </c:barChart>
      <c:catAx>
        <c:axId val="99569507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694528"/>
        <c:crosses val="autoZero"/>
        <c:auto val="1"/>
        <c:lblAlgn val="ctr"/>
        <c:lblOffset val="100"/>
        <c:noMultiLvlLbl val="0"/>
      </c:catAx>
      <c:valAx>
        <c:axId val="99569452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95695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0.8076923076923076</c:v>
                </c:pt>
                <c:pt idx="1">
                  <c:v>0.23611111111111113</c:v>
                </c:pt>
                <c:pt idx="2">
                  <c:v>0.45370370370370366</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699462720"/>
        <c:axId val="699463264"/>
        <c:extLst xmlns:c16r2="http://schemas.microsoft.com/office/drawing/2015/06/chart"/>
      </c:barChart>
      <c:catAx>
        <c:axId val="699462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9463264"/>
        <c:crosses val="autoZero"/>
        <c:auto val="1"/>
        <c:lblAlgn val="ctr"/>
        <c:lblOffset val="100"/>
        <c:noMultiLvlLbl val="0"/>
      </c:catAx>
      <c:valAx>
        <c:axId val="699463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99462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1</c:v>
                </c:pt>
                <c:pt idx="1">
                  <c:v>0.8529411764705882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693925856"/>
        <c:axId val="693937824"/>
      </c:barChart>
      <c:catAx>
        <c:axId val="693925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937824"/>
        <c:crosses val="autoZero"/>
        <c:auto val="1"/>
        <c:lblAlgn val="ctr"/>
        <c:lblOffset val="100"/>
        <c:noMultiLvlLbl val="0"/>
      </c:catAx>
      <c:valAx>
        <c:axId val="693937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925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0.98571428571428577</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693935104"/>
        <c:axId val="693938368"/>
      </c:barChart>
      <c:catAx>
        <c:axId val="693935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938368"/>
        <c:crosses val="autoZero"/>
        <c:auto val="1"/>
        <c:lblAlgn val="ctr"/>
        <c:lblOffset val="100"/>
        <c:noMultiLvlLbl val="0"/>
      </c:catAx>
      <c:valAx>
        <c:axId val="693938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935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0.96666666666666667</c:v>
                </c:pt>
                <c:pt idx="1">
                  <c:v>0.72580645161290325</c:v>
                </c:pt>
                <c:pt idx="2">
                  <c:v>0.125</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693928032"/>
        <c:axId val="693928576"/>
      </c:barChart>
      <c:catAx>
        <c:axId val="693928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928576"/>
        <c:crosses val="autoZero"/>
        <c:auto val="1"/>
        <c:lblAlgn val="ctr"/>
        <c:lblOffset val="100"/>
        <c:noMultiLvlLbl val="0"/>
      </c:catAx>
      <c:valAx>
        <c:axId val="693928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928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0.98648648648648651</c:v>
                </c:pt>
                <c:pt idx="1">
                  <c:v>0.98611111111111116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395135056"/>
        <c:axId val="395122000"/>
      </c:barChart>
      <c:catAx>
        <c:axId val="395135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5122000"/>
        <c:crosses val="autoZero"/>
        <c:auto val="1"/>
        <c:lblAlgn val="ctr"/>
        <c:lblOffset val="100"/>
        <c:noMultiLvlLbl val="0"/>
      </c:catAx>
      <c:valAx>
        <c:axId val="395122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5135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395130704"/>
        <c:axId val="395132880"/>
      </c:barChart>
      <c:catAx>
        <c:axId val="395130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5132880"/>
        <c:crosses val="autoZero"/>
        <c:auto val="1"/>
        <c:lblAlgn val="ctr"/>
        <c:lblOffset val="100"/>
        <c:noMultiLvlLbl val="0"/>
      </c:catAx>
      <c:valAx>
        <c:axId val="395132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5130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c:v>
                </c:pt>
                <c:pt idx="1">
                  <c:v>0.95833333333333337</c:v>
                </c:pt>
                <c:pt idx="2">
                  <c:v>0.90625</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395135600"/>
        <c:axId val="395132336"/>
      </c:barChart>
      <c:catAx>
        <c:axId val="395135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5132336"/>
        <c:crosses val="autoZero"/>
        <c:auto val="1"/>
        <c:lblAlgn val="ctr"/>
        <c:lblOffset val="100"/>
        <c:noMultiLvlLbl val="0"/>
      </c:catAx>
      <c:valAx>
        <c:axId val="395132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5135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0.88235294117647056</c:v>
                </c:pt>
                <c:pt idx="1">
                  <c:v>0.66666666666666663</c:v>
                </c:pt>
                <c:pt idx="2">
                  <c:v>0.15</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395136144"/>
        <c:axId val="395129072"/>
      </c:barChart>
      <c:catAx>
        <c:axId val="395136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5129072"/>
        <c:crosses val="autoZero"/>
        <c:auto val="1"/>
        <c:lblAlgn val="ctr"/>
        <c:lblOffset val="100"/>
        <c:noMultiLvlLbl val="0"/>
      </c:catAx>
      <c:valAx>
        <c:axId val="395129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5136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0.88461538461538458</c:v>
                </c:pt>
                <c:pt idx="2">
                  <c:v>0.43478260869565216</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395127440"/>
        <c:axId val="395127984"/>
      </c:barChart>
      <c:catAx>
        <c:axId val="395127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5127984"/>
        <c:crosses val="autoZero"/>
        <c:auto val="1"/>
        <c:lblAlgn val="ctr"/>
        <c:lblOffset val="100"/>
        <c:noMultiLvlLbl val="0"/>
      </c:catAx>
      <c:valAx>
        <c:axId val="395127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5127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27" zoomScaleSheetLayoutView="100" workbookViewId="0">
      <selection activeCell="D38" sqref="D38"/>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6" t="s">
        <v>324</v>
      </c>
      <c r="B18" s="316"/>
      <c r="C18" s="316"/>
      <c r="D18" s="317" t="s">
        <v>408</v>
      </c>
      <c r="E18" s="317"/>
      <c r="F18" s="317"/>
      <c r="G18" s="317"/>
      <c r="H18" s="317"/>
      <c r="I18" s="317"/>
      <c r="J18" s="317"/>
      <c r="K18" s="317"/>
    </row>
    <row r="20" spans="1:11" ht="16.5" x14ac:dyDescent="0.3">
      <c r="A20" s="83"/>
      <c r="B20" s="78"/>
      <c r="C20" s="78"/>
      <c r="D20" s="78"/>
      <c r="E20" s="78"/>
      <c r="F20" s="78"/>
      <c r="G20" s="78"/>
      <c r="H20" s="78"/>
      <c r="I20" s="78"/>
    </row>
    <row r="21" spans="1:11" x14ac:dyDescent="0.25">
      <c r="A21" s="318" t="s">
        <v>325</v>
      </c>
      <c r="B21" s="318"/>
      <c r="C21" s="318"/>
      <c r="D21" s="318"/>
      <c r="E21" s="318"/>
      <c r="F21" s="318"/>
      <c r="G21" s="318"/>
      <c r="H21" s="318"/>
      <c r="I21" s="318"/>
      <c r="J21" s="318"/>
      <c r="K21" s="318"/>
    </row>
    <row r="22" spans="1:11" x14ac:dyDescent="0.25">
      <c r="A22" s="84"/>
      <c r="B22" s="79"/>
      <c r="C22" s="79"/>
      <c r="D22" s="78"/>
      <c r="E22" s="78"/>
      <c r="F22" s="78"/>
      <c r="G22" s="78"/>
      <c r="H22" s="78"/>
      <c r="I22" s="78"/>
    </row>
    <row r="23" spans="1:11" ht="42" customHeight="1" x14ac:dyDescent="0.25">
      <c r="A23" s="85" t="s">
        <v>326</v>
      </c>
      <c r="B23" s="319" t="s">
        <v>327</v>
      </c>
      <c r="C23" s="319"/>
      <c r="D23" s="78"/>
      <c r="E23" s="78"/>
      <c r="F23" s="78"/>
      <c r="G23" s="78"/>
      <c r="H23" s="78"/>
      <c r="I23" s="78"/>
      <c r="J23" s="77" t="str">
        <f>D18</f>
        <v>Route de Gabes - Sfax</v>
      </c>
    </row>
    <row r="24" spans="1:11" ht="33" customHeight="1" x14ac:dyDescent="0.25">
      <c r="A24" s="86" t="s">
        <v>328</v>
      </c>
      <c r="B24" s="320">
        <f>AVERAGE('A1 Exploitation'!D549,'A1 Technique'!D199)</f>
        <v>0.93479258605472193</v>
      </c>
      <c r="C24" s="320"/>
      <c r="D24" s="78"/>
      <c r="E24" s="78"/>
      <c r="F24" s="78"/>
      <c r="G24" s="78"/>
      <c r="H24" s="78"/>
      <c r="I24" s="78"/>
    </row>
    <row r="25" spans="1:11" ht="33" customHeight="1" x14ac:dyDescent="0.25">
      <c r="A25" s="85" t="s">
        <v>329</v>
      </c>
      <c r="B25" s="320">
        <f>AVERAGE('A2 Exploitation'!D549,'A2 Technique'!D199)</f>
        <v>0.88073144104803491</v>
      </c>
      <c r="C25" s="320"/>
      <c r="D25" s="78"/>
      <c r="E25" s="78"/>
      <c r="F25" s="78"/>
      <c r="G25" s="78"/>
      <c r="H25" s="78"/>
      <c r="I25" s="78"/>
    </row>
    <row r="26" spans="1:11" ht="33" customHeight="1" x14ac:dyDescent="0.25">
      <c r="A26" s="86" t="s">
        <v>330</v>
      </c>
      <c r="B26" s="320">
        <f>AVERAGE('A3 Exploitation'!D549,'A3 Technique'!D199)</f>
        <v>0.79205016106764847</v>
      </c>
      <c r="C26" s="320"/>
      <c r="D26" s="78"/>
      <c r="E26" s="78"/>
      <c r="F26" s="78"/>
      <c r="G26" s="78"/>
      <c r="H26" s="78"/>
      <c r="I26" s="78"/>
    </row>
    <row r="27" spans="1:11" ht="33" customHeight="1" x14ac:dyDescent="0.25">
      <c r="A27" s="86" t="s">
        <v>331</v>
      </c>
      <c r="B27" s="320">
        <f>AVERAGE('A4 Exploitation'!D549,'A4 Technique'!D199)</f>
        <v>0</v>
      </c>
      <c r="C27" s="320"/>
      <c r="D27" s="78"/>
      <c r="E27" s="78"/>
      <c r="F27" s="78"/>
      <c r="G27" s="78"/>
      <c r="H27" s="78"/>
      <c r="I27" s="78"/>
    </row>
    <row r="28" spans="1:11" ht="33" customHeight="1" x14ac:dyDescent="0.25">
      <c r="A28" s="85" t="s">
        <v>332</v>
      </c>
      <c r="B28" s="320">
        <f>AVERAGE('A5 Exploitation'!D549,'A5 Technique'!D199)</f>
        <v>0</v>
      </c>
      <c r="C28" s="320"/>
      <c r="D28" s="78"/>
      <c r="E28" s="78"/>
      <c r="F28" s="78"/>
      <c r="G28" s="78"/>
      <c r="H28" s="78"/>
      <c r="I28" s="78"/>
    </row>
    <row r="29" spans="1:11" ht="33" customHeight="1" x14ac:dyDescent="0.25">
      <c r="A29" s="85" t="s">
        <v>333</v>
      </c>
      <c r="B29" s="320">
        <f>AVERAGE('A6 Exploitation'!D549,'A6 Technique'!D199)</f>
        <v>0</v>
      </c>
      <c r="C29" s="320"/>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19" t="s">
        <v>334</v>
      </c>
      <c r="C33" s="319"/>
      <c r="D33" s="78"/>
      <c r="E33" s="78"/>
      <c r="F33" s="78"/>
      <c r="G33" s="78"/>
      <c r="H33" s="78"/>
      <c r="I33" s="78"/>
      <c r="J33" s="77" t="str">
        <f>D18</f>
        <v>Route de Gabes - Sfax</v>
      </c>
    </row>
    <row r="34" spans="1:10" ht="33" customHeight="1" x14ac:dyDescent="0.25">
      <c r="A34" s="86" t="s">
        <v>328</v>
      </c>
      <c r="B34" s="320">
        <f>'A1 Exploitation'!D549</f>
        <v>0.96181818181818179</v>
      </c>
      <c r="C34" s="320"/>
      <c r="D34" s="78"/>
      <c r="E34" s="78"/>
      <c r="F34" s="78"/>
      <c r="G34" s="78"/>
      <c r="H34" s="78"/>
      <c r="I34" s="78"/>
    </row>
    <row r="35" spans="1:10" ht="33" customHeight="1" x14ac:dyDescent="0.25">
      <c r="A35" s="85" t="s">
        <v>329</v>
      </c>
      <c r="B35" s="320">
        <f>'A2 Exploitation'!D549</f>
        <v>0.88646288209606983</v>
      </c>
      <c r="C35" s="320"/>
      <c r="D35" s="78"/>
      <c r="E35" s="78"/>
      <c r="F35" s="78"/>
      <c r="G35" s="78"/>
      <c r="H35" s="78"/>
      <c r="I35" s="78"/>
    </row>
    <row r="36" spans="1:10" ht="33" customHeight="1" x14ac:dyDescent="0.25">
      <c r="A36" s="86" t="s">
        <v>330</v>
      </c>
      <c r="B36" s="320">
        <f>'A3 Exploitation'!D549</f>
        <v>0.60849056603773588</v>
      </c>
      <c r="C36" s="320"/>
      <c r="D36" s="78"/>
      <c r="E36" s="78"/>
      <c r="F36" s="78"/>
      <c r="G36" s="78"/>
      <c r="H36" s="78"/>
      <c r="I36" s="78"/>
    </row>
    <row r="37" spans="1:10" ht="33" customHeight="1" x14ac:dyDescent="0.25">
      <c r="A37" s="86" t="s">
        <v>331</v>
      </c>
      <c r="B37" s="320">
        <f>'A4 Exploitation'!D549</f>
        <v>0</v>
      </c>
      <c r="C37" s="320"/>
      <c r="D37" s="78"/>
      <c r="E37" s="78"/>
      <c r="F37" s="78"/>
      <c r="G37" s="78"/>
      <c r="H37" s="78"/>
      <c r="I37" s="78"/>
    </row>
    <row r="38" spans="1:10" ht="33" customHeight="1" x14ac:dyDescent="0.25">
      <c r="A38" s="85" t="s">
        <v>332</v>
      </c>
      <c r="B38" s="320">
        <f>'A5 Exploitation'!D549</f>
        <v>0</v>
      </c>
      <c r="C38" s="320"/>
      <c r="D38" s="78"/>
      <c r="E38" s="78"/>
      <c r="F38" s="78"/>
      <c r="G38" s="78"/>
      <c r="H38" s="78"/>
      <c r="I38" s="78"/>
    </row>
    <row r="39" spans="1:10" ht="33" customHeight="1" x14ac:dyDescent="0.25">
      <c r="A39" s="85" t="s">
        <v>333</v>
      </c>
      <c r="B39" s="320">
        <f>'A6 Exploitation'!D549</f>
        <v>0</v>
      </c>
      <c r="C39" s="320"/>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21" t="s">
        <v>335</v>
      </c>
      <c r="C42" s="321"/>
      <c r="D42" s="78"/>
      <c r="E42" s="78"/>
      <c r="F42" s="78"/>
      <c r="G42" s="78"/>
      <c r="H42" s="78"/>
      <c r="I42" s="78"/>
      <c r="J42" s="77" t="str">
        <f>D18</f>
        <v>Route de Gabes - Sfax</v>
      </c>
    </row>
    <row r="43" spans="1:10" ht="33" customHeight="1" x14ac:dyDescent="0.25">
      <c r="A43" s="86" t="s">
        <v>328</v>
      </c>
      <c r="B43" s="320">
        <f>AVERAGE('A1 Exploitation'!D547, 'A1 Technique'!D197)</f>
        <v>0.8076923076923076</v>
      </c>
      <c r="C43" s="320"/>
      <c r="D43" s="78"/>
      <c r="E43" s="78"/>
      <c r="F43" s="78"/>
      <c r="G43" s="78"/>
      <c r="H43" s="78"/>
      <c r="I43" s="78"/>
    </row>
    <row r="44" spans="1:10" ht="33" customHeight="1" x14ac:dyDescent="0.25">
      <c r="A44" s="85" t="s">
        <v>329</v>
      </c>
      <c r="B44" s="320">
        <f>AVERAGE('A2 Exploitation'!D547, 'A2 Technique'!D197)</f>
        <v>0.23611111111111113</v>
      </c>
      <c r="C44" s="320"/>
      <c r="D44" s="78"/>
      <c r="E44" s="78"/>
      <c r="F44" s="78"/>
      <c r="G44" s="78"/>
      <c r="H44" s="78"/>
      <c r="I44" s="78"/>
    </row>
    <row r="45" spans="1:10" ht="33" customHeight="1" x14ac:dyDescent="0.25">
      <c r="A45" s="86" t="s">
        <v>330</v>
      </c>
      <c r="B45" s="320">
        <f>AVERAGE('A3 Exploitation'!D547, 'A3 Technique'!D197)</f>
        <v>0.45370370370370366</v>
      </c>
      <c r="C45" s="320"/>
      <c r="D45" s="78"/>
      <c r="E45" s="78"/>
      <c r="F45" s="78"/>
      <c r="G45" s="78"/>
      <c r="H45" s="78"/>
      <c r="I45" s="78"/>
    </row>
    <row r="46" spans="1:10" ht="33" customHeight="1" x14ac:dyDescent="0.25">
      <c r="A46" s="86" t="s">
        <v>331</v>
      </c>
      <c r="B46" s="320" t="e">
        <f>AVERAGE('A4 Exploitation'!D547, 'A4 Technique'!D197)</f>
        <v>#DIV/0!</v>
      </c>
      <c r="C46" s="320"/>
      <c r="D46" s="78"/>
      <c r="E46" s="78"/>
      <c r="F46" s="78"/>
      <c r="G46" s="78"/>
      <c r="H46" s="78"/>
      <c r="I46" s="78"/>
    </row>
    <row r="47" spans="1:10" ht="33" customHeight="1" x14ac:dyDescent="0.25">
      <c r="A47" s="85" t="s">
        <v>332</v>
      </c>
      <c r="B47" s="320" t="e">
        <f>AVERAGE('A5 Exploitation'!D547, 'A5 Technique'!D197)</f>
        <v>#DIV/0!</v>
      </c>
      <c r="C47" s="320"/>
      <c r="D47" s="78"/>
      <c r="E47" s="78"/>
      <c r="F47" s="78"/>
      <c r="G47" s="78"/>
      <c r="H47" s="78"/>
      <c r="I47" s="78"/>
    </row>
    <row r="48" spans="1:10" ht="33" customHeight="1" x14ac:dyDescent="0.25">
      <c r="A48" s="85" t="s">
        <v>333</v>
      </c>
      <c r="B48" s="320" t="e">
        <f>AVERAGE('A6 Exploitation'!D547, 'A6 Technique'!D197)</f>
        <v>#DIV/0!</v>
      </c>
      <c r="C48" s="320"/>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19" t="s">
        <v>336</v>
      </c>
      <c r="C51" s="319"/>
      <c r="D51" s="78"/>
      <c r="E51" s="78"/>
      <c r="F51" s="78"/>
      <c r="G51" s="78"/>
      <c r="H51" s="78"/>
      <c r="I51" s="78"/>
      <c r="J51" s="77" t="str">
        <f>D18</f>
        <v>Route de Gabes - Sfax</v>
      </c>
    </row>
    <row r="52" spans="1:10" ht="33" customHeight="1" x14ac:dyDescent="0.25">
      <c r="A52" s="86" t="s">
        <v>328</v>
      </c>
      <c r="B52" s="322">
        <f>'A1 Exploitation'!D46</f>
        <v>0.96875</v>
      </c>
      <c r="C52" s="322"/>
      <c r="D52" s="78"/>
      <c r="E52" s="78"/>
      <c r="F52" s="78"/>
      <c r="G52" s="78"/>
      <c r="H52" s="78"/>
      <c r="I52" s="78"/>
    </row>
    <row r="53" spans="1:10" ht="33" customHeight="1" x14ac:dyDescent="0.25">
      <c r="A53" s="85" t="s">
        <v>329</v>
      </c>
      <c r="B53" s="322">
        <f>'A2 Exploitation'!D46</f>
        <v>0.9642857142857143</v>
      </c>
      <c r="C53" s="322"/>
      <c r="D53" s="78"/>
      <c r="E53" s="78"/>
      <c r="F53" s="78"/>
      <c r="G53" s="78"/>
      <c r="H53" s="78"/>
      <c r="I53" s="78"/>
    </row>
    <row r="54" spans="1:10" ht="33" customHeight="1" x14ac:dyDescent="0.25">
      <c r="A54" s="86" t="s">
        <v>330</v>
      </c>
      <c r="B54" s="322">
        <f>'A3 Exploitation'!D46</f>
        <v>1</v>
      </c>
      <c r="C54" s="322"/>
      <c r="D54" s="78"/>
      <c r="E54" s="78"/>
      <c r="F54" s="78"/>
      <c r="G54" s="78"/>
      <c r="H54" s="78"/>
      <c r="I54" s="78"/>
    </row>
    <row r="55" spans="1:10" ht="33" customHeight="1" x14ac:dyDescent="0.25">
      <c r="A55" s="86" t="s">
        <v>331</v>
      </c>
      <c r="B55" s="322">
        <f>'A4 Exploitation'!D46</f>
        <v>0</v>
      </c>
      <c r="C55" s="322"/>
      <c r="D55" s="78"/>
      <c r="E55" s="78"/>
      <c r="F55" s="78"/>
      <c r="G55" s="78"/>
      <c r="H55" s="78"/>
      <c r="I55" s="78"/>
    </row>
    <row r="56" spans="1:10" ht="33" customHeight="1" x14ac:dyDescent="0.25">
      <c r="A56" s="85" t="s">
        <v>332</v>
      </c>
      <c r="B56" s="322">
        <f>'A5 Exploitation'!D46</f>
        <v>0</v>
      </c>
      <c r="C56" s="322"/>
      <c r="D56" s="78"/>
      <c r="E56" s="78"/>
      <c r="F56" s="78"/>
      <c r="G56" s="78"/>
      <c r="H56" s="78"/>
      <c r="I56" s="78"/>
    </row>
    <row r="57" spans="1:10" ht="33" customHeight="1" x14ac:dyDescent="0.25">
      <c r="A57" s="85" t="s">
        <v>333</v>
      </c>
      <c r="B57" s="322">
        <f>'A6 Exploitation'!D46</f>
        <v>0</v>
      </c>
      <c r="C57" s="322"/>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19" t="s">
        <v>337</v>
      </c>
      <c r="C60" s="319"/>
      <c r="D60" s="78"/>
      <c r="E60" s="78"/>
      <c r="F60" s="78"/>
      <c r="G60" s="78"/>
      <c r="H60" s="78"/>
      <c r="I60" s="78"/>
      <c r="J60" s="77" t="str">
        <f>D18</f>
        <v>Route de Gabes - Sfax</v>
      </c>
    </row>
    <row r="61" spans="1:10" ht="33" customHeight="1" x14ac:dyDescent="0.25">
      <c r="A61" s="86" t="s">
        <v>328</v>
      </c>
      <c r="B61" s="320">
        <f>'A1 Exploitation'!D103</f>
        <v>1</v>
      </c>
      <c r="C61" s="320"/>
      <c r="D61" s="78"/>
      <c r="E61" s="78"/>
      <c r="F61" s="78"/>
      <c r="G61" s="78"/>
      <c r="H61" s="78"/>
      <c r="I61" s="78"/>
    </row>
    <row r="62" spans="1:10" ht="33" customHeight="1" x14ac:dyDescent="0.25">
      <c r="A62" s="85" t="s">
        <v>329</v>
      </c>
      <c r="B62" s="320">
        <f>'A2 Exploitation'!D103</f>
        <v>0.8529411764705882</v>
      </c>
      <c r="C62" s="320"/>
      <c r="D62" s="78"/>
      <c r="E62" s="78"/>
      <c r="F62" s="78"/>
      <c r="G62" s="78"/>
      <c r="H62" s="78"/>
      <c r="I62" s="78"/>
    </row>
    <row r="63" spans="1:10" ht="33" customHeight="1" x14ac:dyDescent="0.25">
      <c r="A63" s="86" t="s">
        <v>330</v>
      </c>
      <c r="B63" s="320" t="e">
        <f>'A3 Exploitation'!D103</f>
        <v>#DIV/0!</v>
      </c>
      <c r="C63" s="320"/>
      <c r="D63" s="78"/>
      <c r="E63" s="78"/>
      <c r="F63" s="78"/>
      <c r="G63" s="78"/>
      <c r="H63" s="78"/>
      <c r="I63" s="78"/>
    </row>
    <row r="64" spans="1:10" ht="33" customHeight="1" x14ac:dyDescent="0.25">
      <c r="A64" s="86" t="s">
        <v>331</v>
      </c>
      <c r="B64" s="320">
        <f>'A4 Exploitation'!D103</f>
        <v>0</v>
      </c>
      <c r="C64" s="320"/>
      <c r="D64" s="78"/>
      <c r="E64" s="78"/>
      <c r="F64" s="78"/>
      <c r="G64" s="78"/>
      <c r="H64" s="78"/>
      <c r="I64" s="78"/>
    </row>
    <row r="65" spans="1:10" ht="33" customHeight="1" x14ac:dyDescent="0.25">
      <c r="A65" s="85" t="s">
        <v>332</v>
      </c>
      <c r="B65" s="320">
        <f>'A5 Exploitation'!D103</f>
        <v>0</v>
      </c>
      <c r="C65" s="320"/>
      <c r="D65" s="78"/>
      <c r="E65" s="78"/>
      <c r="F65" s="78"/>
      <c r="G65" s="78"/>
      <c r="H65" s="78"/>
      <c r="I65" s="78"/>
    </row>
    <row r="66" spans="1:10" ht="33" customHeight="1" x14ac:dyDescent="0.25">
      <c r="A66" s="85" t="s">
        <v>333</v>
      </c>
      <c r="B66" s="320">
        <f>'A6 Exploitation'!D103</f>
        <v>0</v>
      </c>
      <c r="C66" s="320"/>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19" t="s">
        <v>338</v>
      </c>
      <c r="C69" s="319"/>
      <c r="D69" s="78"/>
      <c r="E69" s="78"/>
      <c r="F69" s="78"/>
      <c r="G69" s="78"/>
      <c r="H69" s="78"/>
      <c r="I69" s="78"/>
      <c r="J69" s="77" t="str">
        <f>D18</f>
        <v>Route de Gabes - Sfax</v>
      </c>
    </row>
    <row r="70" spans="1:10" ht="33" customHeight="1" x14ac:dyDescent="0.25">
      <c r="A70" s="86" t="s">
        <v>328</v>
      </c>
      <c r="B70" s="320">
        <f>'A1 Exploitation'!D158</f>
        <v>0.98571428571428577</v>
      </c>
      <c r="C70" s="320"/>
      <c r="D70" s="78"/>
      <c r="E70" s="78"/>
      <c r="F70" s="78"/>
      <c r="G70" s="78"/>
      <c r="H70" s="78"/>
      <c r="I70" s="78"/>
    </row>
    <row r="71" spans="1:10" ht="33" customHeight="1" x14ac:dyDescent="0.25">
      <c r="A71" s="85" t="s">
        <v>329</v>
      </c>
      <c r="B71" s="320">
        <f>'A2 Exploitation'!D158</f>
        <v>1</v>
      </c>
      <c r="C71" s="320"/>
      <c r="D71" s="78"/>
      <c r="E71" s="78"/>
      <c r="F71" s="78"/>
      <c r="G71" s="78"/>
      <c r="H71" s="78"/>
      <c r="I71" s="78"/>
    </row>
    <row r="72" spans="1:10" ht="33" customHeight="1" x14ac:dyDescent="0.25">
      <c r="A72" s="86" t="s">
        <v>330</v>
      </c>
      <c r="B72" s="320" t="e">
        <f>'A3 Exploitation'!D158</f>
        <v>#DIV/0!</v>
      </c>
      <c r="C72" s="320"/>
      <c r="D72" s="78"/>
      <c r="E72" s="78"/>
      <c r="F72" s="78"/>
      <c r="G72" s="78"/>
      <c r="H72" s="78"/>
      <c r="I72" s="78"/>
    </row>
    <row r="73" spans="1:10" ht="33" customHeight="1" x14ac:dyDescent="0.25">
      <c r="A73" s="86" t="s">
        <v>331</v>
      </c>
      <c r="B73" s="320">
        <f>'A4 Exploitation'!D158</f>
        <v>0</v>
      </c>
      <c r="C73" s="320"/>
      <c r="D73" s="78"/>
      <c r="E73" s="78"/>
      <c r="F73" s="78"/>
      <c r="G73" s="78"/>
      <c r="H73" s="78"/>
      <c r="I73" s="78"/>
    </row>
    <row r="74" spans="1:10" ht="33" customHeight="1" x14ac:dyDescent="0.25">
      <c r="A74" s="85" t="s">
        <v>332</v>
      </c>
      <c r="B74" s="320">
        <f>'A5 Exploitation'!D158</f>
        <v>0</v>
      </c>
      <c r="C74" s="320"/>
      <c r="D74" s="78"/>
      <c r="E74" s="78"/>
      <c r="F74" s="78"/>
      <c r="G74" s="78"/>
      <c r="H74" s="78"/>
      <c r="I74" s="78"/>
    </row>
    <row r="75" spans="1:10" ht="33" customHeight="1" x14ac:dyDescent="0.25">
      <c r="A75" s="85" t="s">
        <v>333</v>
      </c>
      <c r="B75" s="320">
        <f>'A6 Exploitation'!D158</f>
        <v>0</v>
      </c>
      <c r="C75" s="320"/>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19" t="s">
        <v>339</v>
      </c>
      <c r="C78" s="319"/>
      <c r="D78" s="78"/>
      <c r="E78" s="78"/>
      <c r="F78" s="78"/>
      <c r="G78" s="78"/>
      <c r="H78" s="78"/>
      <c r="I78" s="78"/>
      <c r="J78" s="77" t="str">
        <f>D18</f>
        <v>Route de Gabes - Sfax</v>
      </c>
    </row>
    <row r="79" spans="1:10" ht="33" customHeight="1" x14ac:dyDescent="0.25">
      <c r="A79" s="86" t="s">
        <v>328</v>
      </c>
      <c r="B79" s="320">
        <f>'A1 Exploitation'!D205</f>
        <v>0.96666666666666667</v>
      </c>
      <c r="C79" s="320"/>
      <c r="D79" s="78"/>
      <c r="E79" s="78"/>
      <c r="F79" s="78"/>
      <c r="G79" s="78"/>
      <c r="H79" s="78"/>
      <c r="I79" s="78"/>
    </row>
    <row r="80" spans="1:10" ht="33" customHeight="1" x14ac:dyDescent="0.25">
      <c r="A80" s="85" t="s">
        <v>329</v>
      </c>
      <c r="B80" s="320">
        <f>'A2 Exploitation'!D205</f>
        <v>0.72580645161290325</v>
      </c>
      <c r="C80" s="320"/>
      <c r="D80" s="78"/>
      <c r="E80" s="78"/>
      <c r="F80" s="78"/>
      <c r="G80" s="78"/>
      <c r="H80" s="78"/>
      <c r="I80" s="78"/>
    </row>
    <row r="81" spans="1:10" ht="33" customHeight="1" x14ac:dyDescent="0.25">
      <c r="A81" s="86" t="s">
        <v>330</v>
      </c>
      <c r="B81" s="320">
        <f>'A3 Exploitation'!D205</f>
        <v>0.125</v>
      </c>
      <c r="C81" s="320"/>
      <c r="D81" s="78"/>
      <c r="E81" s="78"/>
      <c r="F81" s="78"/>
      <c r="G81" s="78"/>
      <c r="H81" s="78"/>
      <c r="I81" s="78"/>
    </row>
    <row r="82" spans="1:10" ht="33" customHeight="1" x14ac:dyDescent="0.25">
      <c r="A82" s="86" t="s">
        <v>331</v>
      </c>
      <c r="B82" s="320">
        <f>'A4 Exploitation'!D205</f>
        <v>0</v>
      </c>
      <c r="C82" s="320"/>
      <c r="D82" s="78"/>
      <c r="E82" s="78"/>
      <c r="F82" s="78"/>
      <c r="G82" s="78"/>
      <c r="H82" s="78"/>
      <c r="I82" s="78"/>
    </row>
    <row r="83" spans="1:10" ht="33" customHeight="1" x14ac:dyDescent="0.25">
      <c r="A83" s="85" t="s">
        <v>332</v>
      </c>
      <c r="B83" s="320">
        <f>'A5 Exploitation'!D205</f>
        <v>0</v>
      </c>
      <c r="C83" s="320"/>
      <c r="D83" s="78"/>
      <c r="E83" s="78"/>
      <c r="F83" s="78"/>
      <c r="G83" s="78"/>
      <c r="H83" s="78"/>
      <c r="I83" s="78"/>
    </row>
    <row r="84" spans="1:10" ht="33" customHeight="1" x14ac:dyDescent="0.25">
      <c r="A84" s="85" t="s">
        <v>333</v>
      </c>
      <c r="B84" s="320">
        <f>'A6 Exploitation'!D205</f>
        <v>0</v>
      </c>
      <c r="C84" s="320"/>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19" t="s">
        <v>340</v>
      </c>
      <c r="C87" s="319"/>
      <c r="D87" s="78"/>
      <c r="E87" s="78"/>
      <c r="F87" s="78"/>
      <c r="G87" s="78"/>
      <c r="H87" s="78"/>
      <c r="I87" s="78"/>
      <c r="J87" s="77" t="str">
        <f>D18</f>
        <v>Route de Gabes - Sfax</v>
      </c>
    </row>
    <row r="88" spans="1:10" ht="33" customHeight="1" x14ac:dyDescent="0.25">
      <c r="A88" s="86" t="s">
        <v>328</v>
      </c>
      <c r="B88" s="320">
        <f>'A1 Exploitation'!D266</f>
        <v>0.98648648648648651</v>
      </c>
      <c r="C88" s="320"/>
      <c r="D88" s="78"/>
      <c r="E88" s="78"/>
      <c r="F88" s="78"/>
      <c r="G88" s="78"/>
      <c r="H88" s="78"/>
      <c r="I88" s="78"/>
    </row>
    <row r="89" spans="1:10" ht="33" customHeight="1" x14ac:dyDescent="0.25">
      <c r="A89" s="85" t="s">
        <v>329</v>
      </c>
      <c r="B89" s="320">
        <f>'A2 Exploitation'!D266</f>
        <v>0.98611111111111116</v>
      </c>
      <c r="C89" s="320"/>
      <c r="D89" s="78"/>
      <c r="E89" s="78"/>
      <c r="F89" s="78"/>
      <c r="G89" s="78"/>
      <c r="H89" s="78"/>
      <c r="I89" s="78"/>
    </row>
    <row r="90" spans="1:10" ht="33" customHeight="1" x14ac:dyDescent="0.25">
      <c r="A90" s="86" t="s">
        <v>330</v>
      </c>
      <c r="B90" s="320" t="e">
        <f>'A3 Exploitation'!D266</f>
        <v>#DIV/0!</v>
      </c>
      <c r="C90" s="320"/>
      <c r="D90" s="78"/>
      <c r="E90" s="78"/>
      <c r="F90" s="78"/>
      <c r="G90" s="78"/>
      <c r="H90" s="78"/>
      <c r="I90" s="78"/>
    </row>
    <row r="91" spans="1:10" ht="33" customHeight="1" x14ac:dyDescent="0.25">
      <c r="A91" s="86" t="s">
        <v>331</v>
      </c>
      <c r="B91" s="320">
        <f>'A4 Exploitation'!D266</f>
        <v>0</v>
      </c>
      <c r="C91" s="320"/>
      <c r="D91" s="78"/>
      <c r="E91" s="78"/>
      <c r="F91" s="78"/>
      <c r="G91" s="78"/>
      <c r="H91" s="78"/>
      <c r="I91" s="78"/>
    </row>
    <row r="92" spans="1:10" ht="33" customHeight="1" x14ac:dyDescent="0.25">
      <c r="A92" s="85" t="s">
        <v>332</v>
      </c>
      <c r="B92" s="320">
        <f>'A5 Exploitation'!D266</f>
        <v>0</v>
      </c>
      <c r="C92" s="320"/>
      <c r="D92" s="78"/>
      <c r="E92" s="78"/>
      <c r="F92" s="78"/>
      <c r="G92" s="78"/>
      <c r="H92" s="78"/>
      <c r="I92" s="78"/>
    </row>
    <row r="93" spans="1:10" ht="33" customHeight="1" x14ac:dyDescent="0.25">
      <c r="A93" s="85" t="s">
        <v>333</v>
      </c>
      <c r="B93" s="320">
        <f>'A6 Exploitation'!D266</f>
        <v>0</v>
      </c>
      <c r="C93" s="320"/>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19" t="s">
        <v>341</v>
      </c>
      <c r="C96" s="319"/>
      <c r="D96" s="78"/>
      <c r="E96" s="78"/>
      <c r="F96" s="78"/>
      <c r="G96" s="78"/>
      <c r="H96" s="78"/>
      <c r="I96" s="78"/>
      <c r="J96" s="77" t="str">
        <f>D18</f>
        <v>Route de Gabes - Sfax</v>
      </c>
    </row>
    <row r="97" spans="1:10" ht="33" customHeight="1" x14ac:dyDescent="0.25">
      <c r="A97" s="86" t="s">
        <v>328</v>
      </c>
      <c r="B97" s="320" t="e">
        <f>'A1 Exploitation'!D318</f>
        <v>#DIV/0!</v>
      </c>
      <c r="C97" s="320"/>
      <c r="D97" s="78"/>
      <c r="E97" s="78"/>
      <c r="F97" s="78"/>
      <c r="G97" s="78"/>
      <c r="H97" s="78"/>
      <c r="I97" s="78"/>
    </row>
    <row r="98" spans="1:10" ht="33" customHeight="1" x14ac:dyDescent="0.25">
      <c r="A98" s="85" t="s">
        <v>329</v>
      </c>
      <c r="B98" s="320" t="e">
        <f>'A2 Exploitation'!D318</f>
        <v>#DIV/0!</v>
      </c>
      <c r="C98" s="320"/>
      <c r="D98" s="78"/>
      <c r="E98" s="78"/>
      <c r="F98" s="78"/>
      <c r="G98" s="78"/>
      <c r="H98" s="78"/>
      <c r="I98" s="78"/>
    </row>
    <row r="99" spans="1:10" ht="33" customHeight="1" x14ac:dyDescent="0.25">
      <c r="A99" s="86" t="s">
        <v>330</v>
      </c>
      <c r="B99" s="320" t="e">
        <f>'A3 Exploitation'!D318</f>
        <v>#DIV/0!</v>
      </c>
      <c r="C99" s="320"/>
      <c r="D99" s="78"/>
      <c r="E99" s="78"/>
      <c r="F99" s="78"/>
      <c r="G99" s="78"/>
      <c r="H99" s="78"/>
      <c r="I99" s="78"/>
    </row>
    <row r="100" spans="1:10" ht="33" customHeight="1" x14ac:dyDescent="0.25">
      <c r="A100" s="86" t="s">
        <v>331</v>
      </c>
      <c r="B100" s="320">
        <f>'A4 Exploitation'!D318</f>
        <v>0</v>
      </c>
      <c r="C100" s="320"/>
      <c r="D100" s="78"/>
      <c r="E100" s="78"/>
      <c r="F100" s="78"/>
      <c r="G100" s="78"/>
      <c r="H100" s="78"/>
      <c r="I100" s="78"/>
    </row>
    <row r="101" spans="1:10" ht="33" customHeight="1" x14ac:dyDescent="0.25">
      <c r="A101" s="85" t="s">
        <v>332</v>
      </c>
      <c r="B101" s="320">
        <f>'A5 Exploitation'!D318</f>
        <v>0</v>
      </c>
      <c r="C101" s="320"/>
      <c r="D101" s="78"/>
      <c r="E101" s="78"/>
      <c r="F101" s="78"/>
      <c r="G101" s="78"/>
      <c r="H101" s="78"/>
      <c r="I101" s="78"/>
    </row>
    <row r="102" spans="1:10" ht="33" customHeight="1" x14ac:dyDescent="0.25">
      <c r="A102" s="85" t="s">
        <v>333</v>
      </c>
      <c r="B102" s="320">
        <f>'A6 Exploitation'!D318</f>
        <v>0</v>
      </c>
      <c r="C102" s="320"/>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19" t="s">
        <v>342</v>
      </c>
      <c r="C105" s="319"/>
      <c r="D105" s="78"/>
      <c r="E105" s="78"/>
      <c r="F105" s="78"/>
      <c r="G105" s="78"/>
      <c r="H105" s="78"/>
      <c r="I105" s="78"/>
      <c r="J105" s="77" t="str">
        <f>D18</f>
        <v>Route de Gabes - Sfax</v>
      </c>
    </row>
    <row r="106" spans="1:10" ht="33" customHeight="1" x14ac:dyDescent="0.25">
      <c r="A106" s="86" t="s">
        <v>328</v>
      </c>
      <c r="B106" s="320">
        <f>'A1 Exploitation'!D358</f>
        <v>0.8</v>
      </c>
      <c r="C106" s="320"/>
      <c r="D106" s="78"/>
      <c r="E106" s="78"/>
      <c r="F106" s="78"/>
      <c r="G106" s="78"/>
      <c r="H106" s="78"/>
      <c r="I106" s="78"/>
    </row>
    <row r="107" spans="1:10" ht="33" customHeight="1" x14ac:dyDescent="0.25">
      <c r="A107" s="85" t="s">
        <v>329</v>
      </c>
      <c r="B107" s="320">
        <f>'A2 Exploitation'!D358</f>
        <v>0.95833333333333337</v>
      </c>
      <c r="C107" s="320"/>
      <c r="D107" s="78"/>
      <c r="E107" s="78"/>
      <c r="F107" s="78"/>
      <c r="G107" s="78"/>
      <c r="H107" s="78"/>
      <c r="I107" s="78"/>
    </row>
    <row r="108" spans="1:10" ht="33" customHeight="1" x14ac:dyDescent="0.25">
      <c r="A108" s="86" t="s">
        <v>330</v>
      </c>
      <c r="B108" s="320">
        <f>'A3 Exploitation'!D358</f>
        <v>0.90625</v>
      </c>
      <c r="C108" s="320"/>
      <c r="D108" s="78"/>
      <c r="E108" s="78"/>
      <c r="F108" s="78"/>
      <c r="G108" s="78"/>
      <c r="H108" s="78"/>
      <c r="I108" s="78"/>
    </row>
    <row r="109" spans="1:10" ht="33" customHeight="1" x14ac:dyDescent="0.25">
      <c r="A109" s="86" t="s">
        <v>331</v>
      </c>
      <c r="B109" s="320">
        <f>'A4 Exploitation'!D358</f>
        <v>0</v>
      </c>
      <c r="C109" s="320"/>
      <c r="D109" s="78"/>
      <c r="E109" s="78"/>
      <c r="F109" s="78"/>
      <c r="G109" s="78"/>
      <c r="H109" s="78"/>
      <c r="I109" s="78"/>
    </row>
    <row r="110" spans="1:10" ht="33" customHeight="1" x14ac:dyDescent="0.25">
      <c r="A110" s="85" t="s">
        <v>332</v>
      </c>
      <c r="B110" s="320">
        <f>'A5 Exploitation'!D358</f>
        <v>0</v>
      </c>
      <c r="C110" s="320"/>
      <c r="D110" s="78"/>
      <c r="E110" s="78"/>
      <c r="F110" s="78"/>
      <c r="G110" s="78"/>
      <c r="H110" s="78"/>
      <c r="I110" s="78"/>
    </row>
    <row r="111" spans="1:10" ht="33" customHeight="1" x14ac:dyDescent="0.25">
      <c r="A111" s="85" t="s">
        <v>333</v>
      </c>
      <c r="B111" s="320">
        <f>'A6 Exploitation'!D358</f>
        <v>0</v>
      </c>
      <c r="C111" s="320"/>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19" t="s">
        <v>343</v>
      </c>
      <c r="C114" s="319"/>
      <c r="D114" s="78"/>
      <c r="E114" s="78"/>
      <c r="F114" s="78"/>
      <c r="G114" s="78"/>
      <c r="H114" s="78"/>
      <c r="I114" s="78"/>
      <c r="J114" s="77" t="str">
        <f>D18</f>
        <v>Route de Gabes - Sfax</v>
      </c>
    </row>
    <row r="115" spans="1:10" ht="33" customHeight="1" x14ac:dyDescent="0.25">
      <c r="A115" s="86" t="s">
        <v>328</v>
      </c>
      <c r="B115" s="320">
        <f>'A1 Exploitation'!D391</f>
        <v>0.88235294117647056</v>
      </c>
      <c r="C115" s="320"/>
      <c r="D115" s="78"/>
      <c r="E115" s="78"/>
      <c r="F115" s="78"/>
      <c r="G115" s="78"/>
      <c r="H115" s="78"/>
      <c r="I115" s="78"/>
    </row>
    <row r="116" spans="1:10" ht="33" customHeight="1" x14ac:dyDescent="0.25">
      <c r="A116" s="85" t="s">
        <v>329</v>
      </c>
      <c r="B116" s="320">
        <f>'A2 Exploitation'!D391</f>
        <v>0.66666666666666663</v>
      </c>
      <c r="C116" s="320"/>
      <c r="D116" s="78"/>
      <c r="E116" s="78"/>
      <c r="F116" s="78"/>
      <c r="G116" s="78"/>
      <c r="H116" s="78"/>
      <c r="I116" s="78"/>
    </row>
    <row r="117" spans="1:10" ht="33" customHeight="1" x14ac:dyDescent="0.25">
      <c r="A117" s="86" t="s">
        <v>330</v>
      </c>
      <c r="B117" s="320">
        <f>'A3 Exploitation'!D391</f>
        <v>0.15</v>
      </c>
      <c r="C117" s="320"/>
      <c r="D117" s="78"/>
      <c r="E117" s="78"/>
      <c r="F117" s="78"/>
      <c r="G117" s="78"/>
      <c r="H117" s="78"/>
      <c r="I117" s="78"/>
    </row>
    <row r="118" spans="1:10" ht="33" customHeight="1" x14ac:dyDescent="0.25">
      <c r="A118" s="86" t="s">
        <v>331</v>
      </c>
      <c r="B118" s="320">
        <f>'A4 Exploitation'!D391</f>
        <v>0</v>
      </c>
      <c r="C118" s="320"/>
      <c r="D118" s="78"/>
      <c r="E118" s="78"/>
      <c r="F118" s="78"/>
      <c r="G118" s="78"/>
      <c r="H118" s="78"/>
      <c r="I118" s="78"/>
    </row>
    <row r="119" spans="1:10" ht="33" customHeight="1" x14ac:dyDescent="0.25">
      <c r="A119" s="85" t="s">
        <v>332</v>
      </c>
      <c r="B119" s="320">
        <f>'A5 Exploitation'!D391</f>
        <v>0</v>
      </c>
      <c r="C119" s="320"/>
      <c r="D119" s="78"/>
      <c r="E119" s="78"/>
      <c r="F119" s="78"/>
      <c r="G119" s="78"/>
      <c r="H119" s="78"/>
      <c r="I119" s="78"/>
    </row>
    <row r="120" spans="1:10" ht="33" customHeight="1" x14ac:dyDescent="0.25">
      <c r="A120" s="85" t="s">
        <v>333</v>
      </c>
      <c r="B120" s="320">
        <f>'A6 Exploitation'!D391</f>
        <v>0</v>
      </c>
      <c r="C120" s="320"/>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19" t="s">
        <v>344</v>
      </c>
      <c r="C123" s="319"/>
      <c r="D123" s="78"/>
      <c r="E123" s="78"/>
      <c r="F123" s="78"/>
      <c r="G123" s="78"/>
      <c r="H123" s="78"/>
      <c r="I123" s="78"/>
      <c r="J123" s="77" t="str">
        <f>D18</f>
        <v>Route de Gabes - Sfax</v>
      </c>
    </row>
    <row r="124" spans="1:10" ht="33" customHeight="1" x14ac:dyDescent="0.25">
      <c r="A124" s="86" t="s">
        <v>328</v>
      </c>
      <c r="B124" s="320">
        <f>'A1 Exploitation'!D444</f>
        <v>1</v>
      </c>
      <c r="C124" s="320"/>
      <c r="D124" s="78"/>
      <c r="E124" s="78"/>
      <c r="F124" s="78"/>
      <c r="G124" s="78"/>
      <c r="H124" s="78"/>
      <c r="I124" s="78"/>
    </row>
    <row r="125" spans="1:10" ht="33" customHeight="1" x14ac:dyDescent="0.25">
      <c r="A125" s="85" t="s">
        <v>329</v>
      </c>
      <c r="B125" s="320">
        <f>'A2 Exploitation'!D444</f>
        <v>0.88461538461538458</v>
      </c>
      <c r="C125" s="320"/>
      <c r="D125" s="78"/>
      <c r="E125" s="78"/>
      <c r="F125" s="78"/>
      <c r="G125" s="78"/>
      <c r="H125" s="78"/>
      <c r="I125" s="78"/>
    </row>
    <row r="126" spans="1:10" ht="33" customHeight="1" x14ac:dyDescent="0.25">
      <c r="A126" s="86" t="s">
        <v>330</v>
      </c>
      <c r="B126" s="320">
        <f>'A3 Exploitation'!D444</f>
        <v>0.43478260869565216</v>
      </c>
      <c r="C126" s="320"/>
      <c r="D126" s="78"/>
      <c r="E126" s="78"/>
      <c r="F126" s="78"/>
      <c r="G126" s="78"/>
      <c r="H126" s="78"/>
      <c r="I126" s="78"/>
    </row>
    <row r="127" spans="1:10" ht="33" customHeight="1" x14ac:dyDescent="0.25">
      <c r="A127" s="86" t="s">
        <v>331</v>
      </c>
      <c r="B127" s="320">
        <f>'A4 Exploitation'!D444</f>
        <v>0</v>
      </c>
      <c r="C127" s="320"/>
      <c r="D127" s="78"/>
      <c r="E127" s="78"/>
      <c r="F127" s="78"/>
      <c r="G127" s="78"/>
      <c r="H127" s="78"/>
      <c r="I127" s="78"/>
    </row>
    <row r="128" spans="1:10" ht="33" customHeight="1" x14ac:dyDescent="0.25">
      <c r="A128" s="85" t="s">
        <v>332</v>
      </c>
      <c r="B128" s="320">
        <f>'A5 Exploitation'!D444</f>
        <v>0</v>
      </c>
      <c r="C128" s="320"/>
      <c r="D128" s="78"/>
      <c r="E128" s="78"/>
      <c r="F128" s="78"/>
      <c r="G128" s="78"/>
      <c r="H128" s="78"/>
      <c r="I128" s="78"/>
    </row>
    <row r="129" spans="1:10" ht="33" customHeight="1" x14ac:dyDescent="0.25">
      <c r="A129" s="85" t="s">
        <v>333</v>
      </c>
      <c r="B129" s="320">
        <f>'A6 Exploitation'!D444</f>
        <v>0</v>
      </c>
      <c r="C129" s="320"/>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19" t="s">
        <v>345</v>
      </c>
      <c r="C132" s="319"/>
      <c r="D132" s="78"/>
      <c r="E132" s="78"/>
      <c r="F132" s="78"/>
      <c r="G132" s="78"/>
      <c r="H132" s="78"/>
      <c r="I132" s="78"/>
      <c r="J132" s="77" t="str">
        <f>D18</f>
        <v>Route de Gabes - Sfax</v>
      </c>
    </row>
    <row r="133" spans="1:10" ht="33" customHeight="1" x14ac:dyDescent="0.25">
      <c r="A133" s="86" t="s">
        <v>328</v>
      </c>
      <c r="B133" s="320">
        <f>'A1 Exploitation'!D481</f>
        <v>0.95238095238095233</v>
      </c>
      <c r="C133" s="320"/>
      <c r="D133" s="78"/>
      <c r="E133" s="78"/>
      <c r="F133" s="78"/>
      <c r="G133" s="78"/>
      <c r="H133" s="78"/>
      <c r="I133" s="78"/>
    </row>
    <row r="134" spans="1:10" ht="33" customHeight="1" x14ac:dyDescent="0.25">
      <c r="A134" s="85" t="s">
        <v>329</v>
      </c>
      <c r="B134" s="320">
        <f>'A2 Exploitation'!D481</f>
        <v>0.97499999999999998</v>
      </c>
      <c r="C134" s="320"/>
      <c r="D134" s="78"/>
      <c r="E134" s="78"/>
      <c r="F134" s="78"/>
      <c r="G134" s="78"/>
      <c r="H134" s="78"/>
      <c r="I134" s="78"/>
    </row>
    <row r="135" spans="1:10" ht="33" customHeight="1" x14ac:dyDescent="0.25">
      <c r="A135" s="86" t="s">
        <v>330</v>
      </c>
      <c r="B135" s="320">
        <f>'A3 Exploitation'!D481</f>
        <v>0.2</v>
      </c>
      <c r="C135" s="320"/>
      <c r="D135" s="78"/>
      <c r="E135" s="78"/>
      <c r="F135" s="78"/>
      <c r="G135" s="78"/>
      <c r="H135" s="78"/>
      <c r="I135" s="78"/>
    </row>
    <row r="136" spans="1:10" ht="33" customHeight="1" x14ac:dyDescent="0.25">
      <c r="A136" s="86" t="s">
        <v>331</v>
      </c>
      <c r="B136" s="320">
        <f>'A4 Exploitation'!D481</f>
        <v>0</v>
      </c>
      <c r="C136" s="320"/>
      <c r="D136" s="78"/>
      <c r="E136" s="78"/>
      <c r="F136" s="78"/>
      <c r="G136" s="78"/>
      <c r="H136" s="78"/>
      <c r="I136" s="78"/>
    </row>
    <row r="137" spans="1:10" ht="33" customHeight="1" x14ac:dyDescent="0.25">
      <c r="A137" s="85" t="s">
        <v>332</v>
      </c>
      <c r="B137" s="320">
        <f>'A5 Exploitation'!D481</f>
        <v>0</v>
      </c>
      <c r="C137" s="320"/>
      <c r="D137" s="78"/>
      <c r="E137" s="78"/>
      <c r="F137" s="78"/>
      <c r="G137" s="78"/>
      <c r="H137" s="78"/>
      <c r="I137" s="78"/>
    </row>
    <row r="138" spans="1:10" ht="33" customHeight="1" x14ac:dyDescent="0.25">
      <c r="A138" s="85" t="s">
        <v>333</v>
      </c>
      <c r="B138" s="320">
        <f>'A6 Exploitation'!D481</f>
        <v>0</v>
      </c>
      <c r="C138" s="320"/>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19" t="s">
        <v>346</v>
      </c>
      <c r="C141" s="319"/>
      <c r="D141" s="78"/>
      <c r="E141" s="78"/>
      <c r="F141" s="78"/>
      <c r="G141" s="78"/>
      <c r="H141" s="78"/>
      <c r="I141" s="78"/>
      <c r="J141" s="77" t="str">
        <f>D18</f>
        <v>Route de Gabes - Sfax</v>
      </c>
    </row>
    <row r="142" spans="1:10" ht="33" customHeight="1" x14ac:dyDescent="0.25">
      <c r="A142" s="86" t="s">
        <v>328</v>
      </c>
      <c r="B142" s="320">
        <f>'A1 Exploitation'!D503</f>
        <v>1</v>
      </c>
      <c r="C142" s="320"/>
      <c r="D142" s="78"/>
      <c r="E142" s="78"/>
      <c r="F142" s="78"/>
      <c r="G142" s="78"/>
      <c r="H142" s="78"/>
      <c r="I142" s="78"/>
    </row>
    <row r="143" spans="1:10" ht="33" customHeight="1" x14ac:dyDescent="0.25">
      <c r="A143" s="85" t="s">
        <v>329</v>
      </c>
      <c r="B143" s="320">
        <f>'A2 Exploitation'!D503</f>
        <v>1</v>
      </c>
      <c r="C143" s="320"/>
      <c r="D143" s="78"/>
      <c r="E143" s="78"/>
      <c r="F143" s="78"/>
      <c r="G143" s="78"/>
      <c r="H143" s="78"/>
      <c r="I143" s="78"/>
    </row>
    <row r="144" spans="1:10" ht="33" customHeight="1" x14ac:dyDescent="0.25">
      <c r="A144" s="86" t="s">
        <v>330</v>
      </c>
      <c r="B144" s="320">
        <f>'A3 Exploitation'!D503</f>
        <v>1</v>
      </c>
      <c r="C144" s="320"/>
      <c r="D144" s="78"/>
      <c r="E144" s="78"/>
      <c r="F144" s="78"/>
      <c r="G144" s="78"/>
      <c r="H144" s="78"/>
      <c r="I144" s="78"/>
    </row>
    <row r="145" spans="1:10" ht="33" customHeight="1" x14ac:dyDescent="0.25">
      <c r="A145" s="86" t="s">
        <v>331</v>
      </c>
      <c r="B145" s="320">
        <f>'A4 Exploitation'!D503</f>
        <v>0</v>
      </c>
      <c r="C145" s="320"/>
      <c r="D145" s="78"/>
      <c r="E145" s="78"/>
      <c r="F145" s="78"/>
      <c r="G145" s="78"/>
      <c r="H145" s="78"/>
      <c r="I145" s="78"/>
    </row>
    <row r="146" spans="1:10" ht="33" customHeight="1" x14ac:dyDescent="0.25">
      <c r="A146" s="85" t="s">
        <v>332</v>
      </c>
      <c r="B146" s="320">
        <f>'A5 Exploitation'!D503</f>
        <v>0</v>
      </c>
      <c r="C146" s="320"/>
      <c r="D146" s="78"/>
      <c r="E146" s="78"/>
      <c r="F146" s="78"/>
      <c r="G146" s="78"/>
      <c r="H146" s="78"/>
      <c r="I146" s="78"/>
    </row>
    <row r="147" spans="1:10" ht="33" customHeight="1" x14ac:dyDescent="0.25">
      <c r="A147" s="85" t="s">
        <v>333</v>
      </c>
      <c r="B147" s="320">
        <f>'A6 Exploitation'!D503</f>
        <v>0</v>
      </c>
      <c r="C147" s="320"/>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19" t="s">
        <v>347</v>
      </c>
      <c r="C150" s="319"/>
      <c r="D150" s="78"/>
      <c r="E150" s="78"/>
      <c r="F150" s="78"/>
      <c r="G150" s="78"/>
      <c r="H150" s="78"/>
      <c r="I150" s="78"/>
      <c r="J150" s="77" t="str">
        <f>D18</f>
        <v>Route de Gabes - Sfax</v>
      </c>
    </row>
    <row r="151" spans="1:10" ht="33" customHeight="1" x14ac:dyDescent="0.25">
      <c r="A151" s="86" t="s">
        <v>328</v>
      </c>
      <c r="B151" s="320">
        <f>'A1 Exploitation'!D514</f>
        <v>1</v>
      </c>
      <c r="C151" s="320"/>
      <c r="D151" s="78"/>
      <c r="E151" s="78"/>
      <c r="F151" s="78"/>
      <c r="G151" s="78"/>
      <c r="H151" s="78"/>
      <c r="I151" s="78"/>
    </row>
    <row r="152" spans="1:10" ht="33" customHeight="1" x14ac:dyDescent="0.25">
      <c r="A152" s="85" t="s">
        <v>329</v>
      </c>
      <c r="B152" s="320">
        <f>'A2 Exploitation'!D514</f>
        <v>1</v>
      </c>
      <c r="C152" s="320"/>
      <c r="D152" s="78"/>
      <c r="E152" s="78"/>
      <c r="F152" s="78"/>
      <c r="G152" s="78"/>
      <c r="H152" s="78"/>
      <c r="I152" s="78"/>
    </row>
    <row r="153" spans="1:10" ht="33" customHeight="1" x14ac:dyDescent="0.25">
      <c r="A153" s="86" t="s">
        <v>330</v>
      </c>
      <c r="B153" s="320">
        <f>'A3 Exploitation'!D514</f>
        <v>1</v>
      </c>
      <c r="C153" s="320"/>
      <c r="D153" s="78"/>
      <c r="E153" s="78"/>
      <c r="F153" s="78"/>
      <c r="G153" s="78"/>
      <c r="H153" s="78"/>
      <c r="I153" s="78"/>
    </row>
    <row r="154" spans="1:10" ht="33" customHeight="1" x14ac:dyDescent="0.25">
      <c r="A154" s="86" t="s">
        <v>331</v>
      </c>
      <c r="B154" s="320">
        <f>'A4 Exploitation'!D514</f>
        <v>0</v>
      </c>
      <c r="C154" s="320"/>
      <c r="D154" s="78"/>
      <c r="E154" s="78"/>
      <c r="F154" s="78"/>
      <c r="G154" s="78"/>
      <c r="H154" s="78"/>
      <c r="I154" s="78"/>
    </row>
    <row r="155" spans="1:10" ht="33" customHeight="1" x14ac:dyDescent="0.25">
      <c r="A155" s="85" t="s">
        <v>332</v>
      </c>
      <c r="B155" s="320">
        <f>'A5 Exploitation'!D514</f>
        <v>0</v>
      </c>
      <c r="C155" s="320"/>
      <c r="D155" s="78"/>
      <c r="E155" s="78"/>
      <c r="F155" s="78"/>
      <c r="G155" s="78"/>
      <c r="H155" s="78"/>
      <c r="I155" s="78"/>
    </row>
    <row r="156" spans="1:10" ht="33" customHeight="1" x14ac:dyDescent="0.25">
      <c r="A156" s="85" t="s">
        <v>333</v>
      </c>
      <c r="B156" s="320">
        <f>'A6 Exploitation'!D514</f>
        <v>0</v>
      </c>
      <c r="C156" s="320"/>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23"/>
      <c r="C159" s="323"/>
      <c r="D159" s="78"/>
      <c r="E159" s="78"/>
      <c r="F159" s="78"/>
      <c r="G159" s="78"/>
      <c r="H159" s="78"/>
      <c r="I159" s="78"/>
    </row>
    <row r="160" spans="1:10" ht="33" customHeight="1" x14ac:dyDescent="0.25">
      <c r="A160" s="85" t="s">
        <v>326</v>
      </c>
      <c r="B160" s="319" t="s">
        <v>348</v>
      </c>
      <c r="C160" s="319"/>
      <c r="D160" s="78"/>
      <c r="E160" s="78"/>
      <c r="F160" s="78"/>
      <c r="G160" s="78"/>
      <c r="H160" s="78"/>
      <c r="I160" s="78"/>
      <c r="J160" s="77" t="str">
        <f>D18</f>
        <v>Route de Gabes - Sfax</v>
      </c>
    </row>
    <row r="161" spans="1:10" ht="33" customHeight="1" x14ac:dyDescent="0.25">
      <c r="A161" s="86" t="s">
        <v>328</v>
      </c>
      <c r="B161" s="320">
        <f>'A1 Exploitation'!D534</f>
        <v>1</v>
      </c>
      <c r="C161" s="320"/>
      <c r="D161" s="78"/>
      <c r="E161" s="78"/>
      <c r="F161" s="78"/>
      <c r="G161" s="78"/>
      <c r="H161" s="78"/>
      <c r="I161" s="78"/>
    </row>
    <row r="162" spans="1:10" ht="33" customHeight="1" x14ac:dyDescent="0.25">
      <c r="A162" s="85" t="s">
        <v>329</v>
      </c>
      <c r="B162" s="320">
        <f>'A2 Exploitation'!D534</f>
        <v>1</v>
      </c>
      <c r="C162" s="320"/>
      <c r="D162" s="78"/>
      <c r="E162" s="78"/>
      <c r="F162" s="78"/>
      <c r="G162" s="78"/>
      <c r="H162" s="78"/>
      <c r="I162" s="78"/>
    </row>
    <row r="163" spans="1:10" ht="33" customHeight="1" x14ac:dyDescent="0.25">
      <c r="A163" s="86" t="s">
        <v>330</v>
      </c>
      <c r="B163" s="320">
        <f>'A3 Exploitation'!D534</f>
        <v>0.9285714285714286</v>
      </c>
      <c r="C163" s="320"/>
      <c r="D163" s="78"/>
      <c r="E163" s="78"/>
      <c r="F163" s="78"/>
      <c r="G163" s="78"/>
      <c r="H163" s="78"/>
      <c r="I163" s="78"/>
    </row>
    <row r="164" spans="1:10" ht="33" customHeight="1" x14ac:dyDescent="0.25">
      <c r="A164" s="86" t="s">
        <v>331</v>
      </c>
      <c r="B164" s="320">
        <f>'A4 Exploitation'!D534</f>
        <v>0</v>
      </c>
      <c r="C164" s="320"/>
    </row>
    <row r="165" spans="1:10" ht="33" customHeight="1" x14ac:dyDescent="0.25">
      <c r="A165" s="85" t="s">
        <v>332</v>
      </c>
      <c r="B165" s="320">
        <f>'A5 Exploitation'!D534</f>
        <v>0</v>
      </c>
      <c r="C165" s="320"/>
    </row>
    <row r="166" spans="1:10" ht="18" x14ac:dyDescent="0.25">
      <c r="A166" s="85" t="s">
        <v>333</v>
      </c>
      <c r="B166" s="320">
        <f>'A6 Exploitation'!D534</f>
        <v>0</v>
      </c>
      <c r="C166" s="320"/>
    </row>
    <row r="167" spans="1:10" ht="18.75" x14ac:dyDescent="0.25">
      <c r="A167" s="89"/>
      <c r="B167" s="82"/>
      <c r="C167" s="82"/>
    </row>
    <row r="168" spans="1:10" ht="33" customHeight="1" x14ac:dyDescent="0.25">
      <c r="A168" s="89"/>
      <c r="B168" s="82"/>
      <c r="C168" s="82"/>
    </row>
    <row r="169" spans="1:10" ht="33" customHeight="1" x14ac:dyDescent="0.25">
      <c r="A169" s="85" t="s">
        <v>326</v>
      </c>
      <c r="B169" s="319" t="s">
        <v>349</v>
      </c>
      <c r="C169" s="319"/>
      <c r="J169" s="77" t="str">
        <f>D18</f>
        <v>Route de Gabes - Sfax</v>
      </c>
    </row>
    <row r="170" spans="1:10" ht="33" customHeight="1" x14ac:dyDescent="0.25">
      <c r="A170" s="86" t="s">
        <v>328</v>
      </c>
      <c r="B170" s="320">
        <f>'A1 Exploitation'!D545</f>
        <v>1</v>
      </c>
      <c r="C170" s="320"/>
    </row>
    <row r="171" spans="1:10" ht="33" customHeight="1" x14ac:dyDescent="0.25">
      <c r="A171" s="85" t="s">
        <v>329</v>
      </c>
      <c r="B171" s="320">
        <f>'A2 Exploitation'!D545</f>
        <v>1</v>
      </c>
      <c r="C171" s="320"/>
    </row>
    <row r="172" spans="1:10" ht="33" customHeight="1" x14ac:dyDescent="0.25">
      <c r="A172" s="86" t="s">
        <v>330</v>
      </c>
      <c r="B172" s="320">
        <f>'A3 Exploitation'!D545</f>
        <v>1</v>
      </c>
      <c r="C172" s="320"/>
    </row>
    <row r="173" spans="1:10" ht="33" customHeight="1" x14ac:dyDescent="0.25">
      <c r="A173" s="86" t="s">
        <v>331</v>
      </c>
      <c r="B173" s="320">
        <f>'A4 Exploitation'!D545</f>
        <v>0</v>
      </c>
      <c r="C173" s="320"/>
    </row>
    <row r="174" spans="1:10" ht="33" customHeight="1" x14ac:dyDescent="0.25">
      <c r="A174" s="85" t="s">
        <v>332</v>
      </c>
      <c r="B174" s="320">
        <f>'A5 Exploitation'!D545</f>
        <v>0</v>
      </c>
      <c r="C174" s="320"/>
    </row>
    <row r="175" spans="1:10" ht="18" x14ac:dyDescent="0.25">
      <c r="A175" s="85" t="s">
        <v>333</v>
      </c>
      <c r="B175" s="320">
        <f>'A6 Exploitation'!D545</f>
        <v>0</v>
      </c>
      <c r="C175" s="320"/>
    </row>
    <row r="176" spans="1:10" ht="18.75" x14ac:dyDescent="0.25">
      <c r="A176" s="89"/>
      <c r="B176" s="82"/>
      <c r="C176" s="82"/>
    </row>
    <row r="177" spans="1:10" ht="33" customHeight="1" x14ac:dyDescent="0.25">
      <c r="A177" s="89"/>
      <c r="B177" s="82"/>
      <c r="C177" s="82"/>
    </row>
    <row r="178" spans="1:10" ht="33" customHeight="1" x14ac:dyDescent="0.25">
      <c r="A178" s="85" t="s">
        <v>326</v>
      </c>
      <c r="B178" s="319" t="s">
        <v>350</v>
      </c>
      <c r="C178" s="319"/>
      <c r="J178" s="77" t="str">
        <f>D18</f>
        <v>Route de Gabes - Sfax</v>
      </c>
    </row>
    <row r="179" spans="1:10" ht="33" customHeight="1" x14ac:dyDescent="0.25">
      <c r="A179" s="86" t="s">
        <v>328</v>
      </c>
      <c r="B179" s="320">
        <f>'A1 Technique'!D199</f>
        <v>0.90776699029126218</v>
      </c>
      <c r="C179" s="320"/>
    </row>
    <row r="180" spans="1:10" ht="33" customHeight="1" x14ac:dyDescent="0.25">
      <c r="A180" s="85" t="s">
        <v>329</v>
      </c>
      <c r="B180" s="320">
        <f>'A2 Technique'!D199</f>
        <v>0.875</v>
      </c>
      <c r="C180" s="320"/>
    </row>
    <row r="181" spans="1:10" ht="33" customHeight="1" x14ac:dyDescent="0.25">
      <c r="A181" s="86" t="s">
        <v>330</v>
      </c>
      <c r="B181" s="320">
        <f>'A3 Technique'!D199</f>
        <v>0.97560975609756095</v>
      </c>
      <c r="C181" s="320"/>
    </row>
    <row r="182" spans="1:10" ht="33" customHeight="1" x14ac:dyDescent="0.25">
      <c r="A182" s="86" t="s">
        <v>331</v>
      </c>
      <c r="B182" s="320">
        <f>'A4 Technique'!D199</f>
        <v>0</v>
      </c>
      <c r="C182" s="320"/>
    </row>
    <row r="183" spans="1:10" ht="33" customHeight="1" x14ac:dyDescent="0.25">
      <c r="A183" s="85" t="s">
        <v>332</v>
      </c>
      <c r="B183" s="320">
        <f>'A5 Technique'!D199</f>
        <v>0</v>
      </c>
      <c r="C183" s="320"/>
    </row>
    <row r="184" spans="1:10" ht="18" x14ac:dyDescent="0.25">
      <c r="A184" s="85" t="s">
        <v>333</v>
      </c>
      <c r="B184" s="320">
        <f>'A6 Technique'!D199</f>
        <v>0</v>
      </c>
      <c r="C184" s="320"/>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6" t="s">
        <v>179</v>
      </c>
      <c r="B7" s="326"/>
      <c r="C7" s="326"/>
      <c r="D7" s="326"/>
      <c r="E7" s="326"/>
      <c r="F7" s="326"/>
      <c r="G7" s="125"/>
    </row>
    <row r="8" spans="1:7" ht="29.25" x14ac:dyDescent="0.45">
      <c r="A8" s="327" t="str">
        <f>'Page de garde'!D18</f>
        <v>Route de Gabes - Sfax</v>
      </c>
      <c r="B8" s="327"/>
      <c r="C8" s="327"/>
      <c r="D8" s="327"/>
      <c r="E8" s="327"/>
      <c r="F8" s="327"/>
      <c r="G8" s="125"/>
    </row>
    <row r="9" spans="1:7" ht="24" x14ac:dyDescent="0.45">
      <c r="A9" s="14" t="s">
        <v>42</v>
      </c>
      <c r="B9" s="328"/>
      <c r="C9" s="328"/>
      <c r="D9" s="328"/>
      <c r="E9" s="328"/>
      <c r="F9" s="328"/>
      <c r="G9" s="125"/>
    </row>
    <row r="10" spans="1:7" ht="24" x14ac:dyDescent="0.45">
      <c r="A10" s="15" t="s">
        <v>44</v>
      </c>
      <c r="B10" s="329"/>
      <c r="C10" s="329"/>
      <c r="D10" s="329"/>
      <c r="E10" s="329"/>
      <c r="F10" s="329"/>
      <c r="G10" s="125"/>
    </row>
    <row r="11" spans="1:7" ht="24" x14ac:dyDescent="0.45">
      <c r="A11" s="14" t="s">
        <v>43</v>
      </c>
      <c r="B11" s="324"/>
      <c r="C11" s="324"/>
      <c r="D11" s="324"/>
      <c r="E11" s="324"/>
      <c r="F11" s="324"/>
      <c r="G11" s="125"/>
    </row>
    <row r="12" spans="1:7" ht="24" x14ac:dyDescent="0.45">
      <c r="A12" s="14" t="s">
        <v>239</v>
      </c>
      <c r="B12" s="330">
        <f>D549</f>
        <v>0</v>
      </c>
      <c r="C12" s="330"/>
      <c r="D12" s="330"/>
      <c r="E12" s="330"/>
      <c r="F12" s="330"/>
      <c r="G12" s="125"/>
    </row>
    <row r="13" spans="1:7" ht="22.5" x14ac:dyDescent="0.45">
      <c r="D13" s="331"/>
      <c r="E13" s="331"/>
      <c r="F13" s="331"/>
      <c r="G13" s="33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32" t="s">
        <v>30</v>
      </c>
      <c r="B17" s="333" t="s">
        <v>31</v>
      </c>
      <c r="C17" s="333"/>
      <c r="D17" s="333" t="s">
        <v>46</v>
      </c>
      <c r="E17" s="334" t="s">
        <v>310</v>
      </c>
      <c r="F17" s="334" t="s">
        <v>358</v>
      </c>
    </row>
    <row r="18" spans="1:8" ht="16.5" customHeight="1" x14ac:dyDescent="0.3">
      <c r="A18" s="332"/>
      <c r="B18" s="41" t="s">
        <v>34</v>
      </c>
      <c r="C18" s="41" t="s">
        <v>33</v>
      </c>
      <c r="D18" s="333"/>
      <c r="E18" s="334"/>
      <c r="F18" s="334"/>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5" t="s">
        <v>379</v>
      </c>
      <c r="B38" s="336"/>
      <c r="C38" s="336"/>
      <c r="D38" s="336"/>
      <c r="E38" s="336"/>
      <c r="F38" s="33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32" t="s">
        <v>30</v>
      </c>
      <c r="B50" s="333" t="s">
        <v>31</v>
      </c>
      <c r="C50" s="333"/>
      <c r="D50" s="333" t="s">
        <v>46</v>
      </c>
      <c r="E50" s="334" t="s">
        <v>310</v>
      </c>
      <c r="F50" s="334" t="s">
        <v>360</v>
      </c>
      <c r="G50" s="127"/>
    </row>
    <row r="51" spans="1:7" ht="16.5" customHeight="1" x14ac:dyDescent="0.3">
      <c r="A51" s="332"/>
      <c r="B51" s="41" t="s">
        <v>34</v>
      </c>
      <c r="C51" s="41" t="s">
        <v>33</v>
      </c>
      <c r="D51" s="333"/>
      <c r="E51" s="334"/>
      <c r="F51" s="334"/>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5" t="s">
        <v>379</v>
      </c>
      <c r="B94" s="336"/>
      <c r="C94" s="336"/>
      <c r="D94" s="336"/>
      <c r="E94" s="336"/>
      <c r="F94" s="33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32" t="s">
        <v>30</v>
      </c>
      <c r="B107" s="333" t="s">
        <v>31</v>
      </c>
      <c r="C107" s="333"/>
      <c r="D107" s="333" t="s">
        <v>46</v>
      </c>
      <c r="E107" s="334" t="s">
        <v>310</v>
      </c>
      <c r="F107" s="334" t="s">
        <v>360</v>
      </c>
    </row>
    <row r="108" spans="1:7" ht="16.5" customHeight="1" x14ac:dyDescent="0.3">
      <c r="A108" s="332"/>
      <c r="B108" s="41" t="s">
        <v>34</v>
      </c>
      <c r="C108" s="41" t="s">
        <v>33</v>
      </c>
      <c r="D108" s="333"/>
      <c r="E108" s="334"/>
      <c r="F108" s="334"/>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8" t="s">
        <v>379</v>
      </c>
      <c r="B148" s="339"/>
      <c r="C148" s="339"/>
      <c r="D148" s="34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32" t="s">
        <v>30</v>
      </c>
      <c r="B162" s="333" t="s">
        <v>31</v>
      </c>
      <c r="C162" s="333"/>
      <c r="D162" s="333" t="s">
        <v>46</v>
      </c>
      <c r="E162" s="334" t="s">
        <v>310</v>
      </c>
      <c r="F162" s="334" t="s">
        <v>360</v>
      </c>
      <c r="G162" s="127"/>
    </row>
    <row r="163" spans="1:7" ht="16.5" customHeight="1" x14ac:dyDescent="0.3">
      <c r="A163" s="332"/>
      <c r="B163" s="41" t="s">
        <v>34</v>
      </c>
      <c r="C163" s="41" t="s">
        <v>33</v>
      </c>
      <c r="D163" s="333"/>
      <c r="E163" s="334"/>
      <c r="F163" s="334"/>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41" t="s">
        <v>379</v>
      </c>
      <c r="B195" s="341"/>
      <c r="C195" s="341"/>
      <c r="D195" s="341"/>
      <c r="E195" s="341"/>
      <c r="F195" s="34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32" t="s">
        <v>30</v>
      </c>
      <c r="B209" s="333" t="s">
        <v>31</v>
      </c>
      <c r="C209" s="333"/>
      <c r="D209" s="333" t="s">
        <v>46</v>
      </c>
      <c r="E209" s="334" t="s">
        <v>310</v>
      </c>
      <c r="F209" s="334" t="s">
        <v>360</v>
      </c>
      <c r="G209" s="127"/>
    </row>
    <row r="210" spans="1:7" ht="16.5" customHeight="1" x14ac:dyDescent="0.3">
      <c r="A210" s="332"/>
      <c r="B210" s="41" t="s">
        <v>34</v>
      </c>
      <c r="C210" s="41" t="s">
        <v>33</v>
      </c>
      <c r="D210" s="333"/>
      <c r="E210" s="334"/>
      <c r="F210" s="334"/>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41" t="s">
        <v>379</v>
      </c>
      <c r="B256" s="341"/>
      <c r="C256" s="341"/>
      <c r="D256" s="341"/>
      <c r="E256" s="341"/>
      <c r="F256" s="34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32" t="s">
        <v>30</v>
      </c>
      <c r="B270" s="333" t="s">
        <v>31</v>
      </c>
      <c r="C270" s="333"/>
      <c r="D270" s="333" t="s">
        <v>46</v>
      </c>
      <c r="E270" s="334" t="s">
        <v>310</v>
      </c>
      <c r="F270" s="334" t="s">
        <v>360</v>
      </c>
      <c r="G270" s="214"/>
    </row>
    <row r="271" spans="1:7" s="16" customFormat="1" ht="16.5" customHeight="1" x14ac:dyDescent="0.3">
      <c r="A271" s="332"/>
      <c r="B271" s="41" t="s">
        <v>34</v>
      </c>
      <c r="C271" s="41" t="s">
        <v>33</v>
      </c>
      <c r="D271" s="333"/>
      <c r="E271" s="334"/>
      <c r="F271" s="334"/>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42" t="s">
        <v>396</v>
      </c>
      <c r="B308" s="343"/>
      <c r="C308" s="343"/>
      <c r="D308" s="343"/>
      <c r="E308" s="343"/>
      <c r="F308" s="34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32" t="s">
        <v>30</v>
      </c>
      <c r="B322" s="333" t="s">
        <v>31</v>
      </c>
      <c r="C322" s="333"/>
      <c r="D322" s="333" t="s">
        <v>46</v>
      </c>
      <c r="E322" s="334" t="s">
        <v>310</v>
      </c>
      <c r="F322" s="334" t="s">
        <v>360</v>
      </c>
      <c r="G322" s="127"/>
    </row>
    <row r="323" spans="1:7" ht="16.5" customHeight="1" x14ac:dyDescent="0.3">
      <c r="A323" s="332"/>
      <c r="B323" s="41" t="s">
        <v>34</v>
      </c>
      <c r="C323" s="41" t="s">
        <v>33</v>
      </c>
      <c r="D323" s="333"/>
      <c r="E323" s="334"/>
      <c r="F323" s="334"/>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42" t="s">
        <v>379</v>
      </c>
      <c r="B349" s="343"/>
      <c r="C349" s="343"/>
      <c r="D349" s="343"/>
      <c r="E349" s="343"/>
      <c r="F349" s="34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32" t="s">
        <v>30</v>
      </c>
      <c r="B362" s="333" t="s">
        <v>31</v>
      </c>
      <c r="C362" s="333"/>
      <c r="D362" s="333" t="s">
        <v>46</v>
      </c>
      <c r="E362" s="334" t="s">
        <v>310</v>
      </c>
      <c r="F362" s="334" t="s">
        <v>360</v>
      </c>
      <c r="G362" s="127"/>
    </row>
    <row r="363" spans="1:7" ht="16.5" customHeight="1" x14ac:dyDescent="0.3">
      <c r="A363" s="332"/>
      <c r="B363" s="41" t="s">
        <v>34</v>
      </c>
      <c r="C363" s="41" t="s">
        <v>33</v>
      </c>
      <c r="D363" s="333"/>
      <c r="E363" s="334"/>
      <c r="F363" s="334"/>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41" t="s">
        <v>379</v>
      </c>
      <c r="B383" s="341"/>
      <c r="C383" s="341"/>
      <c r="D383" s="341"/>
      <c r="E383" s="341"/>
      <c r="F383" s="34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32" t="s">
        <v>30</v>
      </c>
      <c r="B395" s="333" t="s">
        <v>31</v>
      </c>
      <c r="C395" s="333"/>
      <c r="D395" s="333" t="s">
        <v>46</v>
      </c>
      <c r="E395" s="334" t="s">
        <v>310</v>
      </c>
      <c r="F395" s="334" t="s">
        <v>360</v>
      </c>
      <c r="G395" s="127"/>
    </row>
    <row r="396" spans="1:7" ht="16.5" customHeight="1" x14ac:dyDescent="0.3">
      <c r="A396" s="332"/>
      <c r="B396" s="41" t="s">
        <v>34</v>
      </c>
      <c r="C396" s="41" t="s">
        <v>33</v>
      </c>
      <c r="D396" s="333"/>
      <c r="E396" s="334"/>
      <c r="F396" s="334"/>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41" t="s">
        <v>379</v>
      </c>
      <c r="B435" s="341"/>
      <c r="C435" s="341"/>
      <c r="D435" s="341"/>
      <c r="E435" s="341"/>
      <c r="F435" s="34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32" t="s">
        <v>30</v>
      </c>
      <c r="B448" s="333" t="s">
        <v>31</v>
      </c>
      <c r="C448" s="333"/>
      <c r="D448" s="333" t="s">
        <v>46</v>
      </c>
      <c r="E448" s="334" t="s">
        <v>310</v>
      </c>
      <c r="F448" s="334" t="s">
        <v>360</v>
      </c>
      <c r="G448" s="127"/>
    </row>
    <row r="449" spans="1:6" ht="16.5" customHeight="1" x14ac:dyDescent="0.3">
      <c r="A449" s="332"/>
      <c r="B449" s="41" t="s">
        <v>34</v>
      </c>
      <c r="C449" s="41" t="s">
        <v>33</v>
      </c>
      <c r="D449" s="333"/>
      <c r="E449" s="334"/>
      <c r="F449" s="334"/>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45" t="s">
        <v>379</v>
      </c>
      <c r="B471" s="346"/>
      <c r="C471" s="346"/>
      <c r="D471" s="346"/>
      <c r="E471" s="346"/>
      <c r="F471" s="346"/>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7" t="s">
        <v>367</v>
      </c>
      <c r="B483" s="347"/>
      <c r="C483" s="347"/>
      <c r="D483" s="347"/>
      <c r="E483" s="185"/>
      <c r="F483" s="201"/>
    </row>
    <row r="484" spans="1:7" x14ac:dyDescent="0.3">
      <c r="A484" s="74">
        <f>B11</f>
        <v>0</v>
      </c>
      <c r="B484" s="124"/>
      <c r="C484" s="135"/>
      <c r="D484" s="124"/>
    </row>
    <row r="485" spans="1:7" ht="16.5" customHeight="1" x14ac:dyDescent="0.3">
      <c r="A485" s="332" t="s">
        <v>30</v>
      </c>
      <c r="B485" s="333" t="s">
        <v>31</v>
      </c>
      <c r="C485" s="333"/>
      <c r="D485" s="333" t="s">
        <v>46</v>
      </c>
      <c r="E485" s="334" t="s">
        <v>310</v>
      </c>
      <c r="F485" s="334" t="s">
        <v>360</v>
      </c>
      <c r="G485" s="127"/>
    </row>
    <row r="486" spans="1:7" ht="16.5" customHeight="1" x14ac:dyDescent="0.3">
      <c r="A486" s="332"/>
      <c r="B486" s="41" t="s">
        <v>34</v>
      </c>
      <c r="C486" s="41" t="s">
        <v>33</v>
      </c>
      <c r="D486" s="333"/>
      <c r="E486" s="334"/>
      <c r="F486" s="334"/>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32" t="s">
        <v>30</v>
      </c>
      <c r="B507" s="333" t="s">
        <v>31</v>
      </c>
      <c r="C507" s="333"/>
      <c r="D507" s="333" t="s">
        <v>46</v>
      </c>
      <c r="E507" s="334" t="s">
        <v>310</v>
      </c>
      <c r="F507" s="334" t="s">
        <v>360</v>
      </c>
      <c r="G507" s="127"/>
    </row>
    <row r="508" spans="1:7" ht="16.5" customHeight="1" x14ac:dyDescent="0.3">
      <c r="A508" s="332"/>
      <c r="B508" s="41" t="s">
        <v>34</v>
      </c>
      <c r="C508" s="41" t="s">
        <v>33</v>
      </c>
      <c r="D508" s="333"/>
      <c r="E508" s="334"/>
      <c r="F508" s="334"/>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32" t="s">
        <v>30</v>
      </c>
      <c r="B518" s="333" t="s">
        <v>31</v>
      </c>
      <c r="C518" s="333"/>
      <c r="D518" s="333" t="s">
        <v>46</v>
      </c>
      <c r="E518" s="334" t="s">
        <v>310</v>
      </c>
      <c r="F518" s="334" t="s">
        <v>360</v>
      </c>
      <c r="G518" s="127"/>
    </row>
    <row r="519" spans="1:7" ht="16.5" customHeight="1" x14ac:dyDescent="0.3">
      <c r="A519" s="332"/>
      <c r="B519" s="41" t="s">
        <v>34</v>
      </c>
      <c r="C519" s="41" t="s">
        <v>33</v>
      </c>
      <c r="D519" s="333"/>
      <c r="E519" s="334"/>
      <c r="F519" s="334"/>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32" t="s">
        <v>30</v>
      </c>
      <c r="B538" s="333" t="s">
        <v>31</v>
      </c>
      <c r="C538" s="333"/>
      <c r="D538" s="333" t="s">
        <v>46</v>
      </c>
      <c r="E538" s="334" t="s">
        <v>310</v>
      </c>
      <c r="F538" s="334" t="s">
        <v>360</v>
      </c>
      <c r="G538" s="127"/>
    </row>
    <row r="539" spans="1:7" ht="16.5" customHeight="1" x14ac:dyDescent="0.3">
      <c r="A539" s="332"/>
      <c r="B539" s="41" t="s">
        <v>34</v>
      </c>
      <c r="C539" s="41" t="s">
        <v>33</v>
      </c>
      <c r="D539" s="333"/>
      <c r="E539" s="334"/>
      <c r="F539" s="334"/>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9" t="s">
        <v>50</v>
      </c>
      <c r="B6" s="349"/>
      <c r="C6" s="349"/>
      <c r="D6" s="349"/>
      <c r="E6" s="349"/>
      <c r="F6" s="349"/>
      <c r="G6" s="125"/>
    </row>
    <row r="7" spans="1:7" s="12" customFormat="1" ht="21.75" customHeight="1" x14ac:dyDescent="0.45">
      <c r="A7" s="327" t="str">
        <f>'A5 Exploitation'!A8:F8</f>
        <v>Route de Gabes - Sfax</v>
      </c>
      <c r="B7" s="327"/>
      <c r="C7" s="327"/>
      <c r="D7" s="327"/>
      <c r="E7" s="327"/>
      <c r="F7" s="327"/>
      <c r="G7" s="125"/>
    </row>
    <row r="8" spans="1:7" s="12" customFormat="1" ht="24" x14ac:dyDescent="0.45">
      <c r="A8" s="14" t="s">
        <v>42</v>
      </c>
      <c r="B8" s="350">
        <f>'A5 Exploitation'!B9:F9</f>
        <v>0</v>
      </c>
      <c r="C8" s="350"/>
      <c r="D8" s="350"/>
      <c r="E8" s="350"/>
      <c r="F8" s="350"/>
      <c r="G8" s="125"/>
    </row>
    <row r="9" spans="1:7" s="12" customFormat="1" ht="24" x14ac:dyDescent="0.45">
      <c r="A9" s="15" t="s">
        <v>44</v>
      </c>
      <c r="B9" s="351">
        <f>'A5 Exploitation'!B10:F10</f>
        <v>0</v>
      </c>
      <c r="C9" s="351"/>
      <c r="D9" s="351"/>
      <c r="E9" s="351"/>
      <c r="F9" s="351"/>
      <c r="G9" s="125"/>
    </row>
    <row r="10" spans="1:7" s="12" customFormat="1" ht="24" x14ac:dyDescent="0.45">
      <c r="A10" s="14" t="s">
        <v>43</v>
      </c>
      <c r="B10" s="348">
        <f>'A5 Exploitation'!B11:F11</f>
        <v>0</v>
      </c>
      <c r="C10" s="348"/>
      <c r="D10" s="348"/>
      <c r="E10" s="348"/>
      <c r="F10" s="348"/>
      <c r="G10" s="125"/>
    </row>
    <row r="11" spans="1:7" s="12" customFormat="1" ht="24" x14ac:dyDescent="0.45">
      <c r="A11" s="14" t="s">
        <v>294</v>
      </c>
      <c r="B11" s="352">
        <f>D199</f>
        <v>0</v>
      </c>
      <c r="C11" s="352"/>
      <c r="D11" s="352"/>
      <c r="E11" s="352"/>
      <c r="F11" s="352"/>
      <c r="G11" s="125"/>
    </row>
    <row r="12" spans="1:7" s="12" customFormat="1" ht="22.5" x14ac:dyDescent="0.45">
      <c r="A12" s="11"/>
      <c r="D12" s="331"/>
      <c r="E12" s="331"/>
      <c r="F12" s="331"/>
      <c r="G12" s="331"/>
    </row>
    <row r="13" spans="1:7" s="12" customFormat="1" ht="11.25" customHeight="1" x14ac:dyDescent="0.3">
      <c r="A13" s="332" t="s">
        <v>30</v>
      </c>
      <c r="B13" s="333" t="s">
        <v>31</v>
      </c>
      <c r="C13" s="333"/>
      <c r="D13" s="333" t="s">
        <v>46</v>
      </c>
      <c r="E13" s="333" t="s">
        <v>190</v>
      </c>
      <c r="F13" s="333" t="s">
        <v>191</v>
      </c>
      <c r="G13" s="112"/>
    </row>
    <row r="14" spans="1:7" s="12" customFormat="1" ht="12.75" customHeight="1" x14ac:dyDescent="0.3">
      <c r="A14" s="332"/>
      <c r="B14" s="34" t="s">
        <v>34</v>
      </c>
      <c r="C14" s="34" t="s">
        <v>33</v>
      </c>
      <c r="D14" s="333"/>
      <c r="E14" s="333"/>
      <c r="F14" s="333"/>
      <c r="G14" s="127"/>
    </row>
    <row r="15" spans="1:7" x14ac:dyDescent="0.3">
      <c r="A15" s="17"/>
      <c r="B15" s="17"/>
      <c r="C15" s="17"/>
      <c r="D15" s="17"/>
    </row>
    <row r="16" spans="1:7" ht="19.5" x14ac:dyDescent="0.4">
      <c r="A16" s="357" t="s">
        <v>0</v>
      </c>
      <c r="B16" s="358"/>
      <c r="C16" s="358"/>
      <c r="D16" s="358"/>
      <c r="E16" s="358"/>
      <c r="F16" s="35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9" t="s">
        <v>36</v>
      </c>
      <c r="B22" s="360"/>
      <c r="C22" s="361"/>
      <c r="D22" s="258">
        <f>SUM(B17:C21)</f>
        <v>0</v>
      </c>
    </row>
    <row r="23" spans="1:7" x14ac:dyDescent="0.3">
      <c r="A23" s="354" t="s">
        <v>295</v>
      </c>
      <c r="B23" s="355"/>
      <c r="C23" s="356"/>
      <c r="D23" s="33">
        <f>D22/(COUNT(B17:C21)*2)</f>
        <v>0</v>
      </c>
    </row>
    <row r="24" spans="1:7" s="22" customFormat="1" x14ac:dyDescent="0.3">
      <c r="A24" s="26"/>
      <c r="B24" s="27"/>
      <c r="C24" s="27"/>
      <c r="D24" s="28"/>
      <c r="G24" s="126"/>
    </row>
    <row r="25" spans="1:7" ht="19.5" x14ac:dyDescent="0.4">
      <c r="A25" s="362" t="s">
        <v>4</v>
      </c>
      <c r="B25" s="363"/>
      <c r="C25" s="363"/>
      <c r="D25" s="363"/>
      <c r="E25" s="363"/>
      <c r="F25" s="36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54" t="s">
        <v>36</v>
      </c>
      <c r="B33" s="355"/>
      <c r="C33" s="356"/>
      <c r="D33" s="257">
        <f>SUM(B26:C32)</f>
        <v>0</v>
      </c>
    </row>
    <row r="34" spans="1:7" x14ac:dyDescent="0.3">
      <c r="A34" s="354" t="s">
        <v>295</v>
      </c>
      <c r="B34" s="355"/>
      <c r="C34" s="356"/>
      <c r="D34" s="33">
        <f>D33/(COUNT(B26:C32)*2)</f>
        <v>0</v>
      </c>
    </row>
    <row r="35" spans="1:7" s="22" customFormat="1" x14ac:dyDescent="0.3">
      <c r="A35" s="26"/>
      <c r="B35" s="27"/>
      <c r="C35" s="27"/>
      <c r="D35" s="28"/>
      <c r="G35" s="126"/>
    </row>
    <row r="36" spans="1:7" s="22" customFormat="1" ht="19.5" x14ac:dyDescent="0.4">
      <c r="A36" s="362" t="s">
        <v>219</v>
      </c>
      <c r="B36" s="363"/>
      <c r="C36" s="363"/>
      <c r="D36" s="363"/>
      <c r="E36" s="363"/>
      <c r="F36" s="36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54" t="s">
        <v>36</v>
      </c>
      <c r="B42" s="355"/>
      <c r="C42" s="356"/>
      <c r="D42" s="257">
        <f>SUM(B37:C41)</f>
        <v>0</v>
      </c>
      <c r="E42" s="13"/>
      <c r="F42" s="13"/>
      <c r="G42" s="126"/>
    </row>
    <row r="43" spans="1:7" s="22" customFormat="1" x14ac:dyDescent="0.3">
      <c r="A43" s="354" t="s">
        <v>295</v>
      </c>
      <c r="B43" s="355"/>
      <c r="C43" s="356"/>
      <c r="D43" s="33">
        <f>D42/(COUNT(B37:C41)*2)</f>
        <v>0</v>
      </c>
      <c r="E43" s="13"/>
      <c r="F43" s="13"/>
      <c r="G43" s="126"/>
    </row>
    <row r="44" spans="1:7" s="22" customFormat="1" x14ac:dyDescent="0.3">
      <c r="A44" s="47"/>
      <c r="B44" s="48"/>
      <c r="C44" s="48"/>
      <c r="D44" s="49"/>
      <c r="G44" s="126"/>
    </row>
    <row r="45" spans="1:7" ht="19.5" x14ac:dyDescent="0.4">
      <c r="A45" s="364" t="s">
        <v>21</v>
      </c>
      <c r="B45" s="365"/>
      <c r="C45" s="365"/>
      <c r="D45" s="365"/>
      <c r="E45" s="365"/>
      <c r="F45" s="36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54" t="s">
        <v>36</v>
      </c>
      <c r="B52" s="355"/>
      <c r="C52" s="356"/>
      <c r="D52" s="257">
        <f>SUM(B46:C51)</f>
        <v>0</v>
      </c>
    </row>
    <row r="53" spans="1:7" x14ac:dyDescent="0.3">
      <c r="A53" s="354" t="s">
        <v>295</v>
      </c>
      <c r="B53" s="355"/>
      <c r="C53" s="356"/>
      <c r="D53" s="33">
        <f>D52/(COUNT(B46:C51)*2)</f>
        <v>0</v>
      </c>
    </row>
    <row r="54" spans="1:7" s="22" customFormat="1" x14ac:dyDescent="0.3">
      <c r="A54" s="26"/>
      <c r="B54" s="27"/>
      <c r="C54" s="27"/>
      <c r="D54" s="28"/>
      <c r="G54" s="126"/>
    </row>
    <row r="55" spans="1:7" ht="19.5" x14ac:dyDescent="0.4">
      <c r="A55" s="362" t="s">
        <v>8</v>
      </c>
      <c r="B55" s="363"/>
      <c r="C55" s="363"/>
      <c r="D55" s="363"/>
      <c r="E55" s="363"/>
      <c r="F55" s="36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54" t="s">
        <v>36</v>
      </c>
      <c r="B63" s="355"/>
      <c r="C63" s="356"/>
      <c r="D63" s="257">
        <f>SUM(B56:C62)</f>
        <v>0</v>
      </c>
    </row>
    <row r="64" spans="1:7" x14ac:dyDescent="0.3">
      <c r="A64" s="354" t="s">
        <v>295</v>
      </c>
      <c r="B64" s="355"/>
      <c r="C64" s="356"/>
      <c r="D64" s="33">
        <f>D63/(COUNT(B56:C62)*2)</f>
        <v>0</v>
      </c>
    </row>
    <row r="65" spans="1:7" s="22" customFormat="1" x14ac:dyDescent="0.3">
      <c r="A65" s="26"/>
      <c r="B65" s="27"/>
      <c r="C65" s="27"/>
      <c r="D65" s="28"/>
      <c r="G65" s="126"/>
    </row>
    <row r="66" spans="1:7" ht="19.5" x14ac:dyDescent="0.4">
      <c r="A66" s="362" t="s">
        <v>130</v>
      </c>
      <c r="B66" s="363"/>
      <c r="C66" s="363"/>
      <c r="D66" s="363"/>
      <c r="E66" s="363"/>
      <c r="F66" s="36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54" t="s">
        <v>36</v>
      </c>
      <c r="B84" s="355"/>
      <c r="C84" s="356"/>
      <c r="D84" s="257">
        <f>SUM(B67:C83)</f>
        <v>0</v>
      </c>
    </row>
    <row r="85" spans="1:7" x14ac:dyDescent="0.3">
      <c r="A85" s="354" t="s">
        <v>295</v>
      </c>
      <c r="B85" s="355"/>
      <c r="C85" s="356"/>
      <c r="D85" s="33">
        <f>D84/(COUNT(B67:C83)*2)</f>
        <v>0</v>
      </c>
    </row>
    <row r="86" spans="1:7" s="22" customFormat="1" x14ac:dyDescent="0.3">
      <c r="A86" s="26"/>
      <c r="B86" s="27"/>
      <c r="C86" s="27"/>
      <c r="D86" s="28"/>
      <c r="G86" s="126"/>
    </row>
    <row r="87" spans="1:7" ht="19.5" x14ac:dyDescent="0.4">
      <c r="A87" s="362" t="s">
        <v>211</v>
      </c>
      <c r="B87" s="363"/>
      <c r="C87" s="363"/>
      <c r="D87" s="363"/>
      <c r="E87" s="363"/>
      <c r="F87" s="36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54" t="s">
        <v>36</v>
      </c>
      <c r="B102" s="355"/>
      <c r="C102" s="356"/>
      <c r="D102" s="257">
        <f>SUM(B88:C101)</f>
        <v>0</v>
      </c>
    </row>
    <row r="103" spans="1:7" x14ac:dyDescent="0.3">
      <c r="A103" s="354" t="s">
        <v>295</v>
      </c>
      <c r="B103" s="355"/>
      <c r="C103" s="35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2" t="s">
        <v>212</v>
      </c>
      <c r="B106" s="363"/>
      <c r="C106" s="363"/>
      <c r="D106" s="363"/>
      <c r="E106" s="363"/>
      <c r="F106" s="36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54" t="s">
        <v>36</v>
      </c>
      <c r="B118" s="355"/>
      <c r="C118" s="356"/>
      <c r="D118" s="257">
        <f>SUM(B107:C117)</f>
        <v>0</v>
      </c>
      <c r="E118" s="13"/>
      <c r="F118" s="13"/>
      <c r="G118" s="126"/>
    </row>
    <row r="119" spans="1:7" s="22" customFormat="1" x14ac:dyDescent="0.3">
      <c r="A119" s="354" t="s">
        <v>295</v>
      </c>
      <c r="B119" s="355"/>
      <c r="C119" s="356"/>
      <c r="D119" s="33">
        <f>D118/(COUNT(B107:C117)*2)</f>
        <v>0</v>
      </c>
      <c r="E119" s="13"/>
      <c r="F119" s="13"/>
      <c r="G119" s="126"/>
    </row>
    <row r="120" spans="1:7" s="22" customFormat="1" x14ac:dyDescent="0.3">
      <c r="A120" s="26"/>
      <c r="B120" s="27"/>
      <c r="C120" s="27"/>
      <c r="D120" s="28"/>
      <c r="G120" s="126"/>
    </row>
    <row r="121" spans="1:7" ht="19.5" x14ac:dyDescent="0.4">
      <c r="A121" s="362" t="s">
        <v>185</v>
      </c>
      <c r="B121" s="363"/>
      <c r="C121" s="363"/>
      <c r="D121" s="363"/>
      <c r="E121" s="363"/>
      <c r="F121" s="36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54" t="s">
        <v>36</v>
      </c>
      <c r="B133" s="355"/>
      <c r="C133" s="356"/>
      <c r="D133" s="257">
        <f>SUM(B122:C132)</f>
        <v>0</v>
      </c>
    </row>
    <row r="134" spans="1:7" x14ac:dyDescent="0.3">
      <c r="A134" s="354" t="s">
        <v>295</v>
      </c>
      <c r="B134" s="355"/>
      <c r="C134" s="356"/>
      <c r="D134" s="32">
        <f>D133/(COUNT(B122:C132)*2)</f>
        <v>0</v>
      </c>
    </row>
    <row r="135" spans="1:7" s="22" customFormat="1" x14ac:dyDescent="0.3">
      <c r="A135" s="26"/>
      <c r="B135" s="27"/>
      <c r="C135" s="27"/>
      <c r="D135" s="31"/>
      <c r="G135" s="126"/>
    </row>
    <row r="136" spans="1:7" ht="19.5" x14ac:dyDescent="0.4">
      <c r="A136" s="362" t="s">
        <v>71</v>
      </c>
      <c r="B136" s="363"/>
      <c r="C136" s="363"/>
      <c r="D136" s="363"/>
      <c r="E136" s="363"/>
      <c r="F136" s="36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54" t="s">
        <v>36</v>
      </c>
      <c r="B149" s="355"/>
      <c r="C149" s="356"/>
      <c r="D149" s="257">
        <f>SUM(B137:C148)</f>
        <v>0</v>
      </c>
    </row>
    <row r="150" spans="1:7" x14ac:dyDescent="0.3">
      <c r="A150" s="354" t="s">
        <v>295</v>
      </c>
      <c r="B150" s="355"/>
      <c r="C150" s="356"/>
      <c r="D150" s="33">
        <f>D149/(COUNT(B137:C148)*2)</f>
        <v>0</v>
      </c>
    </row>
    <row r="151" spans="1:7" s="22" customFormat="1" x14ac:dyDescent="0.3">
      <c r="A151" s="26"/>
      <c r="B151" s="27"/>
      <c r="C151" s="27"/>
      <c r="D151" s="28"/>
      <c r="G151" s="126"/>
    </row>
    <row r="152" spans="1:7" ht="19.5" x14ac:dyDescent="0.4">
      <c r="A152" s="362" t="s">
        <v>217</v>
      </c>
      <c r="B152" s="363"/>
      <c r="C152" s="363"/>
      <c r="D152" s="363"/>
      <c r="E152" s="363"/>
      <c r="F152" s="36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54" t="s">
        <v>36</v>
      </c>
      <c r="B161" s="360"/>
      <c r="C161" s="361"/>
      <c r="D161" s="258">
        <f>SUM(B153:C160)</f>
        <v>0</v>
      </c>
    </row>
    <row r="162" spans="1:7" x14ac:dyDescent="0.3">
      <c r="A162" s="354" t="s">
        <v>295</v>
      </c>
      <c r="B162" s="355"/>
      <c r="C162" s="356"/>
      <c r="D162" s="33">
        <f>D161/(COUNT(B153:C160)*2)</f>
        <v>0</v>
      </c>
    </row>
    <row r="163" spans="1:7" s="22" customFormat="1" x14ac:dyDescent="0.3">
      <c r="A163" s="26"/>
      <c r="B163" s="27"/>
      <c r="C163" s="29"/>
      <c r="D163" s="30"/>
      <c r="G163" s="126"/>
    </row>
    <row r="164" spans="1:7" ht="19.5" x14ac:dyDescent="0.4">
      <c r="A164" s="362" t="s">
        <v>77</v>
      </c>
      <c r="B164" s="363"/>
      <c r="C164" s="363"/>
      <c r="D164" s="363"/>
      <c r="E164" s="363"/>
      <c r="F164" s="36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54" t="s">
        <v>36</v>
      </c>
      <c r="B169" s="355"/>
      <c r="C169" s="356"/>
      <c r="D169" s="257">
        <f>SUM(B165:C168)</f>
        <v>0</v>
      </c>
    </row>
    <row r="170" spans="1:7" x14ac:dyDescent="0.3">
      <c r="A170" s="354" t="s">
        <v>295</v>
      </c>
      <c r="B170" s="355"/>
      <c r="C170" s="356"/>
      <c r="D170" s="33">
        <f>D169/(COUNT(B165:C168)*2)</f>
        <v>0</v>
      </c>
    </row>
    <row r="171" spans="1:7" s="22" customFormat="1" x14ac:dyDescent="0.3">
      <c r="A171" s="26"/>
      <c r="B171" s="27"/>
      <c r="C171" s="27"/>
      <c r="D171" s="28"/>
      <c r="G171" s="126"/>
    </row>
    <row r="172" spans="1:7" ht="19.5" x14ac:dyDescent="0.4">
      <c r="A172" s="366" t="s">
        <v>17</v>
      </c>
      <c r="B172" s="367"/>
      <c r="C172" s="367"/>
      <c r="D172" s="367"/>
      <c r="E172" s="367"/>
      <c r="F172" s="36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54" t="s">
        <v>36</v>
      </c>
      <c r="B177" s="355"/>
      <c r="C177" s="356"/>
      <c r="D177" s="257">
        <f>SUM(B173:C176)</f>
        <v>0</v>
      </c>
    </row>
    <row r="178" spans="1:7" x14ac:dyDescent="0.3">
      <c r="A178" s="354" t="s">
        <v>295</v>
      </c>
      <c r="B178" s="355"/>
      <c r="C178" s="356"/>
      <c r="D178" s="33">
        <f>D177/(COUNT(B173:C176)*2)</f>
        <v>0</v>
      </c>
    </row>
    <row r="179" spans="1:7" s="22" customFormat="1" x14ac:dyDescent="0.3">
      <c r="A179" s="26"/>
      <c r="B179" s="27"/>
      <c r="C179" s="27"/>
      <c r="D179" s="28"/>
      <c r="G179" s="126"/>
    </row>
    <row r="180" spans="1:7" ht="19.5" x14ac:dyDescent="0.4">
      <c r="A180" s="362" t="s">
        <v>78</v>
      </c>
      <c r="B180" s="363"/>
      <c r="C180" s="363"/>
      <c r="D180" s="363"/>
      <c r="E180" s="363"/>
      <c r="F180" s="36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54" t="s">
        <v>36</v>
      </c>
      <c r="B186" s="355"/>
      <c r="C186" s="356"/>
      <c r="D186" s="257">
        <f>SUM(B181:C185)</f>
        <v>0</v>
      </c>
    </row>
    <row r="187" spans="1:7" x14ac:dyDescent="0.3">
      <c r="A187" s="354" t="s">
        <v>295</v>
      </c>
      <c r="B187" s="355"/>
      <c r="C187" s="356"/>
      <c r="D187" s="33">
        <f>D186/(COUNT(B181:C185)*2)</f>
        <v>0</v>
      </c>
    </row>
    <row r="188" spans="1:7" s="22" customFormat="1" x14ac:dyDescent="0.3">
      <c r="A188" s="26"/>
      <c r="B188" s="27"/>
      <c r="C188" s="27"/>
      <c r="D188" s="28"/>
      <c r="G188" s="126"/>
    </row>
    <row r="189" spans="1:7" ht="19.5" x14ac:dyDescent="0.4">
      <c r="A189" s="362" t="s">
        <v>216</v>
      </c>
      <c r="B189" s="363"/>
      <c r="C189" s="363"/>
      <c r="D189" s="363"/>
      <c r="E189" s="363"/>
      <c r="F189" s="36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54" t="s">
        <v>36</v>
      </c>
      <c r="B194" s="355"/>
      <c r="C194" s="356"/>
      <c r="D194" s="54">
        <f>SUM(B190:C193)</f>
        <v>0</v>
      </c>
    </row>
    <row r="195" spans="1:6" x14ac:dyDescent="0.3">
      <c r="A195" s="354" t="s">
        <v>295</v>
      </c>
      <c r="B195" s="355"/>
      <c r="C195" s="356"/>
      <c r="D195" s="33">
        <f>D194/(COUNT(B190:C193)*2)</f>
        <v>0</v>
      </c>
    </row>
    <row r="197" spans="1:6" ht="18" x14ac:dyDescent="0.35">
      <c r="A197" s="64" t="s">
        <v>246</v>
      </c>
      <c r="B197" s="63"/>
      <c r="C197" s="63"/>
      <c r="D197" s="295" t="e">
        <f>E197*100/F197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6" t="s">
        <v>179</v>
      </c>
      <c r="B7" s="326"/>
      <c r="C7" s="326"/>
      <c r="D7" s="326"/>
      <c r="E7" s="326"/>
      <c r="F7" s="326"/>
      <c r="G7" s="125"/>
    </row>
    <row r="8" spans="1:7" ht="29.25" x14ac:dyDescent="0.45">
      <c r="A8" s="327" t="str">
        <f>'Page de garde'!D18</f>
        <v>Route de Gabes - Sfax</v>
      </c>
      <c r="B8" s="327"/>
      <c r="C8" s="327"/>
      <c r="D8" s="327"/>
      <c r="E8" s="327"/>
      <c r="F8" s="327"/>
      <c r="G8" s="125"/>
    </row>
    <row r="9" spans="1:7" ht="24" x14ac:dyDescent="0.45">
      <c r="A9" s="14" t="s">
        <v>42</v>
      </c>
      <c r="B9" s="328"/>
      <c r="C9" s="328"/>
      <c r="D9" s="328"/>
      <c r="E9" s="328"/>
      <c r="F9" s="328"/>
      <c r="G9" s="125"/>
    </row>
    <row r="10" spans="1:7" ht="24" x14ac:dyDescent="0.45">
      <c r="A10" s="15" t="s">
        <v>44</v>
      </c>
      <c r="B10" s="329"/>
      <c r="C10" s="329"/>
      <c r="D10" s="329"/>
      <c r="E10" s="329"/>
      <c r="F10" s="329"/>
      <c r="G10" s="125"/>
    </row>
    <row r="11" spans="1:7" ht="24" x14ac:dyDescent="0.45">
      <c r="A11" s="14" t="s">
        <v>43</v>
      </c>
      <c r="B11" s="324"/>
      <c r="C11" s="324"/>
      <c r="D11" s="324"/>
      <c r="E11" s="324"/>
      <c r="F11" s="324"/>
      <c r="G11" s="125"/>
    </row>
    <row r="12" spans="1:7" ht="24" x14ac:dyDescent="0.45">
      <c r="A12" s="14" t="s">
        <v>239</v>
      </c>
      <c r="B12" s="330">
        <f>D549</f>
        <v>0</v>
      </c>
      <c r="C12" s="330"/>
      <c r="D12" s="330"/>
      <c r="E12" s="330"/>
      <c r="F12" s="330"/>
      <c r="G12" s="125"/>
    </row>
    <row r="13" spans="1:7" ht="22.5" x14ac:dyDescent="0.45">
      <c r="D13" s="331"/>
      <c r="E13" s="331"/>
      <c r="F13" s="331"/>
      <c r="G13" s="33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32" t="s">
        <v>30</v>
      </c>
      <c r="B17" s="333" t="s">
        <v>31</v>
      </c>
      <c r="C17" s="333"/>
      <c r="D17" s="333" t="s">
        <v>46</v>
      </c>
      <c r="E17" s="334" t="s">
        <v>310</v>
      </c>
      <c r="F17" s="334" t="s">
        <v>358</v>
      </c>
    </row>
    <row r="18" spans="1:8" ht="16.5" customHeight="1" x14ac:dyDescent="0.3">
      <c r="A18" s="332"/>
      <c r="B18" s="41" t="s">
        <v>34</v>
      </c>
      <c r="C18" s="41" t="s">
        <v>33</v>
      </c>
      <c r="D18" s="333"/>
      <c r="E18" s="334"/>
      <c r="F18" s="334"/>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5" t="s">
        <v>379</v>
      </c>
      <c r="B38" s="336"/>
      <c r="C38" s="336"/>
      <c r="D38" s="336"/>
      <c r="E38" s="336"/>
      <c r="F38" s="33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32" t="s">
        <v>30</v>
      </c>
      <c r="B50" s="333" t="s">
        <v>31</v>
      </c>
      <c r="C50" s="333"/>
      <c r="D50" s="333" t="s">
        <v>46</v>
      </c>
      <c r="E50" s="334" t="s">
        <v>310</v>
      </c>
      <c r="F50" s="334" t="s">
        <v>360</v>
      </c>
      <c r="G50" s="127"/>
    </row>
    <row r="51" spans="1:7" ht="16.5" customHeight="1" x14ac:dyDescent="0.3">
      <c r="A51" s="332"/>
      <c r="B51" s="41" t="s">
        <v>34</v>
      </c>
      <c r="C51" s="41" t="s">
        <v>33</v>
      </c>
      <c r="D51" s="333"/>
      <c r="E51" s="334"/>
      <c r="F51" s="334"/>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5" t="s">
        <v>379</v>
      </c>
      <c r="B94" s="336"/>
      <c r="C94" s="336"/>
      <c r="D94" s="336"/>
      <c r="E94" s="336"/>
      <c r="F94" s="33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32" t="s">
        <v>30</v>
      </c>
      <c r="B107" s="333" t="s">
        <v>31</v>
      </c>
      <c r="C107" s="333"/>
      <c r="D107" s="333" t="s">
        <v>46</v>
      </c>
      <c r="E107" s="334" t="s">
        <v>310</v>
      </c>
      <c r="F107" s="334" t="s">
        <v>360</v>
      </c>
    </row>
    <row r="108" spans="1:7" ht="16.5" customHeight="1" x14ac:dyDescent="0.3">
      <c r="A108" s="332"/>
      <c r="B108" s="41" t="s">
        <v>34</v>
      </c>
      <c r="C108" s="41" t="s">
        <v>33</v>
      </c>
      <c r="D108" s="333"/>
      <c r="E108" s="334"/>
      <c r="F108" s="334"/>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8" t="s">
        <v>379</v>
      </c>
      <c r="B148" s="339"/>
      <c r="C148" s="339"/>
      <c r="D148" s="34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32" t="s">
        <v>30</v>
      </c>
      <c r="B162" s="333" t="s">
        <v>31</v>
      </c>
      <c r="C162" s="333"/>
      <c r="D162" s="333" t="s">
        <v>46</v>
      </c>
      <c r="E162" s="334" t="s">
        <v>310</v>
      </c>
      <c r="F162" s="334" t="s">
        <v>360</v>
      </c>
      <c r="G162" s="127"/>
    </row>
    <row r="163" spans="1:7" ht="16.5" customHeight="1" x14ac:dyDescent="0.3">
      <c r="A163" s="332"/>
      <c r="B163" s="41" t="s">
        <v>34</v>
      </c>
      <c r="C163" s="41" t="s">
        <v>33</v>
      </c>
      <c r="D163" s="333"/>
      <c r="E163" s="334"/>
      <c r="F163" s="334"/>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41" t="s">
        <v>379</v>
      </c>
      <c r="B195" s="341"/>
      <c r="C195" s="341"/>
      <c r="D195" s="341"/>
      <c r="E195" s="341"/>
      <c r="F195" s="34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32" t="s">
        <v>30</v>
      </c>
      <c r="B209" s="333" t="s">
        <v>31</v>
      </c>
      <c r="C209" s="333"/>
      <c r="D209" s="333" t="s">
        <v>46</v>
      </c>
      <c r="E209" s="334" t="s">
        <v>310</v>
      </c>
      <c r="F209" s="334" t="s">
        <v>360</v>
      </c>
      <c r="G209" s="127"/>
    </row>
    <row r="210" spans="1:7" ht="16.5" customHeight="1" x14ac:dyDescent="0.3">
      <c r="A210" s="332"/>
      <c r="B210" s="41" t="s">
        <v>34</v>
      </c>
      <c r="C210" s="41" t="s">
        <v>33</v>
      </c>
      <c r="D210" s="333"/>
      <c r="E210" s="334"/>
      <c r="F210" s="334"/>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41" t="s">
        <v>379</v>
      </c>
      <c r="B256" s="341"/>
      <c r="C256" s="341"/>
      <c r="D256" s="341"/>
      <c r="E256" s="341"/>
      <c r="F256" s="34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32" t="s">
        <v>30</v>
      </c>
      <c r="B270" s="333" t="s">
        <v>31</v>
      </c>
      <c r="C270" s="333"/>
      <c r="D270" s="333" t="s">
        <v>46</v>
      </c>
      <c r="E270" s="334" t="s">
        <v>310</v>
      </c>
      <c r="F270" s="334" t="s">
        <v>360</v>
      </c>
      <c r="G270" s="214"/>
    </row>
    <row r="271" spans="1:7" s="16" customFormat="1" ht="16.5" customHeight="1" x14ac:dyDescent="0.3">
      <c r="A271" s="332"/>
      <c r="B271" s="41" t="s">
        <v>34</v>
      </c>
      <c r="C271" s="41" t="s">
        <v>33</v>
      </c>
      <c r="D271" s="333"/>
      <c r="E271" s="334"/>
      <c r="F271" s="334"/>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42" t="s">
        <v>396</v>
      </c>
      <c r="B308" s="343"/>
      <c r="C308" s="343"/>
      <c r="D308" s="343"/>
      <c r="E308" s="343"/>
      <c r="F308" s="34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32" t="s">
        <v>30</v>
      </c>
      <c r="B322" s="333" t="s">
        <v>31</v>
      </c>
      <c r="C322" s="333"/>
      <c r="D322" s="333" t="s">
        <v>46</v>
      </c>
      <c r="E322" s="334" t="s">
        <v>310</v>
      </c>
      <c r="F322" s="334" t="s">
        <v>360</v>
      </c>
      <c r="G322" s="127"/>
    </row>
    <row r="323" spans="1:7" ht="16.5" customHeight="1" x14ac:dyDescent="0.3">
      <c r="A323" s="332"/>
      <c r="B323" s="41" t="s">
        <v>34</v>
      </c>
      <c r="C323" s="41" t="s">
        <v>33</v>
      </c>
      <c r="D323" s="333"/>
      <c r="E323" s="334"/>
      <c r="F323" s="334"/>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42" t="s">
        <v>379</v>
      </c>
      <c r="B349" s="343"/>
      <c r="C349" s="343"/>
      <c r="D349" s="343"/>
      <c r="E349" s="343"/>
      <c r="F349" s="34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32" t="s">
        <v>30</v>
      </c>
      <c r="B362" s="333" t="s">
        <v>31</v>
      </c>
      <c r="C362" s="333"/>
      <c r="D362" s="333" t="s">
        <v>46</v>
      </c>
      <c r="E362" s="334" t="s">
        <v>310</v>
      </c>
      <c r="F362" s="334" t="s">
        <v>360</v>
      </c>
      <c r="G362" s="127"/>
    </row>
    <row r="363" spans="1:7" ht="16.5" customHeight="1" x14ac:dyDescent="0.3">
      <c r="A363" s="332"/>
      <c r="B363" s="41" t="s">
        <v>34</v>
      </c>
      <c r="C363" s="41" t="s">
        <v>33</v>
      </c>
      <c r="D363" s="333"/>
      <c r="E363" s="334"/>
      <c r="F363" s="334"/>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41" t="s">
        <v>379</v>
      </c>
      <c r="B383" s="341"/>
      <c r="C383" s="341"/>
      <c r="D383" s="341"/>
      <c r="E383" s="341"/>
      <c r="F383" s="34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32" t="s">
        <v>30</v>
      </c>
      <c r="B395" s="333" t="s">
        <v>31</v>
      </c>
      <c r="C395" s="333"/>
      <c r="D395" s="333" t="s">
        <v>46</v>
      </c>
      <c r="E395" s="334" t="s">
        <v>310</v>
      </c>
      <c r="F395" s="334" t="s">
        <v>360</v>
      </c>
      <c r="G395" s="127"/>
    </row>
    <row r="396" spans="1:7" ht="16.5" customHeight="1" x14ac:dyDescent="0.3">
      <c r="A396" s="332"/>
      <c r="B396" s="41" t="s">
        <v>34</v>
      </c>
      <c r="C396" s="41" t="s">
        <v>33</v>
      </c>
      <c r="D396" s="333"/>
      <c r="E396" s="334"/>
      <c r="F396" s="334"/>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41" t="s">
        <v>379</v>
      </c>
      <c r="B435" s="341"/>
      <c r="C435" s="341"/>
      <c r="D435" s="341"/>
      <c r="E435" s="341"/>
      <c r="F435" s="34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32" t="s">
        <v>30</v>
      </c>
      <c r="B448" s="333" t="s">
        <v>31</v>
      </c>
      <c r="C448" s="333"/>
      <c r="D448" s="333" t="s">
        <v>46</v>
      </c>
      <c r="E448" s="334" t="s">
        <v>310</v>
      </c>
      <c r="F448" s="334" t="s">
        <v>360</v>
      </c>
      <c r="G448" s="127"/>
    </row>
    <row r="449" spans="1:6" ht="16.5" customHeight="1" x14ac:dyDescent="0.3">
      <c r="A449" s="332"/>
      <c r="B449" s="41" t="s">
        <v>34</v>
      </c>
      <c r="C449" s="41" t="s">
        <v>33</v>
      </c>
      <c r="D449" s="333"/>
      <c r="E449" s="334"/>
      <c r="F449" s="334"/>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45" t="s">
        <v>379</v>
      </c>
      <c r="B471" s="346"/>
      <c r="C471" s="346"/>
      <c r="D471" s="346"/>
      <c r="E471" s="346"/>
      <c r="F471" s="346"/>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7" t="s">
        <v>367</v>
      </c>
      <c r="B483" s="347"/>
      <c r="C483" s="347"/>
      <c r="D483" s="347"/>
      <c r="E483" s="185"/>
      <c r="F483" s="201"/>
    </row>
    <row r="484" spans="1:7" x14ac:dyDescent="0.3">
      <c r="A484" s="74">
        <f>B11</f>
        <v>0</v>
      </c>
      <c r="B484" s="124"/>
      <c r="C484" s="135"/>
      <c r="D484" s="124"/>
    </row>
    <row r="485" spans="1:7" ht="16.5" customHeight="1" x14ac:dyDescent="0.3">
      <c r="A485" s="332" t="s">
        <v>30</v>
      </c>
      <c r="B485" s="333" t="s">
        <v>31</v>
      </c>
      <c r="C485" s="333"/>
      <c r="D485" s="333" t="s">
        <v>46</v>
      </c>
      <c r="E485" s="334" t="s">
        <v>310</v>
      </c>
      <c r="F485" s="334" t="s">
        <v>360</v>
      </c>
      <c r="G485" s="127"/>
    </row>
    <row r="486" spans="1:7" ht="16.5" customHeight="1" x14ac:dyDescent="0.3">
      <c r="A486" s="332"/>
      <c r="B486" s="41" t="s">
        <v>34</v>
      </c>
      <c r="C486" s="41" t="s">
        <v>33</v>
      </c>
      <c r="D486" s="333"/>
      <c r="E486" s="334"/>
      <c r="F486" s="334"/>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32" t="s">
        <v>30</v>
      </c>
      <c r="B507" s="333" t="s">
        <v>31</v>
      </c>
      <c r="C507" s="333"/>
      <c r="D507" s="333" t="s">
        <v>46</v>
      </c>
      <c r="E507" s="334" t="s">
        <v>310</v>
      </c>
      <c r="F507" s="334" t="s">
        <v>360</v>
      </c>
      <c r="G507" s="127"/>
    </row>
    <row r="508" spans="1:7" ht="16.5" customHeight="1" x14ac:dyDescent="0.3">
      <c r="A508" s="332"/>
      <c r="B508" s="41" t="s">
        <v>34</v>
      </c>
      <c r="C508" s="41" t="s">
        <v>33</v>
      </c>
      <c r="D508" s="333"/>
      <c r="E508" s="334"/>
      <c r="F508" s="334"/>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32" t="s">
        <v>30</v>
      </c>
      <c r="B518" s="333" t="s">
        <v>31</v>
      </c>
      <c r="C518" s="333"/>
      <c r="D518" s="333" t="s">
        <v>46</v>
      </c>
      <c r="E518" s="334" t="s">
        <v>310</v>
      </c>
      <c r="F518" s="334" t="s">
        <v>360</v>
      </c>
      <c r="G518" s="127"/>
    </row>
    <row r="519" spans="1:7" ht="16.5" customHeight="1" x14ac:dyDescent="0.3">
      <c r="A519" s="332"/>
      <c r="B519" s="41" t="s">
        <v>34</v>
      </c>
      <c r="C519" s="41" t="s">
        <v>33</v>
      </c>
      <c r="D519" s="333"/>
      <c r="E519" s="334"/>
      <c r="F519" s="334"/>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32" t="s">
        <v>30</v>
      </c>
      <c r="B538" s="333" t="s">
        <v>31</v>
      </c>
      <c r="C538" s="333"/>
      <c r="D538" s="333" t="s">
        <v>46</v>
      </c>
      <c r="E538" s="334" t="s">
        <v>310</v>
      </c>
      <c r="F538" s="334" t="s">
        <v>360</v>
      </c>
      <c r="G538" s="127"/>
    </row>
    <row r="539" spans="1:7" ht="16.5" customHeight="1" x14ac:dyDescent="0.3">
      <c r="A539" s="332"/>
      <c r="B539" s="41" t="s">
        <v>34</v>
      </c>
      <c r="C539" s="41" t="s">
        <v>33</v>
      </c>
      <c r="D539" s="333"/>
      <c r="E539" s="334"/>
      <c r="F539" s="334"/>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9" t="s">
        <v>50</v>
      </c>
      <c r="B6" s="349"/>
      <c r="C6" s="349"/>
      <c r="D6" s="349"/>
      <c r="E6" s="349"/>
      <c r="F6" s="349"/>
      <c r="G6" s="125"/>
    </row>
    <row r="7" spans="1:7" s="12" customFormat="1" ht="21.75" customHeight="1" x14ac:dyDescent="0.45">
      <c r="A7" s="327" t="str">
        <f>'A6 Exploitation'!A8:F8</f>
        <v>Route de Gabes - Sfax</v>
      </c>
      <c r="B7" s="327"/>
      <c r="C7" s="327"/>
      <c r="D7" s="327"/>
      <c r="E7" s="327"/>
      <c r="F7" s="327"/>
      <c r="G7" s="125"/>
    </row>
    <row r="8" spans="1:7" s="12" customFormat="1" ht="24" x14ac:dyDescent="0.45">
      <c r="A8" s="14" t="s">
        <v>42</v>
      </c>
      <c r="B8" s="350">
        <f>'A6 Exploitation'!B9:F9</f>
        <v>0</v>
      </c>
      <c r="C8" s="350"/>
      <c r="D8" s="350"/>
      <c r="E8" s="350"/>
      <c r="F8" s="350"/>
      <c r="G8" s="125"/>
    </row>
    <row r="9" spans="1:7" s="12" customFormat="1" ht="24" x14ac:dyDescent="0.45">
      <c r="A9" s="15" t="s">
        <v>44</v>
      </c>
      <c r="B9" s="351">
        <f>'A6 Exploitation'!B10:F10</f>
        <v>0</v>
      </c>
      <c r="C9" s="351"/>
      <c r="D9" s="351"/>
      <c r="E9" s="351"/>
      <c r="F9" s="351"/>
      <c r="G9" s="125"/>
    </row>
    <row r="10" spans="1:7" s="12" customFormat="1" ht="24" x14ac:dyDescent="0.45">
      <c r="A10" s="14" t="s">
        <v>43</v>
      </c>
      <c r="B10" s="348">
        <f>'A6 Exploitation'!B11:F11</f>
        <v>0</v>
      </c>
      <c r="C10" s="348"/>
      <c r="D10" s="348"/>
      <c r="E10" s="348"/>
      <c r="F10" s="348"/>
      <c r="G10" s="125"/>
    </row>
    <row r="11" spans="1:7" s="12" customFormat="1" ht="24" x14ac:dyDescent="0.45">
      <c r="A11" s="14" t="s">
        <v>294</v>
      </c>
      <c r="B11" s="352">
        <f>D199</f>
        <v>0</v>
      </c>
      <c r="C11" s="352"/>
      <c r="D11" s="352"/>
      <c r="E11" s="352"/>
      <c r="F11" s="352"/>
      <c r="G11" s="125"/>
    </row>
    <row r="12" spans="1:7" s="12" customFormat="1" ht="22.5" x14ac:dyDescent="0.45">
      <c r="A12" s="11"/>
      <c r="D12" s="331"/>
      <c r="E12" s="331"/>
      <c r="F12" s="331"/>
      <c r="G12" s="331"/>
    </row>
    <row r="13" spans="1:7" s="12" customFormat="1" ht="11.25" customHeight="1" x14ac:dyDescent="0.3">
      <c r="A13" s="332" t="s">
        <v>30</v>
      </c>
      <c r="B13" s="333" t="s">
        <v>31</v>
      </c>
      <c r="C13" s="333"/>
      <c r="D13" s="333" t="s">
        <v>46</v>
      </c>
      <c r="E13" s="333" t="s">
        <v>190</v>
      </c>
      <c r="F13" s="333" t="s">
        <v>191</v>
      </c>
      <c r="G13" s="112"/>
    </row>
    <row r="14" spans="1:7" s="12" customFormat="1" ht="12.75" customHeight="1" x14ac:dyDescent="0.3">
      <c r="A14" s="332"/>
      <c r="B14" s="34" t="s">
        <v>34</v>
      </c>
      <c r="C14" s="34" t="s">
        <v>33</v>
      </c>
      <c r="D14" s="333"/>
      <c r="E14" s="333"/>
      <c r="F14" s="333"/>
      <c r="G14" s="127"/>
    </row>
    <row r="15" spans="1:7" x14ac:dyDescent="0.3">
      <c r="A15" s="17"/>
      <c r="B15" s="17"/>
      <c r="C15" s="17"/>
      <c r="D15" s="17"/>
    </row>
    <row r="16" spans="1:7" ht="19.5" x14ac:dyDescent="0.4">
      <c r="A16" s="357" t="s">
        <v>0</v>
      </c>
      <c r="B16" s="358"/>
      <c r="C16" s="358"/>
      <c r="D16" s="358"/>
      <c r="E16" s="358"/>
      <c r="F16" s="35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9" t="s">
        <v>36</v>
      </c>
      <c r="B22" s="360"/>
      <c r="C22" s="361"/>
      <c r="D22" s="258">
        <f>SUM(B17:C21)</f>
        <v>0</v>
      </c>
    </row>
    <row r="23" spans="1:7" x14ac:dyDescent="0.3">
      <c r="A23" s="354" t="s">
        <v>295</v>
      </c>
      <c r="B23" s="355"/>
      <c r="C23" s="356"/>
      <c r="D23" s="33">
        <f>D22/(COUNT(B17:C21)*2)</f>
        <v>0</v>
      </c>
    </row>
    <row r="24" spans="1:7" s="22" customFormat="1" x14ac:dyDescent="0.3">
      <c r="A24" s="26"/>
      <c r="B24" s="27"/>
      <c r="C24" s="27"/>
      <c r="D24" s="28"/>
      <c r="G24" s="126"/>
    </row>
    <row r="25" spans="1:7" ht="19.5" x14ac:dyDescent="0.4">
      <c r="A25" s="362" t="s">
        <v>4</v>
      </c>
      <c r="B25" s="363"/>
      <c r="C25" s="363"/>
      <c r="D25" s="363"/>
      <c r="E25" s="363"/>
      <c r="F25" s="36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54" t="s">
        <v>36</v>
      </c>
      <c r="B33" s="355"/>
      <c r="C33" s="356"/>
      <c r="D33" s="257">
        <f>SUM(B26:C32)</f>
        <v>0</v>
      </c>
    </row>
    <row r="34" spans="1:7" x14ac:dyDescent="0.3">
      <c r="A34" s="354" t="s">
        <v>295</v>
      </c>
      <c r="B34" s="355"/>
      <c r="C34" s="356"/>
      <c r="D34" s="33">
        <f>D33/(COUNT(B26:C32)*2)</f>
        <v>0</v>
      </c>
    </row>
    <row r="35" spans="1:7" s="22" customFormat="1" x14ac:dyDescent="0.3">
      <c r="A35" s="26"/>
      <c r="B35" s="27"/>
      <c r="C35" s="27"/>
      <c r="D35" s="28"/>
      <c r="G35" s="126"/>
    </row>
    <row r="36" spans="1:7" s="22" customFormat="1" ht="19.5" x14ac:dyDescent="0.4">
      <c r="A36" s="362" t="s">
        <v>219</v>
      </c>
      <c r="B36" s="363"/>
      <c r="C36" s="363"/>
      <c r="D36" s="363"/>
      <c r="E36" s="363"/>
      <c r="F36" s="36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54" t="s">
        <v>36</v>
      </c>
      <c r="B42" s="355"/>
      <c r="C42" s="356"/>
      <c r="D42" s="257">
        <f>SUM(B37:C41)</f>
        <v>0</v>
      </c>
      <c r="E42" s="13"/>
      <c r="F42" s="13"/>
      <c r="G42" s="126"/>
    </row>
    <row r="43" spans="1:7" s="22" customFormat="1" x14ac:dyDescent="0.3">
      <c r="A43" s="354" t="s">
        <v>295</v>
      </c>
      <c r="B43" s="355"/>
      <c r="C43" s="356"/>
      <c r="D43" s="33">
        <f>D42/(COUNT(B37:C41)*2)</f>
        <v>0</v>
      </c>
      <c r="E43" s="13"/>
      <c r="F43" s="13"/>
      <c r="G43" s="126"/>
    </row>
    <row r="44" spans="1:7" s="22" customFormat="1" x14ac:dyDescent="0.3">
      <c r="A44" s="47"/>
      <c r="B44" s="48"/>
      <c r="C44" s="48"/>
      <c r="D44" s="49"/>
      <c r="G44" s="126"/>
    </row>
    <row r="45" spans="1:7" ht="19.5" x14ac:dyDescent="0.4">
      <c r="A45" s="364" t="s">
        <v>21</v>
      </c>
      <c r="B45" s="365"/>
      <c r="C45" s="365"/>
      <c r="D45" s="365"/>
      <c r="E45" s="365"/>
      <c r="F45" s="36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54" t="s">
        <v>36</v>
      </c>
      <c r="B52" s="355"/>
      <c r="C52" s="356"/>
      <c r="D52" s="257">
        <f>SUM(B46:C51)</f>
        <v>0</v>
      </c>
    </row>
    <row r="53" spans="1:7" x14ac:dyDescent="0.3">
      <c r="A53" s="354" t="s">
        <v>295</v>
      </c>
      <c r="B53" s="355"/>
      <c r="C53" s="356"/>
      <c r="D53" s="33">
        <f>D52/(COUNT(B46:C51)*2)</f>
        <v>0</v>
      </c>
    </row>
    <row r="54" spans="1:7" s="22" customFormat="1" x14ac:dyDescent="0.3">
      <c r="A54" s="26"/>
      <c r="B54" s="27"/>
      <c r="C54" s="27"/>
      <c r="D54" s="28"/>
      <c r="G54" s="126"/>
    </row>
    <row r="55" spans="1:7" ht="19.5" x14ac:dyDescent="0.4">
      <c r="A55" s="362" t="s">
        <v>8</v>
      </c>
      <c r="B55" s="363"/>
      <c r="C55" s="363"/>
      <c r="D55" s="363"/>
      <c r="E55" s="363"/>
      <c r="F55" s="36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54" t="s">
        <v>36</v>
      </c>
      <c r="B63" s="355"/>
      <c r="C63" s="356"/>
      <c r="D63" s="257">
        <f>SUM(B56:C62)</f>
        <v>0</v>
      </c>
    </row>
    <row r="64" spans="1:7" x14ac:dyDescent="0.3">
      <c r="A64" s="354" t="s">
        <v>295</v>
      </c>
      <c r="B64" s="355"/>
      <c r="C64" s="356"/>
      <c r="D64" s="33">
        <f>D63/(COUNT(B56:C62)*2)</f>
        <v>0</v>
      </c>
    </row>
    <row r="65" spans="1:7" s="22" customFormat="1" x14ac:dyDescent="0.3">
      <c r="A65" s="26"/>
      <c r="B65" s="27"/>
      <c r="C65" s="27"/>
      <c r="D65" s="28"/>
      <c r="G65" s="126"/>
    </row>
    <row r="66" spans="1:7" ht="19.5" x14ac:dyDescent="0.4">
      <c r="A66" s="362" t="s">
        <v>130</v>
      </c>
      <c r="B66" s="363"/>
      <c r="C66" s="363"/>
      <c r="D66" s="363"/>
      <c r="E66" s="363"/>
      <c r="F66" s="36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54" t="s">
        <v>36</v>
      </c>
      <c r="B84" s="355"/>
      <c r="C84" s="356"/>
      <c r="D84" s="257">
        <f>SUM(B67:C83)</f>
        <v>0</v>
      </c>
    </row>
    <row r="85" spans="1:7" x14ac:dyDescent="0.3">
      <c r="A85" s="354" t="s">
        <v>295</v>
      </c>
      <c r="B85" s="355"/>
      <c r="C85" s="356"/>
      <c r="D85" s="33">
        <f>D84/(COUNT(B67:C83)*2)</f>
        <v>0</v>
      </c>
    </row>
    <row r="86" spans="1:7" s="22" customFormat="1" x14ac:dyDescent="0.3">
      <c r="A86" s="26"/>
      <c r="B86" s="27"/>
      <c r="C86" s="27"/>
      <c r="D86" s="28"/>
      <c r="G86" s="126"/>
    </row>
    <row r="87" spans="1:7" ht="19.5" x14ac:dyDescent="0.4">
      <c r="A87" s="362" t="s">
        <v>211</v>
      </c>
      <c r="B87" s="363"/>
      <c r="C87" s="363"/>
      <c r="D87" s="363"/>
      <c r="E87" s="363"/>
      <c r="F87" s="36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54" t="s">
        <v>36</v>
      </c>
      <c r="B102" s="355"/>
      <c r="C102" s="356"/>
      <c r="D102" s="257">
        <f>SUM(B88:C101)</f>
        <v>0</v>
      </c>
    </row>
    <row r="103" spans="1:7" x14ac:dyDescent="0.3">
      <c r="A103" s="354" t="s">
        <v>295</v>
      </c>
      <c r="B103" s="355"/>
      <c r="C103" s="35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2" t="s">
        <v>212</v>
      </c>
      <c r="B106" s="363"/>
      <c r="C106" s="363"/>
      <c r="D106" s="363"/>
      <c r="E106" s="363"/>
      <c r="F106" s="36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54" t="s">
        <v>36</v>
      </c>
      <c r="B118" s="355"/>
      <c r="C118" s="356"/>
      <c r="D118" s="257">
        <f>SUM(B107:C117)</f>
        <v>0</v>
      </c>
      <c r="E118" s="13"/>
      <c r="F118" s="13"/>
      <c r="G118" s="126"/>
    </row>
    <row r="119" spans="1:7" s="22" customFormat="1" x14ac:dyDescent="0.3">
      <c r="A119" s="354" t="s">
        <v>295</v>
      </c>
      <c r="B119" s="355"/>
      <c r="C119" s="356"/>
      <c r="D119" s="33">
        <f>D118/(COUNT(B107:C117)*2)</f>
        <v>0</v>
      </c>
      <c r="E119" s="13"/>
      <c r="F119" s="13"/>
      <c r="G119" s="126"/>
    </row>
    <row r="120" spans="1:7" s="22" customFormat="1" x14ac:dyDescent="0.3">
      <c r="A120" s="26"/>
      <c r="B120" s="27"/>
      <c r="C120" s="27"/>
      <c r="D120" s="28"/>
      <c r="G120" s="126"/>
    </row>
    <row r="121" spans="1:7" ht="19.5" x14ac:dyDescent="0.4">
      <c r="A121" s="362" t="s">
        <v>185</v>
      </c>
      <c r="B121" s="363"/>
      <c r="C121" s="363"/>
      <c r="D121" s="363"/>
      <c r="E121" s="363"/>
      <c r="F121" s="36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54" t="s">
        <v>36</v>
      </c>
      <c r="B133" s="355"/>
      <c r="C133" s="356"/>
      <c r="D133" s="257">
        <f>SUM(B122:C132)</f>
        <v>0</v>
      </c>
    </row>
    <row r="134" spans="1:7" x14ac:dyDescent="0.3">
      <c r="A134" s="354" t="s">
        <v>295</v>
      </c>
      <c r="B134" s="355"/>
      <c r="C134" s="356"/>
      <c r="D134" s="32">
        <f>D133/(COUNT(B122:C132)*2)</f>
        <v>0</v>
      </c>
    </row>
    <row r="135" spans="1:7" s="22" customFormat="1" x14ac:dyDescent="0.3">
      <c r="A135" s="26"/>
      <c r="B135" s="27"/>
      <c r="C135" s="27"/>
      <c r="D135" s="31"/>
      <c r="G135" s="126"/>
    </row>
    <row r="136" spans="1:7" ht="19.5" x14ac:dyDescent="0.4">
      <c r="A136" s="362" t="s">
        <v>71</v>
      </c>
      <c r="B136" s="363"/>
      <c r="C136" s="363"/>
      <c r="D136" s="363"/>
      <c r="E136" s="363"/>
      <c r="F136" s="36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54" t="s">
        <v>36</v>
      </c>
      <c r="B149" s="355"/>
      <c r="C149" s="356"/>
      <c r="D149" s="257">
        <f>SUM(B137:C148)</f>
        <v>0</v>
      </c>
    </row>
    <row r="150" spans="1:7" x14ac:dyDescent="0.3">
      <c r="A150" s="354" t="s">
        <v>295</v>
      </c>
      <c r="B150" s="355"/>
      <c r="C150" s="356"/>
      <c r="D150" s="33">
        <f>D149/(COUNT(B137:C148)*2)</f>
        <v>0</v>
      </c>
    </row>
    <row r="151" spans="1:7" s="22" customFormat="1" x14ac:dyDescent="0.3">
      <c r="A151" s="26"/>
      <c r="B151" s="27"/>
      <c r="C151" s="27"/>
      <c r="D151" s="28"/>
      <c r="G151" s="126"/>
    </row>
    <row r="152" spans="1:7" ht="19.5" x14ac:dyDescent="0.4">
      <c r="A152" s="362" t="s">
        <v>217</v>
      </c>
      <c r="B152" s="363"/>
      <c r="C152" s="363"/>
      <c r="D152" s="363"/>
      <c r="E152" s="363"/>
      <c r="F152" s="36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54" t="s">
        <v>36</v>
      </c>
      <c r="B161" s="360"/>
      <c r="C161" s="361"/>
      <c r="D161" s="258">
        <f>SUM(B153:C160)</f>
        <v>0</v>
      </c>
    </row>
    <row r="162" spans="1:7" x14ac:dyDescent="0.3">
      <c r="A162" s="354" t="s">
        <v>295</v>
      </c>
      <c r="B162" s="355"/>
      <c r="C162" s="356"/>
      <c r="D162" s="33">
        <f>D161/(COUNT(B153:C160)*2)</f>
        <v>0</v>
      </c>
    </row>
    <row r="163" spans="1:7" s="22" customFormat="1" x14ac:dyDescent="0.3">
      <c r="A163" s="26"/>
      <c r="B163" s="27"/>
      <c r="C163" s="29"/>
      <c r="D163" s="30"/>
      <c r="G163" s="126"/>
    </row>
    <row r="164" spans="1:7" ht="19.5" x14ac:dyDescent="0.4">
      <c r="A164" s="362" t="s">
        <v>77</v>
      </c>
      <c r="B164" s="363"/>
      <c r="C164" s="363"/>
      <c r="D164" s="363"/>
      <c r="E164" s="363"/>
      <c r="F164" s="36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54" t="s">
        <v>36</v>
      </c>
      <c r="B169" s="355"/>
      <c r="C169" s="356"/>
      <c r="D169" s="257">
        <f>SUM(B165:C168)</f>
        <v>0</v>
      </c>
    </row>
    <row r="170" spans="1:7" x14ac:dyDescent="0.3">
      <c r="A170" s="354" t="s">
        <v>295</v>
      </c>
      <c r="B170" s="355"/>
      <c r="C170" s="356"/>
      <c r="D170" s="33">
        <f>D169/(COUNT(B165:C168)*2)</f>
        <v>0</v>
      </c>
    </row>
    <row r="171" spans="1:7" s="22" customFormat="1" x14ac:dyDescent="0.3">
      <c r="A171" s="26"/>
      <c r="B171" s="27"/>
      <c r="C171" s="27"/>
      <c r="D171" s="28"/>
      <c r="G171" s="126"/>
    </row>
    <row r="172" spans="1:7" ht="19.5" x14ac:dyDescent="0.4">
      <c r="A172" s="366" t="s">
        <v>17</v>
      </c>
      <c r="B172" s="367"/>
      <c r="C172" s="367"/>
      <c r="D172" s="367"/>
      <c r="E172" s="367"/>
      <c r="F172" s="36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54" t="s">
        <v>36</v>
      </c>
      <c r="B177" s="355"/>
      <c r="C177" s="356"/>
      <c r="D177" s="257">
        <f>SUM(B173:C176)</f>
        <v>0</v>
      </c>
    </row>
    <row r="178" spans="1:7" x14ac:dyDescent="0.3">
      <c r="A178" s="354" t="s">
        <v>295</v>
      </c>
      <c r="B178" s="355"/>
      <c r="C178" s="356"/>
      <c r="D178" s="33">
        <f>D177/(COUNT(B173:C176)*2)</f>
        <v>0</v>
      </c>
    </row>
    <row r="179" spans="1:7" s="22" customFormat="1" x14ac:dyDescent="0.3">
      <c r="A179" s="26"/>
      <c r="B179" s="27"/>
      <c r="C179" s="27"/>
      <c r="D179" s="28"/>
      <c r="G179" s="126"/>
    </row>
    <row r="180" spans="1:7" ht="19.5" x14ac:dyDescent="0.4">
      <c r="A180" s="362" t="s">
        <v>78</v>
      </c>
      <c r="B180" s="363"/>
      <c r="C180" s="363"/>
      <c r="D180" s="363"/>
      <c r="E180" s="363"/>
      <c r="F180" s="36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54" t="s">
        <v>36</v>
      </c>
      <c r="B186" s="355"/>
      <c r="C186" s="356"/>
      <c r="D186" s="257">
        <f>SUM(B181:C185)</f>
        <v>0</v>
      </c>
    </row>
    <row r="187" spans="1:7" x14ac:dyDescent="0.3">
      <c r="A187" s="354" t="s">
        <v>295</v>
      </c>
      <c r="B187" s="355"/>
      <c r="C187" s="356"/>
      <c r="D187" s="33">
        <f>D186/(COUNT(B181:C185)*2)</f>
        <v>0</v>
      </c>
    </row>
    <row r="188" spans="1:7" s="22" customFormat="1" x14ac:dyDescent="0.3">
      <c r="A188" s="26"/>
      <c r="B188" s="27"/>
      <c r="C188" s="27"/>
      <c r="D188" s="28"/>
      <c r="G188" s="126"/>
    </row>
    <row r="189" spans="1:7" ht="19.5" x14ac:dyDescent="0.4">
      <c r="A189" s="362" t="s">
        <v>216</v>
      </c>
      <c r="B189" s="363"/>
      <c r="C189" s="363"/>
      <c r="D189" s="363"/>
      <c r="E189" s="363"/>
      <c r="F189" s="36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54" t="s">
        <v>36</v>
      </c>
      <c r="B194" s="355"/>
      <c r="C194" s="356"/>
      <c r="D194" s="54">
        <f>SUM(B190:C193)</f>
        <v>0</v>
      </c>
    </row>
    <row r="195" spans="1:6" x14ac:dyDescent="0.3">
      <c r="A195" s="354" t="s">
        <v>295</v>
      </c>
      <c r="B195" s="355"/>
      <c r="C195" s="356"/>
      <c r="D195" s="33">
        <f>D194/(COUNT(B190:C193)*2)</f>
        <v>0</v>
      </c>
    </row>
    <row r="197" spans="1:6" ht="18" x14ac:dyDescent="0.35">
      <c r="A197" s="64" t="s">
        <v>246</v>
      </c>
      <c r="B197" s="63"/>
      <c r="C197" s="63"/>
      <c r="D197" s="295" t="e">
        <f>E197*100/F197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opLeftCell="B361" zoomScale="90" zoomScaleNormal="90" zoomScaleSheetLayoutView="110" workbookViewId="0">
      <selection activeCell="J373" sqref="J373"/>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6" t="s">
        <v>179</v>
      </c>
      <c r="B7" s="326"/>
      <c r="C7" s="326"/>
      <c r="D7" s="326"/>
      <c r="E7" s="326"/>
      <c r="F7" s="326"/>
      <c r="G7" s="125"/>
    </row>
    <row r="8" spans="1:7" ht="29.25" x14ac:dyDescent="0.45">
      <c r="A8" s="327" t="str">
        <f>'Page de garde'!D18</f>
        <v>Route de Gabes - Sfax</v>
      </c>
      <c r="B8" s="327"/>
      <c r="C8" s="327"/>
      <c r="D8" s="327"/>
      <c r="E8" s="327"/>
      <c r="F8" s="327"/>
      <c r="G8" s="125"/>
    </row>
    <row r="9" spans="1:7" ht="24" x14ac:dyDescent="0.45">
      <c r="A9" s="14" t="s">
        <v>42</v>
      </c>
      <c r="B9" s="328" t="s">
        <v>410</v>
      </c>
      <c r="C9" s="328"/>
      <c r="D9" s="328"/>
      <c r="E9" s="328"/>
      <c r="F9" s="328"/>
      <c r="G9" s="125"/>
    </row>
    <row r="10" spans="1:7" ht="24" x14ac:dyDescent="0.45">
      <c r="A10" s="15" t="s">
        <v>44</v>
      </c>
      <c r="B10" s="329" t="s">
        <v>411</v>
      </c>
      <c r="C10" s="329"/>
      <c r="D10" s="329"/>
      <c r="E10" s="329"/>
      <c r="F10" s="329"/>
      <c r="G10" s="125"/>
    </row>
    <row r="11" spans="1:7" ht="24" x14ac:dyDescent="0.45">
      <c r="A11" s="14" t="s">
        <v>43</v>
      </c>
      <c r="B11" s="324">
        <v>43167</v>
      </c>
      <c r="C11" s="324"/>
      <c r="D11" s="324"/>
      <c r="E11" s="324"/>
      <c r="F11" s="324"/>
      <c r="G11" s="125"/>
    </row>
    <row r="12" spans="1:7" ht="24" x14ac:dyDescent="0.45">
      <c r="A12" s="14" t="s">
        <v>239</v>
      </c>
      <c r="B12" s="330">
        <f>D549</f>
        <v>0.96181818181818179</v>
      </c>
      <c r="C12" s="330"/>
      <c r="D12" s="330"/>
      <c r="E12" s="330"/>
      <c r="F12" s="330"/>
      <c r="G12" s="125"/>
    </row>
    <row r="13" spans="1:7" ht="22.5" x14ac:dyDescent="0.45">
      <c r="D13" s="331"/>
      <c r="E13" s="331"/>
      <c r="F13" s="331"/>
      <c r="G13" s="33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43167</v>
      </c>
      <c r="B16" s="188"/>
      <c r="C16" s="188"/>
      <c r="D16" s="188"/>
      <c r="E16" s="188"/>
      <c r="F16" s="202"/>
    </row>
    <row r="17" spans="1:8" ht="16.5" customHeight="1" x14ac:dyDescent="0.3">
      <c r="A17" s="332" t="s">
        <v>30</v>
      </c>
      <c r="B17" s="333" t="s">
        <v>31</v>
      </c>
      <c r="C17" s="333"/>
      <c r="D17" s="333" t="s">
        <v>46</v>
      </c>
      <c r="E17" s="334" t="s">
        <v>310</v>
      </c>
      <c r="F17" s="334" t="s">
        <v>358</v>
      </c>
    </row>
    <row r="18" spans="1:8" ht="16.5" customHeight="1" x14ac:dyDescent="0.3">
      <c r="A18" s="332"/>
      <c r="B18" s="41" t="s">
        <v>34</v>
      </c>
      <c r="C18" s="41" t="s">
        <v>33</v>
      </c>
      <c r="D18" s="333"/>
      <c r="E18" s="334"/>
      <c r="F18" s="334"/>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1</v>
      </c>
      <c r="C24" s="131"/>
      <c r="D24" s="112" t="s">
        <v>409</v>
      </c>
      <c r="E24" s="116"/>
      <c r="F24" s="204" t="s">
        <v>357</v>
      </c>
      <c r="G24" s="127"/>
    </row>
    <row r="25" spans="1:8" x14ac:dyDescent="0.3">
      <c r="A25" s="5" t="s">
        <v>36</v>
      </c>
      <c r="B25" s="5"/>
      <c r="C25" s="5"/>
      <c r="D25" s="5">
        <f>SUM(B21:C24)</f>
        <v>7</v>
      </c>
    </row>
    <row r="26" spans="1:8" x14ac:dyDescent="0.3">
      <c r="A26" s="5" t="s">
        <v>35</v>
      </c>
      <c r="B26" s="132"/>
      <c r="C26" s="133"/>
      <c r="D26" s="134">
        <f>D25/(COUNT(B21:C24)*2)</f>
        <v>0.875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35" t="s">
        <v>379</v>
      </c>
      <c r="B38" s="336"/>
      <c r="C38" s="336"/>
      <c r="D38" s="336"/>
      <c r="E38" s="336"/>
      <c r="F38" s="337"/>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130">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43167</v>
      </c>
      <c r="B49" s="124"/>
      <c r="C49" s="135"/>
      <c r="D49" s="124"/>
    </row>
    <row r="50" spans="1:7" x14ac:dyDescent="0.3">
      <c r="A50" s="332" t="s">
        <v>30</v>
      </c>
      <c r="B50" s="333" t="s">
        <v>31</v>
      </c>
      <c r="C50" s="333"/>
      <c r="D50" s="333" t="s">
        <v>46</v>
      </c>
      <c r="E50" s="334" t="s">
        <v>310</v>
      </c>
      <c r="F50" s="334" t="s">
        <v>360</v>
      </c>
      <c r="G50" s="127"/>
    </row>
    <row r="51" spans="1:7" x14ac:dyDescent="0.3">
      <c r="A51" s="332"/>
      <c r="B51" s="41" t="s">
        <v>34</v>
      </c>
      <c r="C51" s="41" t="s">
        <v>33</v>
      </c>
      <c r="D51" s="333"/>
      <c r="E51" s="334"/>
      <c r="F51" s="334"/>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v>2</v>
      </c>
      <c r="C72" s="289"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38</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35" t="s">
        <v>379</v>
      </c>
      <c r="B94" s="336"/>
      <c r="C94" s="336"/>
      <c r="D94" s="336"/>
      <c r="E94" s="336"/>
      <c r="F94" s="337"/>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2</v>
      </c>
      <c r="C99" s="213"/>
      <c r="D99" s="251">
        <v>1</v>
      </c>
      <c r="E99" s="252"/>
      <c r="F99" s="253"/>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76</v>
      </c>
    </row>
    <row r="103" spans="1:7" ht="18" x14ac:dyDescent="0.35">
      <c r="A103" s="42" t="s">
        <v>199</v>
      </c>
      <c r="B103" s="152"/>
      <c r="C103" s="153"/>
      <c r="D103" s="144">
        <f>D102/(COUNT(B88:C93,B53:C60,B65:C83,B95:C99)*2)</f>
        <v>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43167</v>
      </c>
      <c r="B106" s="124"/>
      <c r="C106" s="135"/>
      <c r="D106" s="124"/>
    </row>
    <row r="107" spans="1:7" x14ac:dyDescent="0.3">
      <c r="A107" s="332" t="s">
        <v>30</v>
      </c>
      <c r="B107" s="333" t="s">
        <v>31</v>
      </c>
      <c r="C107" s="333"/>
      <c r="D107" s="333" t="s">
        <v>46</v>
      </c>
      <c r="E107" s="334" t="s">
        <v>310</v>
      </c>
      <c r="F107" s="334" t="s">
        <v>360</v>
      </c>
    </row>
    <row r="108" spans="1:7" x14ac:dyDescent="0.3">
      <c r="A108" s="332"/>
      <c r="B108" s="41" t="s">
        <v>34</v>
      </c>
      <c r="C108" s="41" t="s">
        <v>33</v>
      </c>
      <c r="D108" s="333"/>
      <c r="E108" s="334"/>
      <c r="F108" s="334"/>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36</v>
      </c>
    </row>
    <row r="140" spans="1:7" x14ac:dyDescent="0.3">
      <c r="A140" s="5" t="s">
        <v>35</v>
      </c>
      <c r="B140" s="132"/>
      <c r="C140" s="133"/>
      <c r="D140" s="134">
        <f>D139/(COUNT(B121:C138)*2)</f>
        <v>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33" x14ac:dyDescent="0.3">
      <c r="A147" s="238" t="s">
        <v>404</v>
      </c>
      <c r="B147" s="130">
        <v>1</v>
      </c>
      <c r="C147" s="150" t="str">
        <f>IF(B147=0, -5, "0")</f>
        <v>0</v>
      </c>
      <c r="D147" s="116" t="s">
        <v>412</v>
      </c>
      <c r="E147" s="116"/>
      <c r="F147" s="204" t="s">
        <v>356</v>
      </c>
      <c r="G147" s="127"/>
    </row>
    <row r="148" spans="1:7" s="112" customFormat="1" ht="18" customHeight="1" x14ac:dyDescent="0.35">
      <c r="A148" s="338" t="s">
        <v>379</v>
      </c>
      <c r="B148" s="339"/>
      <c r="C148" s="339"/>
      <c r="D148" s="340"/>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v>2</v>
      </c>
      <c r="C153" s="140"/>
      <c r="D153" s="251">
        <v>1</v>
      </c>
      <c r="E153" s="252"/>
      <c r="F153" s="253"/>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69</v>
      </c>
    </row>
    <row r="158" spans="1:7" ht="18" x14ac:dyDescent="0.35">
      <c r="A158" s="42" t="s">
        <v>200</v>
      </c>
      <c r="B158" s="152"/>
      <c r="C158" s="153"/>
      <c r="D158" s="144">
        <f>D157/(COUNT(B143:C147,B110:C116,B121:C138,B149:C153)*2)</f>
        <v>0.98571428571428577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43167</v>
      </c>
      <c r="B161" s="124"/>
      <c r="C161" s="135"/>
      <c r="D161" s="127"/>
    </row>
    <row r="162" spans="1:7" x14ac:dyDescent="0.3">
      <c r="A162" s="332" t="s">
        <v>30</v>
      </c>
      <c r="B162" s="333" t="s">
        <v>31</v>
      </c>
      <c r="C162" s="333"/>
      <c r="D162" s="333" t="s">
        <v>46</v>
      </c>
      <c r="E162" s="334" t="s">
        <v>310</v>
      </c>
      <c r="F162" s="334" t="s">
        <v>360</v>
      </c>
      <c r="G162" s="127"/>
    </row>
    <row r="163" spans="1:7" x14ac:dyDescent="0.3">
      <c r="A163" s="332"/>
      <c r="B163" s="41" t="s">
        <v>34</v>
      </c>
      <c r="C163" s="41" t="s">
        <v>33</v>
      </c>
      <c r="D163" s="333"/>
      <c r="E163" s="334"/>
      <c r="F163" s="334"/>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3" x14ac:dyDescent="0.3">
      <c r="A177" s="4" t="s">
        <v>122</v>
      </c>
      <c r="B177" s="130">
        <v>1</v>
      </c>
      <c r="C177" s="130"/>
      <c r="D177" s="113" t="s">
        <v>413</v>
      </c>
      <c r="E177" s="94"/>
      <c r="F177" s="204" t="s">
        <v>357</v>
      </c>
    </row>
    <row r="178" spans="1:7" ht="33" x14ac:dyDescent="0.3">
      <c r="A178" s="4" t="s">
        <v>59</v>
      </c>
      <c r="B178" s="130" t="s">
        <v>32</v>
      </c>
      <c r="C178" s="130"/>
      <c r="D178" s="157" t="s">
        <v>414</v>
      </c>
      <c r="E178" s="94"/>
      <c r="F178" s="204" t="s">
        <v>357</v>
      </c>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41" t="s">
        <v>379</v>
      </c>
      <c r="B195" s="341"/>
      <c r="C195" s="341"/>
      <c r="D195" s="341"/>
      <c r="E195" s="341"/>
      <c r="F195" s="341"/>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1</v>
      </c>
      <c r="C200" s="130"/>
      <c r="D200" s="251">
        <v>0.6</v>
      </c>
      <c r="E200" s="252"/>
      <c r="F200" s="253"/>
      <c r="G200" s="127"/>
    </row>
    <row r="201" spans="1:7" x14ac:dyDescent="0.3">
      <c r="A201" s="59" t="s">
        <v>36</v>
      </c>
      <c r="B201" s="59"/>
      <c r="C201" s="59"/>
      <c r="D201" s="59">
        <f>SUM(B176:C194,B196:C200)</f>
        <v>44</v>
      </c>
    </row>
    <row r="202" spans="1:7" x14ac:dyDescent="0.3">
      <c r="A202" s="5" t="s">
        <v>35</v>
      </c>
      <c r="B202" s="132"/>
      <c r="C202" s="133"/>
      <c r="D202" s="134">
        <f>D201/(COUNT(B176:C194,B196:C200)*2)</f>
        <v>0.95652173913043481</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0.96666666666666667</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43167</v>
      </c>
      <c r="B208" s="124"/>
      <c r="C208" s="135"/>
      <c r="D208" s="124"/>
    </row>
    <row r="209" spans="1:7" x14ac:dyDescent="0.3">
      <c r="A209" s="332" t="s">
        <v>30</v>
      </c>
      <c r="B209" s="333" t="s">
        <v>31</v>
      </c>
      <c r="C209" s="333"/>
      <c r="D209" s="333" t="s">
        <v>46</v>
      </c>
      <c r="E209" s="334" t="s">
        <v>310</v>
      </c>
      <c r="F209" s="334" t="s">
        <v>360</v>
      </c>
      <c r="G209" s="127"/>
    </row>
    <row r="210" spans="1:7" x14ac:dyDescent="0.3">
      <c r="A210" s="332"/>
      <c r="B210" s="41" t="s">
        <v>34</v>
      </c>
      <c r="C210" s="41" t="s">
        <v>33</v>
      </c>
      <c r="D210" s="333"/>
      <c r="E210" s="334"/>
      <c r="F210" s="334"/>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t="s">
        <v>32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16</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33" x14ac:dyDescent="0.3">
      <c r="A231" s="70" t="s">
        <v>59</v>
      </c>
      <c r="B231" s="130">
        <v>2</v>
      </c>
      <c r="C231" s="130"/>
      <c r="D231" s="157" t="s">
        <v>414</v>
      </c>
      <c r="E231" s="94"/>
      <c r="F231" s="204" t="s">
        <v>357</v>
      </c>
    </row>
    <row r="232" spans="1:7" x14ac:dyDescent="0.3">
      <c r="A232" s="4" t="s">
        <v>64</v>
      </c>
      <c r="B232" s="130">
        <v>2</v>
      </c>
      <c r="C232" s="131"/>
      <c r="D232" s="157"/>
      <c r="E232" s="95"/>
      <c r="F232" s="204"/>
    </row>
    <row r="233" spans="1:7" x14ac:dyDescent="0.3">
      <c r="A233" s="70" t="s">
        <v>251</v>
      </c>
      <c r="B233" s="130" t="s">
        <v>32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1</v>
      </c>
      <c r="C238" s="150" t="str">
        <f>IF(B238=0, -5, "0")</f>
        <v>0</v>
      </c>
      <c r="D238" s="296" t="s">
        <v>415</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31</v>
      </c>
    </row>
    <row r="245" spans="1:7" x14ac:dyDescent="0.3">
      <c r="A245" s="5" t="s">
        <v>35</v>
      </c>
      <c r="B245" s="132"/>
      <c r="C245" s="133"/>
      <c r="D245" s="134">
        <f>D244/(COUNT(B226:C243)*2)</f>
        <v>0.96875</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41" t="s">
        <v>379</v>
      </c>
      <c r="B256" s="341"/>
      <c r="C256" s="341"/>
      <c r="D256" s="341"/>
      <c r="E256" s="341"/>
      <c r="F256" s="341"/>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130">
        <v>2</v>
      </c>
      <c r="C261" s="140"/>
      <c r="D261" s="251">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73</v>
      </c>
    </row>
    <row r="266" spans="1:7" ht="18" x14ac:dyDescent="0.35">
      <c r="A266" s="57" t="s">
        <v>202</v>
      </c>
      <c r="B266" s="160"/>
      <c r="C266" s="161"/>
      <c r="D266" s="162">
        <f>D265/(COUNT(B226:C243,B248:C255,B212:C221,B257:C261)*2)</f>
        <v>0.98648648648648651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43167</v>
      </c>
      <c r="B269" s="124"/>
      <c r="C269" s="135"/>
      <c r="D269" s="124"/>
      <c r="F269" s="206"/>
      <c r="G269" s="214"/>
    </row>
    <row r="270" spans="1:7" s="16" customFormat="1" x14ac:dyDescent="0.3">
      <c r="A270" s="332" t="s">
        <v>30</v>
      </c>
      <c r="B270" s="333" t="s">
        <v>31</v>
      </c>
      <c r="C270" s="333"/>
      <c r="D270" s="333" t="s">
        <v>46</v>
      </c>
      <c r="E270" s="334" t="s">
        <v>310</v>
      </c>
      <c r="F270" s="334" t="s">
        <v>360</v>
      </c>
      <c r="G270" s="214"/>
    </row>
    <row r="271" spans="1:7" s="16" customFormat="1" x14ac:dyDescent="0.3">
      <c r="A271" s="332"/>
      <c r="B271" s="41" t="s">
        <v>34</v>
      </c>
      <c r="C271" s="41" t="s">
        <v>33</v>
      </c>
      <c r="D271" s="333"/>
      <c r="E271" s="334"/>
      <c r="F271" s="334"/>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42" t="s">
        <v>396</v>
      </c>
      <c r="B308" s="343"/>
      <c r="C308" s="343"/>
      <c r="D308" s="343"/>
      <c r="E308" s="343"/>
      <c r="F308" s="344"/>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51"/>
      <c r="E313" s="252"/>
      <c r="F313" s="253"/>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43167</v>
      </c>
      <c r="B321" s="124"/>
      <c r="C321" s="135"/>
      <c r="D321" s="127"/>
    </row>
    <row r="322" spans="1:7" x14ac:dyDescent="0.3">
      <c r="A322" s="332" t="s">
        <v>30</v>
      </c>
      <c r="B322" s="333" t="s">
        <v>31</v>
      </c>
      <c r="C322" s="333"/>
      <c r="D322" s="333" t="s">
        <v>46</v>
      </c>
      <c r="E322" s="334" t="s">
        <v>310</v>
      </c>
      <c r="F322" s="334" t="s">
        <v>360</v>
      </c>
      <c r="G322" s="127"/>
    </row>
    <row r="323" spans="1:7" x14ac:dyDescent="0.3">
      <c r="A323" s="332"/>
      <c r="B323" s="41" t="s">
        <v>34</v>
      </c>
      <c r="C323" s="41" t="s">
        <v>33</v>
      </c>
      <c r="D323" s="333"/>
      <c r="E323" s="334"/>
      <c r="F323" s="334"/>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6" x14ac:dyDescent="0.35">
      <c r="A340" s="210" t="s">
        <v>318</v>
      </c>
      <c r="B340" s="130">
        <v>0</v>
      </c>
      <c r="C340" s="150">
        <f>IF(B340=0, -5, "0")</f>
        <v>-5</v>
      </c>
      <c r="D340" s="167" t="s">
        <v>416</v>
      </c>
      <c r="E340" s="94"/>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42" t="s">
        <v>379</v>
      </c>
      <c r="B349" s="343"/>
      <c r="C349" s="343"/>
      <c r="D349" s="343"/>
      <c r="E349" s="343"/>
      <c r="F349" s="343"/>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1</v>
      </c>
      <c r="C353" s="130"/>
      <c r="D353" s="251">
        <v>0.8</v>
      </c>
      <c r="E353" s="252"/>
      <c r="F353" s="253"/>
    </row>
    <row r="354" spans="1:7" x14ac:dyDescent="0.3">
      <c r="A354" s="5" t="s">
        <v>36</v>
      </c>
      <c r="B354" s="59"/>
      <c r="C354" s="59"/>
      <c r="D354" s="232">
        <f>SUM(B337:C348,B350:C353)</f>
        <v>24</v>
      </c>
    </row>
    <row r="355" spans="1:7" x14ac:dyDescent="0.3">
      <c r="A355" s="5" t="s">
        <v>35</v>
      </c>
      <c r="B355" s="132"/>
      <c r="C355" s="133"/>
      <c r="D355" s="134">
        <f>D354/(COUNT(B337:C348,B350:C353)*2)</f>
        <v>0.70588235294117652</v>
      </c>
    </row>
    <row r="356" spans="1:7" x14ac:dyDescent="0.3">
      <c r="A356" s="2"/>
      <c r="B356" s="135"/>
      <c r="C356" s="135"/>
      <c r="D356" s="135"/>
    </row>
    <row r="357" spans="1:7" ht="18" x14ac:dyDescent="0.35">
      <c r="A357" s="42" t="s">
        <v>39</v>
      </c>
      <c r="B357" s="152"/>
      <c r="C357" s="153"/>
      <c r="D357" s="143">
        <f>SUM(D354,D333)</f>
        <v>40</v>
      </c>
    </row>
    <row r="358" spans="1:7" ht="18" x14ac:dyDescent="0.35">
      <c r="A358" s="42" t="s">
        <v>204</v>
      </c>
      <c r="B358" s="152"/>
      <c r="C358" s="153"/>
      <c r="D358" s="144">
        <f>D357/(COUNT(B337:C348,B325:C332,B350:C353)*2)</f>
        <v>0.8</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43167</v>
      </c>
      <c r="B361" s="124"/>
      <c r="C361" s="135"/>
      <c r="D361" s="124"/>
    </row>
    <row r="362" spans="1:7" x14ac:dyDescent="0.3">
      <c r="A362" s="332" t="s">
        <v>30</v>
      </c>
      <c r="B362" s="333" t="s">
        <v>31</v>
      </c>
      <c r="C362" s="333"/>
      <c r="D362" s="333" t="s">
        <v>46</v>
      </c>
      <c r="E362" s="334" t="s">
        <v>310</v>
      </c>
      <c r="F362" s="334" t="s">
        <v>360</v>
      </c>
      <c r="G362" s="127"/>
    </row>
    <row r="363" spans="1:7" x14ac:dyDescent="0.3">
      <c r="A363" s="332"/>
      <c r="B363" s="41" t="s">
        <v>34</v>
      </c>
      <c r="C363" s="41" t="s">
        <v>33</v>
      </c>
      <c r="D363" s="333"/>
      <c r="E363" s="334"/>
      <c r="F363" s="334"/>
    </row>
    <row r="364" spans="1:7" ht="18" x14ac:dyDescent="0.3">
      <c r="A364" s="194" t="s">
        <v>12</v>
      </c>
      <c r="B364" s="195"/>
      <c r="C364" s="195"/>
      <c r="D364" s="195"/>
      <c r="E364" s="195"/>
      <c r="F364" s="197"/>
    </row>
    <row r="365" spans="1:7" x14ac:dyDescent="0.3">
      <c r="A365" s="70" t="s">
        <v>99</v>
      </c>
      <c r="B365" s="130">
        <v>1</v>
      </c>
      <c r="C365" s="130"/>
      <c r="D365" s="113" t="s">
        <v>418</v>
      </c>
      <c r="E365" s="94"/>
      <c r="F365" s="204" t="s">
        <v>357</v>
      </c>
    </row>
    <row r="366" spans="1:7" x14ac:dyDescent="0.3">
      <c r="A366" s="70" t="s">
        <v>49</v>
      </c>
      <c r="B366" s="130">
        <v>1</v>
      </c>
      <c r="C366" s="130"/>
      <c r="D366" s="12" t="s">
        <v>417</v>
      </c>
      <c r="E366" s="94"/>
      <c r="F366" s="204" t="s">
        <v>357</v>
      </c>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1</v>
      </c>
      <c r="C377" s="130"/>
      <c r="D377" s="95" t="s">
        <v>419</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292"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41" t="s">
        <v>379</v>
      </c>
      <c r="B383" s="341"/>
      <c r="C383" s="341"/>
      <c r="D383" s="341"/>
      <c r="E383" s="341"/>
      <c r="F383" s="341"/>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1</v>
      </c>
      <c r="C386" s="130"/>
      <c r="D386" s="251">
        <v>0.5</v>
      </c>
      <c r="E386" s="252"/>
      <c r="F386" s="253"/>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30</v>
      </c>
      <c r="G390" s="127"/>
    </row>
    <row r="391" spans="1:7" ht="18" x14ac:dyDescent="0.35">
      <c r="A391" s="42" t="s">
        <v>205</v>
      </c>
      <c r="B391" s="152"/>
      <c r="C391" s="153"/>
      <c r="D391" s="168">
        <f>D390/(COUNT(B377:C382,B365:C372,B384:C386)*2)</f>
        <v>0.88235294117647056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43167</v>
      </c>
      <c r="B394" s="124"/>
      <c r="C394" s="135"/>
      <c r="D394" s="127"/>
      <c r="G394" s="127"/>
    </row>
    <row r="395" spans="1:7" x14ac:dyDescent="0.3">
      <c r="A395" s="332" t="s">
        <v>30</v>
      </c>
      <c r="B395" s="333" t="s">
        <v>31</v>
      </c>
      <c r="C395" s="333"/>
      <c r="D395" s="333" t="s">
        <v>46</v>
      </c>
      <c r="E395" s="334" t="s">
        <v>310</v>
      </c>
      <c r="F395" s="334" t="s">
        <v>360</v>
      </c>
      <c r="G395" s="127"/>
    </row>
    <row r="396" spans="1:7" x14ac:dyDescent="0.3">
      <c r="A396" s="332"/>
      <c r="B396" s="41" t="s">
        <v>34</v>
      </c>
      <c r="C396" s="41" t="s">
        <v>33</v>
      </c>
      <c r="D396" s="333"/>
      <c r="E396" s="334"/>
      <c r="F396" s="334"/>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41" t="s">
        <v>379</v>
      </c>
      <c r="B435" s="341"/>
      <c r="C435" s="341"/>
      <c r="D435" s="341"/>
      <c r="E435" s="341"/>
      <c r="F435" s="341"/>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130">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43167</v>
      </c>
      <c r="B447" s="124"/>
      <c r="C447" s="135"/>
      <c r="D447" s="124"/>
    </row>
    <row r="448" spans="1:7" x14ac:dyDescent="0.3">
      <c r="A448" s="332" t="s">
        <v>30</v>
      </c>
      <c r="B448" s="333" t="s">
        <v>31</v>
      </c>
      <c r="C448" s="333"/>
      <c r="D448" s="333" t="s">
        <v>46</v>
      </c>
      <c r="E448" s="334" t="s">
        <v>310</v>
      </c>
      <c r="F448" s="334" t="s">
        <v>360</v>
      </c>
      <c r="G448" s="127"/>
    </row>
    <row r="449" spans="1:6" x14ac:dyDescent="0.3">
      <c r="A449" s="332"/>
      <c r="B449" s="41" t="s">
        <v>34</v>
      </c>
      <c r="C449" s="41" t="s">
        <v>33</v>
      </c>
      <c r="D449" s="333"/>
      <c r="E449" s="334"/>
      <c r="F449" s="334"/>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ht="33" x14ac:dyDescent="0.3">
      <c r="A463" s="70" t="s">
        <v>351</v>
      </c>
      <c r="B463" s="130">
        <v>0</v>
      </c>
      <c r="C463" s="130"/>
      <c r="D463" s="95" t="s">
        <v>420</v>
      </c>
      <c r="E463" s="95" t="s">
        <v>421</v>
      </c>
      <c r="F463" s="204" t="s">
        <v>357</v>
      </c>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45" t="s">
        <v>379</v>
      </c>
      <c r="B471" s="346"/>
      <c r="C471" s="346"/>
      <c r="D471" s="346"/>
      <c r="E471" s="346"/>
      <c r="F471" s="346"/>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v>2</v>
      </c>
      <c r="C476" s="140"/>
      <c r="D476" s="251">
        <v>1</v>
      </c>
      <c r="E476" s="252"/>
      <c r="F476" s="253"/>
    </row>
    <row r="477" spans="1:7" x14ac:dyDescent="0.3">
      <c r="A477" s="5" t="s">
        <v>36</v>
      </c>
      <c r="B477" s="5"/>
      <c r="C477" s="5"/>
      <c r="D477" s="234">
        <f>SUM(B461:C470,B472:C476)</f>
        <v>28</v>
      </c>
    </row>
    <row r="478" spans="1:7" x14ac:dyDescent="0.3">
      <c r="A478" s="5" t="s">
        <v>35</v>
      </c>
      <c r="B478" s="132"/>
      <c r="C478" s="133"/>
      <c r="D478" s="134">
        <f>D477/(COUNT(B461:C470,B472:C476)*2)</f>
        <v>0.93333333333333335</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0.95238095238095233</v>
      </c>
    </row>
    <row r="482" spans="1:7" x14ac:dyDescent="0.3">
      <c r="A482" s="1"/>
      <c r="B482" s="124"/>
      <c r="C482" s="135"/>
      <c r="D482" s="124"/>
    </row>
    <row r="483" spans="1:7" ht="21.75" customHeight="1" x14ac:dyDescent="0.35">
      <c r="A483" s="347" t="s">
        <v>367</v>
      </c>
      <c r="B483" s="347"/>
      <c r="C483" s="347"/>
      <c r="D483" s="347"/>
      <c r="E483" s="185"/>
      <c r="F483" s="201"/>
    </row>
    <row r="484" spans="1:7" x14ac:dyDescent="0.3">
      <c r="A484" s="74">
        <f>B11</f>
        <v>43167</v>
      </c>
      <c r="B484" s="124"/>
      <c r="C484" s="135"/>
      <c r="D484" s="124"/>
    </row>
    <row r="485" spans="1:7" x14ac:dyDescent="0.3">
      <c r="A485" s="332" t="s">
        <v>30</v>
      </c>
      <c r="B485" s="333" t="s">
        <v>31</v>
      </c>
      <c r="C485" s="333"/>
      <c r="D485" s="333" t="s">
        <v>46</v>
      </c>
      <c r="E485" s="334" t="s">
        <v>310</v>
      </c>
      <c r="F485" s="334" t="s">
        <v>360</v>
      </c>
      <c r="G485" s="127"/>
    </row>
    <row r="486" spans="1:7" x14ac:dyDescent="0.3">
      <c r="A486" s="332"/>
      <c r="B486" s="41" t="s">
        <v>34</v>
      </c>
      <c r="C486" s="41" t="s">
        <v>33</v>
      </c>
      <c r="D486" s="333"/>
      <c r="E486" s="334"/>
      <c r="F486" s="334"/>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t="s">
        <v>32</v>
      </c>
      <c r="C497" s="130"/>
      <c r="D497" s="95" t="s">
        <v>422</v>
      </c>
      <c r="E497" s="94"/>
      <c r="F497" s="204"/>
    </row>
    <row r="498" spans="1:7" ht="45" x14ac:dyDescent="0.3">
      <c r="A498" s="62" t="s">
        <v>249</v>
      </c>
      <c r="B498" s="130">
        <v>2</v>
      </c>
      <c r="C498" s="213"/>
      <c r="D498" s="251">
        <v>1</v>
      </c>
      <c r="E498" s="252"/>
      <c r="F498" s="253"/>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43167</v>
      </c>
      <c r="B506" s="124"/>
      <c r="C506" s="135"/>
      <c r="D506" s="124"/>
    </row>
    <row r="507" spans="1:7" x14ac:dyDescent="0.3">
      <c r="A507" s="332" t="s">
        <v>30</v>
      </c>
      <c r="B507" s="333" t="s">
        <v>31</v>
      </c>
      <c r="C507" s="333"/>
      <c r="D507" s="333" t="s">
        <v>46</v>
      </c>
      <c r="E507" s="334" t="s">
        <v>310</v>
      </c>
      <c r="F507" s="334" t="s">
        <v>360</v>
      </c>
      <c r="G507" s="127"/>
    </row>
    <row r="508" spans="1:7" x14ac:dyDescent="0.3">
      <c r="A508" s="332"/>
      <c r="B508" s="41" t="s">
        <v>34</v>
      </c>
      <c r="C508" s="41" t="s">
        <v>33</v>
      </c>
      <c r="D508" s="333"/>
      <c r="E508" s="334"/>
      <c r="F508" s="334"/>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130">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43167</v>
      </c>
      <c r="B517" s="124"/>
      <c r="C517" s="135"/>
      <c r="D517" s="124"/>
    </row>
    <row r="518" spans="1:7" x14ac:dyDescent="0.3">
      <c r="A518" s="332" t="s">
        <v>30</v>
      </c>
      <c r="B518" s="333" t="s">
        <v>31</v>
      </c>
      <c r="C518" s="333"/>
      <c r="D518" s="333" t="s">
        <v>46</v>
      </c>
      <c r="E518" s="334" t="s">
        <v>310</v>
      </c>
      <c r="F518" s="334" t="s">
        <v>360</v>
      </c>
      <c r="G518" s="127"/>
    </row>
    <row r="519" spans="1:7" x14ac:dyDescent="0.3">
      <c r="A519" s="332"/>
      <c r="B519" s="41" t="s">
        <v>34</v>
      </c>
      <c r="C519" s="41" t="s">
        <v>33</v>
      </c>
      <c r="D519" s="333"/>
      <c r="E519" s="334"/>
      <c r="F519" s="334"/>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t="s">
        <v>423</v>
      </c>
      <c r="E531" s="106"/>
      <c r="F531" s="204"/>
      <c r="G531" s="127"/>
    </row>
    <row r="532" spans="1:7" ht="45" x14ac:dyDescent="0.3">
      <c r="A532" s="55" t="s">
        <v>249</v>
      </c>
      <c r="B532" s="130">
        <v>2</v>
      </c>
      <c r="C532" s="140"/>
      <c r="D532" s="251">
        <v>1</v>
      </c>
      <c r="E532" s="252"/>
      <c r="F532" s="253"/>
    </row>
    <row r="533" spans="1:7" x14ac:dyDescent="0.3">
      <c r="A533" s="5" t="s">
        <v>36</v>
      </c>
      <c r="B533" s="5"/>
      <c r="C533" s="5"/>
      <c r="D533" s="5">
        <f>SUM(B520:C532)</f>
        <v>24</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43167</v>
      </c>
      <c r="B537" s="124"/>
      <c r="C537" s="135"/>
      <c r="D537" s="124"/>
      <c r="G537" s="127"/>
    </row>
    <row r="538" spans="1:7" x14ac:dyDescent="0.3">
      <c r="A538" s="332" t="s">
        <v>30</v>
      </c>
      <c r="B538" s="333" t="s">
        <v>31</v>
      </c>
      <c r="C538" s="333"/>
      <c r="D538" s="333" t="s">
        <v>46</v>
      </c>
      <c r="E538" s="334" t="s">
        <v>310</v>
      </c>
      <c r="F538" s="334" t="s">
        <v>360</v>
      </c>
      <c r="G538" s="127"/>
    </row>
    <row r="539" spans="1:7" x14ac:dyDescent="0.3">
      <c r="A539" s="332"/>
      <c r="B539" s="41" t="s">
        <v>34</v>
      </c>
      <c r="C539" s="41" t="s">
        <v>33</v>
      </c>
      <c r="D539" s="333"/>
      <c r="E539" s="334"/>
      <c r="F539" s="334"/>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13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0.91538461538461524</v>
      </c>
    </row>
    <row r="548" spans="1:4" ht="22.5" x14ac:dyDescent="0.45">
      <c r="A548" s="35" t="s">
        <v>45</v>
      </c>
      <c r="B548" s="181"/>
      <c r="C548" s="182"/>
      <c r="D548" s="183">
        <f>SUM(D544,D533,D513,D502,D443,D390,D357,D45,D317,D265,D157,D480,D204,D102)</f>
        <v>529</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0.96181818181818179</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520:B532 B21:B24 B509:B512 B39:B41 B53:B60 B65:B83 B29:B37 B95:B99 B110:B116 B121:B138 B88:B93 B149:B153 B165:B171 B143:B147 B196:B199 B212:B221 B226:B243 B176:B194 B257:B261 B273:B284 B248:B255 B309:B313 B325:B332 B289:B307 B350:B352 B365:B372 B337:B348 B384:B385 B398:B405 B410:B416 B421:B425 B377:B382 B436:B439 B451:B456 B430:B434 B472:B476 B461:B470 B488:B492 B496:B498 B540:B54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200 B353 B386"/>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80" zoomScale="90" zoomScaleNormal="90" workbookViewId="0">
      <selection activeCell="D183" sqref="D18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297"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125"/>
      <c r="E2" s="249"/>
      <c r="F2" s="249"/>
      <c r="G2" s="125"/>
    </row>
    <row r="3" spans="1:7" s="12" customFormat="1" ht="24" x14ac:dyDescent="0.45">
      <c r="A3" s="11"/>
      <c r="B3" s="24">
        <v>2</v>
      </c>
      <c r="D3" s="125"/>
      <c r="E3" s="249"/>
      <c r="F3" s="249"/>
      <c r="G3" s="125"/>
    </row>
    <row r="4" spans="1:7" s="12" customFormat="1" ht="16.5" customHeight="1" x14ac:dyDescent="0.45">
      <c r="A4" s="11"/>
      <c r="B4" s="24" t="s">
        <v>32</v>
      </c>
      <c r="D4" s="297"/>
      <c r="E4" s="249"/>
      <c r="F4" s="249"/>
      <c r="G4" s="125"/>
    </row>
    <row r="5" spans="1:7" s="12" customFormat="1" ht="16.5" customHeight="1" x14ac:dyDescent="0.45">
      <c r="A5" s="11"/>
      <c r="D5" s="125"/>
      <c r="E5" s="249"/>
      <c r="F5" s="249"/>
      <c r="G5" s="125"/>
    </row>
    <row r="6" spans="1:7" s="12" customFormat="1" ht="37.5" customHeight="1" x14ac:dyDescent="0.45">
      <c r="A6" s="349" t="s">
        <v>50</v>
      </c>
      <c r="B6" s="349"/>
      <c r="C6" s="349"/>
      <c r="D6" s="349"/>
      <c r="E6" s="349"/>
      <c r="F6" s="349"/>
      <c r="G6" s="125"/>
    </row>
    <row r="7" spans="1:7" s="12" customFormat="1" ht="21.75" customHeight="1" x14ac:dyDescent="0.45">
      <c r="A7" s="327" t="str">
        <f>'A1 Exploitation'!A8:F8</f>
        <v>Route de Gabes - Sfax</v>
      </c>
      <c r="B7" s="327"/>
      <c r="C7" s="327"/>
      <c r="D7" s="327"/>
      <c r="E7" s="327"/>
      <c r="F7" s="327"/>
      <c r="G7" s="125"/>
    </row>
    <row r="8" spans="1:7" s="12" customFormat="1" ht="24" x14ac:dyDescent="0.45">
      <c r="A8" s="14" t="s">
        <v>42</v>
      </c>
      <c r="B8" s="350" t="str">
        <f>'A1 Exploitation'!B9:F9</f>
        <v>Dr Hatem KARAA</v>
      </c>
      <c r="C8" s="350"/>
      <c r="D8" s="350"/>
      <c r="E8" s="350"/>
      <c r="F8" s="350"/>
      <c r="G8" s="125"/>
    </row>
    <row r="9" spans="1:7" s="12" customFormat="1" ht="24" x14ac:dyDescent="0.45">
      <c r="A9" s="15" t="s">
        <v>44</v>
      </c>
      <c r="B9" s="351" t="str">
        <f>'A1 Exploitation'!B10:F10</f>
        <v>Mr Fathi Harhouri</v>
      </c>
      <c r="C9" s="351"/>
      <c r="D9" s="351"/>
      <c r="E9" s="351"/>
      <c r="F9" s="351"/>
      <c r="G9" s="125"/>
    </row>
    <row r="10" spans="1:7" s="12" customFormat="1" ht="24" x14ac:dyDescent="0.45">
      <c r="A10" s="14" t="s">
        <v>43</v>
      </c>
      <c r="B10" s="348">
        <f>'A1 Exploitation'!B11:F11</f>
        <v>43167</v>
      </c>
      <c r="C10" s="348"/>
      <c r="D10" s="348"/>
      <c r="E10" s="348"/>
      <c r="F10" s="348"/>
      <c r="G10" s="125"/>
    </row>
    <row r="11" spans="1:7" s="12" customFormat="1" ht="24" x14ac:dyDescent="0.45">
      <c r="A11" s="14" t="s">
        <v>294</v>
      </c>
      <c r="B11" s="352">
        <f>D199</f>
        <v>0.90776699029126218</v>
      </c>
      <c r="C11" s="352"/>
      <c r="D11" s="352"/>
      <c r="E11" s="352"/>
      <c r="F11" s="352"/>
      <c r="G11" s="125"/>
    </row>
    <row r="12" spans="1:7" s="12" customFormat="1" ht="22.5" x14ac:dyDescent="0.45">
      <c r="A12" s="11"/>
      <c r="D12" s="331"/>
      <c r="E12" s="331"/>
      <c r="F12" s="331"/>
      <c r="G12" s="331"/>
    </row>
    <row r="13" spans="1:7" s="12" customFormat="1" ht="11.25" customHeight="1" x14ac:dyDescent="0.3">
      <c r="A13" s="332" t="s">
        <v>30</v>
      </c>
      <c r="B13" s="333" t="s">
        <v>31</v>
      </c>
      <c r="C13" s="333"/>
      <c r="D13" s="353" t="s">
        <v>46</v>
      </c>
      <c r="E13" s="333" t="s">
        <v>190</v>
      </c>
      <c r="F13" s="333" t="s">
        <v>191</v>
      </c>
      <c r="G13" s="112"/>
    </row>
    <row r="14" spans="1:7" s="12" customFormat="1" ht="12.75" customHeight="1" x14ac:dyDescent="0.3">
      <c r="A14" s="332"/>
      <c r="B14" s="34" t="s">
        <v>34</v>
      </c>
      <c r="C14" s="34" t="s">
        <v>33</v>
      </c>
      <c r="D14" s="353"/>
      <c r="E14" s="333"/>
      <c r="F14" s="333"/>
      <c r="G14" s="127"/>
    </row>
    <row r="15" spans="1:7" x14ac:dyDescent="0.3">
      <c r="A15" s="17"/>
      <c r="B15" s="17"/>
      <c r="C15" s="17"/>
      <c r="D15" s="23"/>
    </row>
    <row r="16" spans="1:7" ht="19.5" x14ac:dyDescent="0.4">
      <c r="A16" s="357" t="s">
        <v>0</v>
      </c>
      <c r="B16" s="358"/>
      <c r="C16" s="358"/>
      <c r="D16" s="358"/>
      <c r="E16" s="358"/>
      <c r="F16" s="358"/>
      <c r="G16" s="126" t="s">
        <v>356</v>
      </c>
    </row>
    <row r="17" spans="1:7" ht="33" x14ac:dyDescent="0.3">
      <c r="A17" s="17" t="s">
        <v>269</v>
      </c>
      <c r="B17" s="94">
        <v>1</v>
      </c>
      <c r="C17" s="94"/>
      <c r="D17" s="95" t="s">
        <v>424</v>
      </c>
      <c r="E17" s="94"/>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6"/>
      <c r="E21" s="94"/>
      <c r="F21" s="94"/>
    </row>
    <row r="22" spans="1:7" x14ac:dyDescent="0.3">
      <c r="A22" s="359" t="s">
        <v>36</v>
      </c>
      <c r="B22" s="360"/>
      <c r="C22" s="361"/>
      <c r="D22" s="294">
        <f>SUM(B17:C21)</f>
        <v>9</v>
      </c>
    </row>
    <row r="23" spans="1:7" x14ac:dyDescent="0.3">
      <c r="A23" s="354" t="s">
        <v>295</v>
      </c>
      <c r="B23" s="355"/>
      <c r="C23" s="356"/>
      <c r="D23" s="32">
        <f>D22/(COUNT(B17:C21)*2)</f>
        <v>0.9</v>
      </c>
    </row>
    <row r="24" spans="1:7" s="22" customFormat="1" x14ac:dyDescent="0.3">
      <c r="A24" s="26"/>
      <c r="B24" s="27"/>
      <c r="C24" s="27"/>
      <c r="D24" s="31"/>
      <c r="G24" s="126"/>
    </row>
    <row r="25" spans="1:7" ht="19.5" x14ac:dyDescent="0.4">
      <c r="A25" s="362" t="s">
        <v>4</v>
      </c>
      <c r="B25" s="363"/>
      <c r="C25" s="363"/>
      <c r="D25" s="363"/>
      <c r="E25" s="363"/>
      <c r="F25" s="363"/>
    </row>
    <row r="26" spans="1:7" ht="33.75" x14ac:dyDescent="0.35">
      <c r="A26" s="40" t="s">
        <v>97</v>
      </c>
      <c r="B26" s="94">
        <v>1</v>
      </c>
      <c r="C26" s="120" t="str">
        <f>IF(B26=0, -5, "0")</f>
        <v>0</v>
      </c>
      <c r="D26" s="95" t="s">
        <v>425</v>
      </c>
      <c r="E26" s="95"/>
      <c r="F26" s="94" t="s">
        <v>357</v>
      </c>
    </row>
    <row r="27" spans="1:7" x14ac:dyDescent="0.3">
      <c r="A27" s="17" t="s">
        <v>90</v>
      </c>
      <c r="B27" s="94">
        <v>2</v>
      </c>
      <c r="C27" s="94"/>
      <c r="D27" s="95" t="s">
        <v>426</v>
      </c>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54" t="s">
        <v>36</v>
      </c>
      <c r="B33" s="355"/>
      <c r="C33" s="356"/>
      <c r="D33" s="293">
        <f>SUM(B26:C32)</f>
        <v>13</v>
      </c>
    </row>
    <row r="34" spans="1:7" x14ac:dyDescent="0.3">
      <c r="A34" s="354" t="s">
        <v>295</v>
      </c>
      <c r="B34" s="355"/>
      <c r="C34" s="356"/>
      <c r="D34" s="32">
        <f>D33/(COUNT(B26:C32)*2)</f>
        <v>0.9285714285714286</v>
      </c>
    </row>
    <row r="35" spans="1:7" s="22" customFormat="1" x14ac:dyDescent="0.3">
      <c r="A35" s="26"/>
      <c r="B35" s="27"/>
      <c r="C35" s="27"/>
      <c r="D35" s="31"/>
      <c r="G35" s="126"/>
    </row>
    <row r="36" spans="1:7" s="22" customFormat="1" ht="19.5" x14ac:dyDescent="0.4">
      <c r="A36" s="362" t="s">
        <v>219</v>
      </c>
      <c r="B36" s="363"/>
      <c r="C36" s="363"/>
      <c r="D36" s="363"/>
      <c r="E36" s="363"/>
      <c r="F36" s="363"/>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54" t="s">
        <v>36</v>
      </c>
      <c r="B42" s="355"/>
      <c r="C42" s="356"/>
      <c r="D42" s="293">
        <f>SUM(B37:C41)</f>
        <v>10</v>
      </c>
      <c r="E42" s="13"/>
      <c r="F42" s="13"/>
      <c r="G42" s="126"/>
    </row>
    <row r="43" spans="1:7" s="22" customFormat="1" x14ac:dyDescent="0.3">
      <c r="A43" s="354" t="s">
        <v>295</v>
      </c>
      <c r="B43" s="355"/>
      <c r="C43" s="356"/>
      <c r="D43" s="32">
        <f>D42/(COUNT(B37:C41)*2)</f>
        <v>1</v>
      </c>
      <c r="E43" s="13"/>
      <c r="F43" s="13"/>
      <c r="G43" s="126"/>
    </row>
    <row r="44" spans="1:7" s="22" customFormat="1" x14ac:dyDescent="0.3">
      <c r="A44" s="47"/>
      <c r="B44" s="48"/>
      <c r="C44" s="48"/>
      <c r="D44" s="298"/>
      <c r="G44" s="126"/>
    </row>
    <row r="45" spans="1:7" ht="19.5" x14ac:dyDescent="0.4">
      <c r="A45" s="364" t="s">
        <v>21</v>
      </c>
      <c r="B45" s="365"/>
      <c r="C45" s="365"/>
      <c r="D45" s="365"/>
      <c r="E45" s="365"/>
      <c r="F45" s="365"/>
    </row>
    <row r="46" spans="1:7" ht="60.75" x14ac:dyDescent="0.3">
      <c r="A46" s="17" t="s">
        <v>270</v>
      </c>
      <c r="B46" s="94">
        <v>1</v>
      </c>
      <c r="C46" s="94"/>
      <c r="D46" s="98" t="s">
        <v>427</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54" t="s">
        <v>36</v>
      </c>
      <c r="B52" s="355"/>
      <c r="C52" s="356"/>
      <c r="D52" s="293">
        <f>SUM(B46:C51)</f>
        <v>11</v>
      </c>
    </row>
    <row r="53" spans="1:7" x14ac:dyDescent="0.3">
      <c r="A53" s="354" t="s">
        <v>295</v>
      </c>
      <c r="B53" s="355"/>
      <c r="C53" s="356"/>
      <c r="D53" s="32">
        <f>D52/(COUNT(B46:C51)*2)</f>
        <v>0.91666666666666663</v>
      </c>
    </row>
    <row r="54" spans="1:7" s="22" customFormat="1" x14ac:dyDescent="0.3">
      <c r="A54" s="26"/>
      <c r="B54" s="27"/>
      <c r="C54" s="27"/>
      <c r="D54" s="31"/>
      <c r="G54" s="126"/>
    </row>
    <row r="55" spans="1:7" ht="19.5" x14ac:dyDescent="0.4">
      <c r="A55" s="362" t="s">
        <v>8</v>
      </c>
      <c r="B55" s="363"/>
      <c r="C55" s="363"/>
      <c r="D55" s="363"/>
      <c r="E55" s="363"/>
      <c r="F55" s="363"/>
    </row>
    <row r="56" spans="1:7" ht="36" x14ac:dyDescent="0.35">
      <c r="A56" s="43" t="s">
        <v>176</v>
      </c>
      <c r="B56" s="94">
        <v>2</v>
      </c>
      <c r="C56" s="120" t="str">
        <f>IF(B56=0, -5, "0")</f>
        <v>0</v>
      </c>
      <c r="D56" s="98"/>
      <c r="E56" s="94"/>
      <c r="F56" s="94"/>
    </row>
    <row r="57" spans="1:7" x14ac:dyDescent="0.3">
      <c r="A57" s="21" t="s">
        <v>168</v>
      </c>
      <c r="B57" s="94">
        <v>2</v>
      </c>
      <c r="C57" s="94"/>
      <c r="D57" s="95"/>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54" t="s">
        <v>36</v>
      </c>
      <c r="B63" s="355"/>
      <c r="C63" s="356"/>
      <c r="D63" s="293">
        <f>SUM(B56:C62)</f>
        <v>14</v>
      </c>
    </row>
    <row r="64" spans="1:7" x14ac:dyDescent="0.3">
      <c r="A64" s="354" t="s">
        <v>295</v>
      </c>
      <c r="B64" s="355"/>
      <c r="C64" s="356"/>
      <c r="D64" s="32">
        <f>D63/(COUNT(B56:C62)*2)</f>
        <v>1</v>
      </c>
    </row>
    <row r="65" spans="1:7" s="22" customFormat="1" x14ac:dyDescent="0.3">
      <c r="A65" s="26"/>
      <c r="B65" s="27"/>
      <c r="C65" s="27"/>
      <c r="D65" s="31"/>
      <c r="G65" s="126"/>
    </row>
    <row r="66" spans="1:7" ht="19.5" x14ac:dyDescent="0.4">
      <c r="A66" s="362" t="s">
        <v>130</v>
      </c>
      <c r="B66" s="363"/>
      <c r="C66" s="363"/>
      <c r="D66" s="363"/>
      <c r="E66" s="363"/>
      <c r="F66" s="363"/>
    </row>
    <row r="67" spans="1:7" ht="51" x14ac:dyDescent="0.4">
      <c r="A67" s="17" t="s">
        <v>271</v>
      </c>
      <c r="B67" s="100">
        <v>0</v>
      </c>
      <c r="C67" s="101"/>
      <c r="D67" s="95" t="s">
        <v>428</v>
      </c>
      <c r="E67" s="95" t="s">
        <v>429</v>
      </c>
      <c r="F67" s="94" t="s">
        <v>357</v>
      </c>
    </row>
    <row r="68" spans="1:7" ht="19.5" x14ac:dyDescent="0.4">
      <c r="A68" s="17" t="s">
        <v>272</v>
      </c>
      <c r="B68" s="100">
        <v>2</v>
      </c>
      <c r="C68" s="101"/>
      <c r="D68" s="95"/>
      <c r="E68" s="95"/>
      <c r="F68" s="94"/>
    </row>
    <row r="69" spans="1:7" ht="19.5" x14ac:dyDescent="0.4">
      <c r="A69" s="17" t="s">
        <v>293</v>
      </c>
      <c r="B69" s="100">
        <v>2</v>
      </c>
      <c r="C69" s="101"/>
      <c r="D69" s="95"/>
      <c r="E69" s="95"/>
      <c r="F69" s="94"/>
    </row>
    <row r="70" spans="1:7" ht="19.5" x14ac:dyDescent="0.4">
      <c r="A70" s="20" t="s">
        <v>247</v>
      </c>
      <c r="B70" s="100">
        <v>2</v>
      </c>
      <c r="C70" s="101"/>
      <c r="D70" s="95"/>
      <c r="E70" s="95"/>
      <c r="F70" s="94"/>
    </row>
    <row r="71" spans="1:7" ht="19.5" x14ac:dyDescent="0.4">
      <c r="A71" s="17" t="s">
        <v>84</v>
      </c>
      <c r="B71" s="100" t="s">
        <v>32</v>
      </c>
      <c r="C71" s="101"/>
      <c r="D71" s="95"/>
      <c r="E71" s="95"/>
      <c r="F71" s="94"/>
    </row>
    <row r="72" spans="1:7" ht="19.5" x14ac:dyDescent="0.4">
      <c r="A72" s="17" t="s">
        <v>289</v>
      </c>
      <c r="B72" s="100">
        <v>2</v>
      </c>
      <c r="C72" s="101"/>
      <c r="D72" s="95"/>
      <c r="E72" s="95"/>
      <c r="F72" s="94"/>
    </row>
    <row r="73" spans="1:7" ht="19.5" x14ac:dyDescent="0.4">
      <c r="A73" s="17" t="s">
        <v>94</v>
      </c>
      <c r="B73" s="100">
        <v>2</v>
      </c>
      <c r="C73" s="101"/>
      <c r="D73" s="95"/>
      <c r="E73" s="95"/>
      <c r="F73" s="94"/>
    </row>
    <row r="74" spans="1:7" x14ac:dyDescent="0.3">
      <c r="A74" s="20" t="s">
        <v>298</v>
      </c>
      <c r="B74" s="100" t="s">
        <v>32</v>
      </c>
      <c r="C74" s="94"/>
      <c r="D74" s="95"/>
      <c r="E74" s="95"/>
      <c r="F74" s="94"/>
    </row>
    <row r="75" spans="1:7" ht="36" x14ac:dyDescent="0.35">
      <c r="A75" s="46" t="s">
        <v>192</v>
      </c>
      <c r="B75" s="100">
        <v>2</v>
      </c>
      <c r="C75" s="120" t="str">
        <f>IF(B75=0, -5, "0")</f>
        <v>0</v>
      </c>
      <c r="D75" s="95"/>
      <c r="E75" s="95"/>
      <c r="F75" s="94"/>
    </row>
    <row r="76" spans="1:7" ht="18" x14ac:dyDescent="0.35">
      <c r="A76" s="46" t="s">
        <v>234</v>
      </c>
      <c r="B76" s="100">
        <v>2</v>
      </c>
      <c r="C76" s="120" t="str">
        <f>IF(B76=0, -5, "0")</f>
        <v>0</v>
      </c>
      <c r="D76" s="95"/>
      <c r="E76" s="95"/>
      <c r="F76" s="94"/>
    </row>
    <row r="77" spans="1:7" ht="18" x14ac:dyDescent="0.35">
      <c r="A77" s="46" t="s">
        <v>285</v>
      </c>
      <c r="B77" s="100">
        <v>2</v>
      </c>
      <c r="C77" s="120" t="str">
        <f>IF(B77=0, -5, "0")</f>
        <v>0</v>
      </c>
      <c r="D77" s="95"/>
      <c r="E77" s="95"/>
      <c r="F77" s="94"/>
    </row>
    <row r="78" spans="1:7" s="22" customFormat="1" ht="33" x14ac:dyDescent="0.3">
      <c r="A78" s="21" t="s">
        <v>232</v>
      </c>
      <c r="B78" s="100">
        <v>0</v>
      </c>
      <c r="C78" s="106"/>
      <c r="D78" s="95" t="s">
        <v>430</v>
      </c>
      <c r="E78" s="95" t="s">
        <v>431</v>
      </c>
      <c r="F78" s="94" t="s">
        <v>357</v>
      </c>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54" t="s">
        <v>36</v>
      </c>
      <c r="B84" s="355"/>
      <c r="C84" s="356"/>
      <c r="D84" s="293">
        <f>SUM(B67:C83)</f>
        <v>26</v>
      </c>
    </row>
    <row r="85" spans="1:7" x14ac:dyDescent="0.3">
      <c r="A85" s="354" t="s">
        <v>295</v>
      </c>
      <c r="B85" s="355"/>
      <c r="C85" s="356"/>
      <c r="D85" s="32">
        <f>D84/(COUNT(B67:C83)*2)</f>
        <v>0.8666666666666667</v>
      </c>
    </row>
    <row r="86" spans="1:7" s="22" customFormat="1" x14ac:dyDescent="0.3">
      <c r="A86" s="26"/>
      <c r="B86" s="27"/>
      <c r="C86" s="27"/>
      <c r="D86" s="31"/>
      <c r="G86" s="126"/>
    </row>
    <row r="87" spans="1:7" ht="19.5" x14ac:dyDescent="0.4">
      <c r="A87" s="362" t="s">
        <v>211</v>
      </c>
      <c r="B87" s="363"/>
      <c r="C87" s="363"/>
      <c r="D87" s="363"/>
      <c r="E87" s="363"/>
      <c r="F87" s="363"/>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4"/>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54" t="s">
        <v>36</v>
      </c>
      <c r="B102" s="355"/>
      <c r="C102" s="356"/>
      <c r="D102" s="293">
        <f>SUM(B88:C101)</f>
        <v>24</v>
      </c>
    </row>
    <row r="103" spans="1:7" x14ac:dyDescent="0.3">
      <c r="A103" s="354" t="s">
        <v>295</v>
      </c>
      <c r="B103" s="355"/>
      <c r="C103" s="356"/>
      <c r="D103" s="32">
        <f>D102/(COUNT(B88:C101)*2)</f>
        <v>1</v>
      </c>
    </row>
    <row r="104" spans="1:7" s="22" customFormat="1" x14ac:dyDescent="0.3">
      <c r="A104" s="26"/>
      <c r="B104" s="27"/>
      <c r="C104" s="27"/>
      <c r="D104" s="31"/>
      <c r="G104" s="126"/>
    </row>
    <row r="105" spans="1:7" s="22" customFormat="1" x14ac:dyDescent="0.3">
      <c r="A105" s="47"/>
      <c r="B105" s="48"/>
      <c r="C105" s="48"/>
      <c r="D105" s="298"/>
      <c r="G105" s="126"/>
    </row>
    <row r="106" spans="1:7" s="22" customFormat="1" ht="19.5" x14ac:dyDescent="0.4">
      <c r="A106" s="362" t="s">
        <v>212</v>
      </c>
      <c r="B106" s="363"/>
      <c r="C106" s="363"/>
      <c r="D106" s="363"/>
      <c r="E106" s="363"/>
      <c r="F106" s="36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c r="E112" s="94"/>
      <c r="F112" s="94"/>
      <c r="G112" s="126"/>
    </row>
    <row r="113" spans="1:7" s="22" customFormat="1" x14ac:dyDescent="0.3">
      <c r="A113" s="21" t="s">
        <v>165</v>
      </c>
      <c r="B113" s="110">
        <v>0</v>
      </c>
      <c r="C113" s="94"/>
      <c r="D113" s="95" t="s">
        <v>432</v>
      </c>
      <c r="E113" s="94"/>
      <c r="F113" s="94" t="s">
        <v>357</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54" t="s">
        <v>36</v>
      </c>
      <c r="B118" s="355"/>
      <c r="C118" s="356"/>
      <c r="D118" s="293">
        <f>SUM(B107:C117)</f>
        <v>20</v>
      </c>
      <c r="E118" s="13"/>
      <c r="F118" s="13"/>
      <c r="G118" s="126"/>
    </row>
    <row r="119" spans="1:7" s="22" customFormat="1" x14ac:dyDescent="0.3">
      <c r="A119" s="354" t="s">
        <v>295</v>
      </c>
      <c r="B119" s="355"/>
      <c r="C119" s="356"/>
      <c r="D119" s="32">
        <f>D118/(COUNT(B107:C117)*2)</f>
        <v>0.90909090909090906</v>
      </c>
      <c r="E119" s="13"/>
      <c r="F119" s="13"/>
      <c r="G119" s="126"/>
    </row>
    <row r="120" spans="1:7" s="22" customFormat="1" x14ac:dyDescent="0.3">
      <c r="A120" s="26"/>
      <c r="B120" s="27"/>
      <c r="C120" s="27"/>
      <c r="D120" s="31"/>
      <c r="G120" s="126"/>
    </row>
    <row r="121" spans="1:7" ht="19.5" x14ac:dyDescent="0.4">
      <c r="A121" s="362" t="s">
        <v>185</v>
      </c>
      <c r="B121" s="363"/>
      <c r="C121" s="363"/>
      <c r="D121" s="363"/>
      <c r="E121" s="363"/>
      <c r="F121" s="363"/>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0</v>
      </c>
      <c r="C129" s="121"/>
      <c r="D129" s="95" t="s">
        <v>433</v>
      </c>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54" t="s">
        <v>36</v>
      </c>
      <c r="B133" s="355"/>
      <c r="C133" s="356"/>
      <c r="D133" s="293">
        <f>SUM(B122:C132)</f>
        <v>20</v>
      </c>
    </row>
    <row r="134" spans="1:7" x14ac:dyDescent="0.3">
      <c r="A134" s="354" t="s">
        <v>295</v>
      </c>
      <c r="B134" s="355"/>
      <c r="C134" s="356"/>
      <c r="D134" s="32">
        <f>D133/(COUNT(B122:C132)*2)</f>
        <v>0.90909090909090906</v>
      </c>
    </row>
    <row r="135" spans="1:7" s="22" customFormat="1" x14ac:dyDescent="0.3">
      <c r="A135" s="26"/>
      <c r="B135" s="27"/>
      <c r="C135" s="27"/>
      <c r="D135" s="31"/>
      <c r="G135" s="126"/>
    </row>
    <row r="136" spans="1:7" ht="19.5" x14ac:dyDescent="0.4">
      <c r="A136" s="362" t="s">
        <v>71</v>
      </c>
      <c r="B136" s="363"/>
      <c r="C136" s="363"/>
      <c r="D136" s="363"/>
      <c r="E136" s="363"/>
      <c r="F136" s="363"/>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28"/>
      <c r="E140" s="94"/>
      <c r="F140" s="94"/>
    </row>
    <row r="141" spans="1:7" s="22" customFormat="1" x14ac:dyDescent="0.3">
      <c r="A141" s="21" t="s">
        <v>303</v>
      </c>
      <c r="B141" s="110" t="s">
        <v>32</v>
      </c>
      <c r="C141" s="116"/>
      <c r="D141" s="11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299"/>
      <c r="E144" s="94"/>
      <c r="F144" s="94"/>
    </row>
    <row r="145" spans="1:7" ht="18" x14ac:dyDescent="0.35">
      <c r="A145" s="40" t="s">
        <v>195</v>
      </c>
      <c r="B145" s="110" t="s">
        <v>32</v>
      </c>
      <c r="C145" s="120" t="str">
        <f>IF(B145=0, -5, "0")</f>
        <v>0</v>
      </c>
      <c r="D145" s="2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28"/>
      <c r="E148" s="94"/>
      <c r="F148" s="94"/>
    </row>
    <row r="149" spans="1:7" x14ac:dyDescent="0.3">
      <c r="A149" s="354" t="s">
        <v>36</v>
      </c>
      <c r="B149" s="355"/>
      <c r="C149" s="356"/>
      <c r="D149" s="293">
        <f>SUM(B137:C148)</f>
        <v>0</v>
      </c>
    </row>
    <row r="150" spans="1:7" x14ac:dyDescent="0.3">
      <c r="A150" s="354" t="s">
        <v>295</v>
      </c>
      <c r="B150" s="355"/>
      <c r="C150" s="356"/>
      <c r="D150" s="32" t="e">
        <f>D149/(COUNT(B137:C148)*2)</f>
        <v>#DIV/0!</v>
      </c>
    </row>
    <row r="151" spans="1:7" s="22" customFormat="1" x14ac:dyDescent="0.3">
      <c r="A151" s="26"/>
      <c r="B151" s="27"/>
      <c r="C151" s="27"/>
      <c r="D151" s="31"/>
      <c r="G151" s="126"/>
    </row>
    <row r="152" spans="1:7" ht="19.5" x14ac:dyDescent="0.4">
      <c r="A152" s="362" t="s">
        <v>217</v>
      </c>
      <c r="B152" s="363"/>
      <c r="C152" s="363"/>
      <c r="D152" s="363"/>
      <c r="E152" s="363"/>
      <c r="F152" s="363"/>
    </row>
    <row r="153" spans="1:7" x14ac:dyDescent="0.3">
      <c r="A153" s="50" t="s">
        <v>279</v>
      </c>
      <c r="B153" s="94">
        <v>2</v>
      </c>
      <c r="C153" s="94"/>
      <c r="D153" s="95"/>
      <c r="E153" s="94"/>
      <c r="F153" s="94"/>
    </row>
    <row r="154" spans="1:7" ht="33" x14ac:dyDescent="0.3">
      <c r="A154" s="17" t="s">
        <v>149</v>
      </c>
      <c r="B154" s="94">
        <v>1</v>
      </c>
      <c r="C154" s="94"/>
      <c r="D154" s="95" t="s">
        <v>434</v>
      </c>
      <c r="E154" s="94"/>
      <c r="F154" s="94" t="s">
        <v>357</v>
      </c>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82.5" x14ac:dyDescent="0.3">
      <c r="A158" s="76" t="s">
        <v>196</v>
      </c>
      <c r="B158" s="94">
        <v>1</v>
      </c>
      <c r="C158" s="94"/>
      <c r="D158" s="95" t="s">
        <v>435</v>
      </c>
      <c r="E158" s="94"/>
      <c r="F158" s="94" t="s">
        <v>357</v>
      </c>
    </row>
    <row r="159" spans="1:7" x14ac:dyDescent="0.3">
      <c r="A159" s="75" t="s">
        <v>321</v>
      </c>
      <c r="B159" s="94">
        <v>2</v>
      </c>
      <c r="C159" s="94"/>
      <c r="D159" s="300"/>
      <c r="E159" s="94"/>
      <c r="F159" s="94"/>
    </row>
    <row r="160" spans="1:7" x14ac:dyDescent="0.3">
      <c r="A160" s="75" t="s">
        <v>164</v>
      </c>
      <c r="B160" s="94">
        <v>2</v>
      </c>
      <c r="C160" s="94"/>
      <c r="D160" s="300"/>
      <c r="E160" s="94"/>
      <c r="F160" s="94"/>
    </row>
    <row r="161" spans="1:7" x14ac:dyDescent="0.3">
      <c r="A161" s="354" t="s">
        <v>36</v>
      </c>
      <c r="B161" s="360"/>
      <c r="C161" s="361"/>
      <c r="D161" s="294">
        <f>SUM(B153:C160)</f>
        <v>14</v>
      </c>
    </row>
    <row r="162" spans="1:7" x14ac:dyDescent="0.3">
      <c r="A162" s="354" t="s">
        <v>295</v>
      </c>
      <c r="B162" s="355"/>
      <c r="C162" s="356"/>
      <c r="D162" s="32">
        <f>D161/(COUNT(B153:C160)*2)</f>
        <v>0.875</v>
      </c>
    </row>
    <row r="163" spans="1:7" s="22" customFormat="1" x14ac:dyDescent="0.3">
      <c r="A163" s="26"/>
      <c r="B163" s="27"/>
      <c r="C163" s="29"/>
      <c r="D163" s="301"/>
      <c r="G163" s="126"/>
    </row>
    <row r="164" spans="1:7" ht="19.5" x14ac:dyDescent="0.4">
      <c r="A164" s="362" t="s">
        <v>77</v>
      </c>
      <c r="B164" s="363"/>
      <c r="C164" s="363"/>
      <c r="D164" s="363"/>
      <c r="E164" s="363"/>
      <c r="F164" s="363"/>
    </row>
    <row r="165" spans="1:7" ht="66.75" x14ac:dyDescent="0.35">
      <c r="A165" s="40" t="s">
        <v>286</v>
      </c>
      <c r="B165" s="94">
        <v>1</v>
      </c>
      <c r="C165" s="120" t="str">
        <f>IF(B165=0, -5, "0")</f>
        <v>0</v>
      </c>
      <c r="D165" s="95" t="s">
        <v>436</v>
      </c>
      <c r="E165" s="94"/>
      <c r="F165" s="94" t="s">
        <v>357</v>
      </c>
    </row>
    <row r="166" spans="1:7" ht="33" x14ac:dyDescent="0.3">
      <c r="A166" s="17" t="s">
        <v>287</v>
      </c>
      <c r="B166" s="94">
        <v>1</v>
      </c>
      <c r="C166" s="94"/>
      <c r="D166" s="95" t="s">
        <v>437</v>
      </c>
      <c r="E166" s="94"/>
      <c r="F166" s="94" t="s">
        <v>357</v>
      </c>
    </row>
    <row r="167" spans="1:7" x14ac:dyDescent="0.3">
      <c r="A167" s="44" t="s">
        <v>215</v>
      </c>
      <c r="B167" s="94">
        <v>2</v>
      </c>
      <c r="C167" s="94"/>
      <c r="D167" s="95"/>
      <c r="E167" s="94"/>
      <c r="F167" s="94"/>
    </row>
    <row r="168" spans="1:7" x14ac:dyDescent="0.3">
      <c r="A168" s="17" t="s">
        <v>86</v>
      </c>
      <c r="B168" s="94">
        <v>2</v>
      </c>
      <c r="C168" s="94"/>
      <c r="D168" s="95"/>
      <c r="E168" s="95"/>
      <c r="F168" s="94"/>
    </row>
    <row r="169" spans="1:7" x14ac:dyDescent="0.3">
      <c r="A169" s="354" t="s">
        <v>36</v>
      </c>
      <c r="B169" s="355"/>
      <c r="C169" s="356"/>
      <c r="D169" s="293">
        <f>SUM(B165:C168)</f>
        <v>6</v>
      </c>
    </row>
    <row r="170" spans="1:7" x14ac:dyDescent="0.3">
      <c r="A170" s="354" t="s">
        <v>295</v>
      </c>
      <c r="B170" s="355"/>
      <c r="C170" s="356"/>
      <c r="D170" s="32">
        <f>D169/(COUNT(B165:C168)*2)</f>
        <v>0.75</v>
      </c>
    </row>
    <row r="171" spans="1:7" s="22" customFormat="1" x14ac:dyDescent="0.3">
      <c r="A171" s="26"/>
      <c r="B171" s="27"/>
      <c r="C171" s="27"/>
      <c r="D171" s="31"/>
      <c r="G171" s="126"/>
    </row>
    <row r="172" spans="1:7" ht="19.5" x14ac:dyDescent="0.4">
      <c r="A172" s="366" t="s">
        <v>17</v>
      </c>
      <c r="B172" s="367"/>
      <c r="C172" s="367"/>
      <c r="D172" s="367"/>
      <c r="E172" s="367"/>
      <c r="F172" s="367"/>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54" t="s">
        <v>36</v>
      </c>
      <c r="B177" s="355"/>
      <c r="C177" s="356"/>
      <c r="D177" s="293">
        <f>SUM(B173:C176)</f>
        <v>8</v>
      </c>
    </row>
    <row r="178" spans="1:7" x14ac:dyDescent="0.3">
      <c r="A178" s="354" t="s">
        <v>295</v>
      </c>
      <c r="B178" s="355"/>
      <c r="C178" s="356"/>
      <c r="D178" s="32">
        <f>D177/(COUNT(B173:C176)*2)</f>
        <v>1</v>
      </c>
    </row>
    <row r="179" spans="1:7" s="22" customFormat="1" x14ac:dyDescent="0.3">
      <c r="A179" s="26"/>
      <c r="B179" s="27"/>
      <c r="C179" s="27"/>
      <c r="D179" s="31"/>
      <c r="G179" s="126"/>
    </row>
    <row r="180" spans="1:7" ht="19.5" x14ac:dyDescent="0.4">
      <c r="A180" s="362" t="s">
        <v>78</v>
      </c>
      <c r="B180" s="363"/>
      <c r="C180" s="363"/>
      <c r="D180" s="363"/>
      <c r="E180" s="363"/>
      <c r="F180" s="363"/>
    </row>
    <row r="181" spans="1:7" ht="50.25" customHeight="1" x14ac:dyDescent="0.3">
      <c r="A181" s="44" t="s">
        <v>315</v>
      </c>
      <c r="B181" s="94">
        <v>0</v>
      </c>
      <c r="C181" s="94"/>
      <c r="D181" s="95" t="s">
        <v>438</v>
      </c>
      <c r="E181" s="95" t="s">
        <v>439</v>
      </c>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0</v>
      </c>
      <c r="C185" s="94"/>
      <c r="D185" s="95"/>
      <c r="E185" s="94"/>
      <c r="F185" s="94"/>
    </row>
    <row r="186" spans="1:7" x14ac:dyDescent="0.3">
      <c r="A186" s="354" t="s">
        <v>36</v>
      </c>
      <c r="B186" s="355"/>
      <c r="C186" s="356"/>
      <c r="D186" s="293">
        <f>SUM(B181:C185)</f>
        <v>6</v>
      </c>
    </row>
    <row r="187" spans="1:7" x14ac:dyDescent="0.3">
      <c r="A187" s="354" t="s">
        <v>295</v>
      </c>
      <c r="B187" s="355"/>
      <c r="C187" s="356"/>
      <c r="D187" s="32">
        <f>D186/(COUNT(B181:C185)*2)</f>
        <v>0.6</v>
      </c>
    </row>
    <row r="188" spans="1:7" s="22" customFormat="1" x14ac:dyDescent="0.3">
      <c r="A188" s="26"/>
      <c r="B188" s="27"/>
      <c r="C188" s="27"/>
      <c r="D188" s="31"/>
      <c r="G188" s="126"/>
    </row>
    <row r="189" spans="1:7" ht="19.5" x14ac:dyDescent="0.4">
      <c r="A189" s="362" t="s">
        <v>216</v>
      </c>
      <c r="B189" s="363"/>
      <c r="C189" s="363"/>
      <c r="D189" s="363"/>
      <c r="E189" s="363"/>
      <c r="F189" s="363"/>
    </row>
    <row r="190" spans="1:7" x14ac:dyDescent="0.3">
      <c r="A190" s="44" t="s">
        <v>371</v>
      </c>
      <c r="B190" s="94">
        <v>2</v>
      </c>
      <c r="C190" s="94"/>
      <c r="D190" s="95"/>
      <c r="E190" s="94"/>
      <c r="F190" s="94"/>
      <c r="G190" s="13"/>
    </row>
    <row r="191" spans="1:7" ht="18" x14ac:dyDescent="0.35">
      <c r="A191" s="273" t="s">
        <v>316</v>
      </c>
      <c r="B191" s="94" t="s">
        <v>32</v>
      </c>
      <c r="C191" s="120" t="str">
        <f>IF(B191=0, -5, "0")</f>
        <v>0</v>
      </c>
      <c r="D191" s="95"/>
      <c r="E191" s="94"/>
      <c r="F191" s="94"/>
    </row>
    <row r="192" spans="1:7" x14ac:dyDescent="0.3">
      <c r="A192" s="20" t="s">
        <v>311</v>
      </c>
      <c r="B192" s="94">
        <v>2</v>
      </c>
      <c r="C192" s="94"/>
      <c r="D192" s="95"/>
      <c r="E192" s="94"/>
      <c r="F192" s="94"/>
    </row>
    <row r="193" spans="1:6" x14ac:dyDescent="0.3">
      <c r="A193" s="53" t="s">
        <v>189</v>
      </c>
      <c r="B193" s="94">
        <v>2</v>
      </c>
      <c r="C193" s="94"/>
      <c r="D193" s="95"/>
      <c r="E193" s="94"/>
      <c r="F193" s="94"/>
    </row>
    <row r="194" spans="1:6" x14ac:dyDescent="0.3">
      <c r="A194" s="354" t="s">
        <v>36</v>
      </c>
      <c r="B194" s="355"/>
      <c r="C194" s="356"/>
      <c r="D194" s="54">
        <f>SUM(B190:C193)</f>
        <v>6</v>
      </c>
    </row>
    <row r="195" spans="1:6" x14ac:dyDescent="0.3">
      <c r="A195" s="354" t="s">
        <v>295</v>
      </c>
      <c r="B195" s="355"/>
      <c r="C195" s="356"/>
      <c r="D195" s="32">
        <f>D194/(COUNT(B190:C193)*2)</f>
        <v>1</v>
      </c>
    </row>
    <row r="197" spans="1:6" ht="18" x14ac:dyDescent="0.35">
      <c r="A197" s="64" t="s">
        <v>246</v>
      </c>
      <c r="B197" s="63"/>
      <c r="C197" s="63"/>
      <c r="D197" s="302">
        <v>0.7</v>
      </c>
      <c r="E197" s="286"/>
      <c r="F197" s="287"/>
    </row>
    <row r="198" spans="1:6" ht="22.5" x14ac:dyDescent="0.3">
      <c r="A198" s="35" t="s">
        <v>322</v>
      </c>
      <c r="B198" s="36"/>
      <c r="C198" s="37"/>
      <c r="D198" s="303">
        <f>SUM(D194,D186,D177,D169,D161,D63,D52,D33,D22,D118,D149,D133,D102,D84,D42)</f>
        <v>187</v>
      </c>
    </row>
    <row r="199" spans="1:6" ht="22.5" x14ac:dyDescent="0.3">
      <c r="A199" s="35" t="s">
        <v>323</v>
      </c>
      <c r="B199" s="36"/>
      <c r="C199" s="37"/>
      <c r="D199" s="304">
        <f>D198/(COUNT(B190:C193,B181:C185,B173:C176,B165:C168,B153:C160,B56:C62,B46:C51,B26:C32,B17:C21,B107:C117,B137:C148,B122:C132,B88:C101,B67:C83,B37:C41)*2)</f>
        <v>0.90776699029126218</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opLeftCell="A463" zoomScaleNormal="100" workbookViewId="0">
      <selection activeCell="F478" sqref="F478"/>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4"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74"/>
      <c r="E2" s="125"/>
      <c r="F2" s="199"/>
      <c r="G2" s="125"/>
    </row>
    <row r="3" spans="1:7" ht="24" x14ac:dyDescent="0.45">
      <c r="C3" s="24">
        <v>2</v>
      </c>
      <c r="D3" s="274"/>
      <c r="E3" s="125"/>
      <c r="F3" s="199"/>
      <c r="G3" s="125"/>
    </row>
    <row r="4" spans="1:7" ht="24" x14ac:dyDescent="0.45">
      <c r="C4" s="24" t="s">
        <v>32</v>
      </c>
      <c r="D4" s="274"/>
      <c r="E4" s="125"/>
      <c r="F4" s="199"/>
      <c r="G4" s="125"/>
    </row>
    <row r="5" spans="1:7" ht="24" x14ac:dyDescent="0.45">
      <c r="D5" s="274"/>
      <c r="E5" s="125"/>
      <c r="F5" s="199"/>
      <c r="G5" s="125"/>
    </row>
    <row r="6" spans="1:7" ht="24" x14ac:dyDescent="0.45">
      <c r="D6" s="274"/>
      <c r="E6" s="125"/>
      <c r="F6" s="199"/>
      <c r="G6" s="125"/>
    </row>
    <row r="7" spans="1:7" ht="24.75" x14ac:dyDescent="0.45">
      <c r="A7" s="326" t="s">
        <v>179</v>
      </c>
      <c r="B7" s="326"/>
      <c r="C7" s="326"/>
      <c r="D7" s="326"/>
      <c r="E7" s="326"/>
      <c r="F7" s="326"/>
      <c r="G7" s="125"/>
    </row>
    <row r="8" spans="1:7" ht="29.25" x14ac:dyDescent="0.45">
      <c r="A8" s="327" t="str">
        <f>'Page de garde'!D18</f>
        <v>Route de Gabes - Sfax</v>
      </c>
      <c r="B8" s="327"/>
      <c r="C8" s="327"/>
      <c r="D8" s="327"/>
      <c r="E8" s="327"/>
      <c r="F8" s="327"/>
      <c r="G8" s="125"/>
    </row>
    <row r="9" spans="1:7" ht="24" x14ac:dyDescent="0.45">
      <c r="A9" s="14" t="s">
        <v>42</v>
      </c>
      <c r="B9" s="328" t="s">
        <v>410</v>
      </c>
      <c r="C9" s="328"/>
      <c r="D9" s="328"/>
      <c r="E9" s="328"/>
      <c r="F9" s="328"/>
      <c r="G9" s="125"/>
    </row>
    <row r="10" spans="1:7" ht="24" x14ac:dyDescent="0.45">
      <c r="A10" s="15" t="s">
        <v>44</v>
      </c>
      <c r="B10" s="329" t="s">
        <v>440</v>
      </c>
      <c r="C10" s="329"/>
      <c r="D10" s="329"/>
      <c r="E10" s="329"/>
      <c r="F10" s="329"/>
      <c r="G10" s="125"/>
    </row>
    <row r="11" spans="1:7" ht="24" x14ac:dyDescent="0.45">
      <c r="A11" s="14" t="s">
        <v>43</v>
      </c>
      <c r="B11" s="324">
        <v>43263</v>
      </c>
      <c r="C11" s="324"/>
      <c r="D11" s="324"/>
      <c r="E11" s="324"/>
      <c r="F11" s="324"/>
      <c r="G11" s="125"/>
    </row>
    <row r="12" spans="1:7" ht="24" x14ac:dyDescent="0.45">
      <c r="A12" s="14" t="s">
        <v>239</v>
      </c>
      <c r="B12" s="330">
        <f>D549</f>
        <v>0.88646288209606983</v>
      </c>
      <c r="C12" s="330"/>
      <c r="D12" s="330"/>
      <c r="E12" s="330"/>
      <c r="F12" s="330"/>
      <c r="G12" s="125"/>
    </row>
    <row r="13" spans="1:7" ht="22.5" x14ac:dyDescent="0.45">
      <c r="D13" s="331"/>
      <c r="E13" s="331"/>
      <c r="F13" s="331"/>
      <c r="G13" s="33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43263</v>
      </c>
      <c r="B16" s="188"/>
      <c r="C16" s="188"/>
      <c r="D16" s="188"/>
      <c r="E16" s="188"/>
      <c r="F16" s="202"/>
    </row>
    <row r="17" spans="1:8" ht="16.5" customHeight="1" x14ac:dyDescent="0.3">
      <c r="A17" s="332" t="s">
        <v>30</v>
      </c>
      <c r="B17" s="333" t="s">
        <v>31</v>
      </c>
      <c r="C17" s="333"/>
      <c r="D17" s="333" t="s">
        <v>46</v>
      </c>
      <c r="E17" s="334" t="s">
        <v>310</v>
      </c>
      <c r="F17" s="334" t="s">
        <v>358</v>
      </c>
    </row>
    <row r="18" spans="1:8" ht="16.5" customHeight="1" x14ac:dyDescent="0.3">
      <c r="A18" s="332"/>
      <c r="B18" s="41" t="s">
        <v>34</v>
      </c>
      <c r="C18" s="41" t="s">
        <v>33</v>
      </c>
      <c r="D18" s="333"/>
      <c r="E18" s="334"/>
      <c r="F18" s="334"/>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5"/>
      <c r="F21" s="204"/>
      <c r="H21" s="12" t="s">
        <v>356</v>
      </c>
    </row>
    <row r="22" spans="1:8" x14ac:dyDescent="0.3">
      <c r="A22" s="70" t="s">
        <v>188</v>
      </c>
      <c r="B22" s="130" t="s">
        <v>32</v>
      </c>
      <c r="C22" s="130"/>
      <c r="D22" s="95"/>
      <c r="E22" s="95"/>
      <c r="F22" s="204"/>
      <c r="H22" s="12" t="s">
        <v>357</v>
      </c>
    </row>
    <row r="23" spans="1:8" x14ac:dyDescent="0.3">
      <c r="A23" s="70" t="s">
        <v>89</v>
      </c>
      <c r="B23" s="130">
        <v>2</v>
      </c>
      <c r="C23" s="130"/>
      <c r="D23" s="95"/>
      <c r="E23" s="95"/>
      <c r="F23" s="204"/>
    </row>
    <row r="24" spans="1:8" s="112" customFormat="1" x14ac:dyDescent="0.3">
      <c r="A24" s="55" t="s">
        <v>264</v>
      </c>
      <c r="B24" s="130">
        <v>1</v>
      </c>
      <c r="C24" s="131"/>
      <c r="D24" s="112" t="s">
        <v>409</v>
      </c>
      <c r="E24" s="116"/>
      <c r="F24" s="204" t="s">
        <v>356</v>
      </c>
      <c r="G24" s="127"/>
    </row>
    <row r="25" spans="1:8" x14ac:dyDescent="0.3">
      <c r="A25" s="5" t="s">
        <v>36</v>
      </c>
      <c r="B25" s="5"/>
      <c r="C25" s="5"/>
      <c r="D25" s="5">
        <f>SUM(B21:C24)</f>
        <v>5</v>
      </c>
    </row>
    <row r="26" spans="1:8" x14ac:dyDescent="0.3">
      <c r="A26" s="5" t="s">
        <v>35</v>
      </c>
      <c r="B26" s="132"/>
      <c r="C26" s="133"/>
      <c r="D26" s="134">
        <f>D25/(COUNT(B21:C24)*2)</f>
        <v>0.83333333333333337</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5"/>
      <c r="F29" s="204"/>
    </row>
    <row r="30" spans="1:8" ht="17.25" x14ac:dyDescent="0.35">
      <c r="A30" s="215" t="s">
        <v>169</v>
      </c>
      <c r="B30" s="130">
        <v>2</v>
      </c>
      <c r="C30" s="136" t="str">
        <f>IF(B30=0, -5, "0")</f>
        <v>0</v>
      </c>
      <c r="D30" s="95"/>
      <c r="E30" s="95"/>
      <c r="F30" s="204"/>
    </row>
    <row r="31" spans="1:8" x14ac:dyDescent="0.3">
      <c r="A31" s="70" t="s">
        <v>401</v>
      </c>
      <c r="B31" s="130">
        <v>2</v>
      </c>
      <c r="C31" s="130"/>
      <c r="D31" s="95"/>
      <c r="E31" s="95"/>
      <c r="F31" s="204"/>
    </row>
    <row r="32" spans="1:8" ht="45" x14ac:dyDescent="0.3">
      <c r="A32" s="70" t="s">
        <v>152</v>
      </c>
      <c r="B32" s="130">
        <v>2</v>
      </c>
      <c r="C32" s="130"/>
      <c r="D32" s="137"/>
      <c r="E32" s="95"/>
      <c r="F32" s="204"/>
    </row>
    <row r="33" spans="1:7" ht="30" x14ac:dyDescent="0.3">
      <c r="A33" s="4" t="s">
        <v>51</v>
      </c>
      <c r="B33" s="130">
        <v>2</v>
      </c>
      <c r="C33" s="131"/>
      <c r="D33" s="240"/>
      <c r="E33" s="95"/>
      <c r="F33" s="204"/>
    </row>
    <row r="34" spans="1:7" ht="82.5" x14ac:dyDescent="0.3">
      <c r="A34" s="216" t="s">
        <v>153</v>
      </c>
      <c r="B34" s="130">
        <v>2</v>
      </c>
      <c r="C34" s="218" t="str">
        <f>IF(B34=0, -5, "0")</f>
        <v>0</v>
      </c>
      <c r="D34" s="94"/>
      <c r="E34" s="95"/>
      <c r="F34" s="204"/>
      <c r="G34" s="127"/>
    </row>
    <row r="35" spans="1:7" ht="33" x14ac:dyDescent="0.3">
      <c r="A35" s="190" t="s">
        <v>11</v>
      </c>
      <c r="B35" s="130">
        <v>2</v>
      </c>
      <c r="C35" s="136" t="str">
        <f>IF(B35=0, -5, "0")</f>
        <v>0</v>
      </c>
      <c r="D35" s="123"/>
      <c r="E35" s="95"/>
      <c r="F35" s="204"/>
    </row>
    <row r="36" spans="1:7" ht="18" x14ac:dyDescent="0.3">
      <c r="A36" s="4" t="s">
        <v>250</v>
      </c>
      <c r="B36" s="130">
        <v>2</v>
      </c>
      <c r="C36" s="131"/>
      <c r="D36" s="139"/>
      <c r="E36" s="116"/>
      <c r="F36" s="204"/>
      <c r="G36" s="127"/>
    </row>
    <row r="37" spans="1:7" x14ac:dyDescent="0.3">
      <c r="A37" s="4" t="s">
        <v>181</v>
      </c>
      <c r="B37" s="130">
        <v>2</v>
      </c>
      <c r="C37" s="130"/>
      <c r="D37" s="95"/>
      <c r="E37" s="95"/>
      <c r="F37" s="204"/>
    </row>
    <row r="38" spans="1:7" x14ac:dyDescent="0.3">
      <c r="A38" s="335" t="s">
        <v>379</v>
      </c>
      <c r="B38" s="336"/>
      <c r="C38" s="336"/>
      <c r="D38" s="336"/>
      <c r="E38" s="336"/>
      <c r="F38" s="337"/>
    </row>
    <row r="39" spans="1:7" ht="30.75" customHeight="1" x14ac:dyDescent="0.3">
      <c r="A39" s="4" t="s">
        <v>361</v>
      </c>
      <c r="B39" s="130">
        <v>2</v>
      </c>
      <c r="C39" s="130"/>
      <c r="D39" s="95"/>
      <c r="E39" s="95"/>
      <c r="F39" s="204"/>
    </row>
    <row r="40" spans="1:7" ht="30.75" customHeight="1" x14ac:dyDescent="0.3">
      <c r="A40" s="70" t="s">
        <v>381</v>
      </c>
      <c r="B40" s="130">
        <v>2</v>
      </c>
      <c r="C40" s="130"/>
      <c r="D40" s="95"/>
      <c r="E40" s="95"/>
      <c r="F40" s="204"/>
    </row>
    <row r="41" spans="1:7" ht="45" x14ac:dyDescent="0.3">
      <c r="A41" s="4" t="s">
        <v>249</v>
      </c>
      <c r="B41" s="280" t="str">
        <f>IF(D41=1, 2, IF(AND(D41&lt;1,D41&gt;0), 1, "0"))</f>
        <v>0</v>
      </c>
      <c r="C41" s="130"/>
      <c r="D41" s="281">
        <f>IFERROR(E41/F41,"N.A")</f>
        <v>0</v>
      </c>
      <c r="E41" s="305">
        <f>COUNTIF('A1 Exploitation'!F21:F40,"ok")</f>
        <v>0</v>
      </c>
      <c r="F41" s="283">
        <f>COUNTA('A1 Exploitation'!F21:F40)</f>
        <v>1</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27</v>
      </c>
    </row>
    <row r="46" spans="1:7" ht="18" x14ac:dyDescent="0.35">
      <c r="A46" s="42" t="s">
        <v>198</v>
      </c>
      <c r="B46" s="141"/>
      <c r="C46" s="142"/>
      <c r="D46" s="144">
        <f>D45/(COUNT(B29:C37,B21:C24,B39:C41)*2)</f>
        <v>0.9642857142857143</v>
      </c>
    </row>
    <row r="47" spans="1:7" x14ac:dyDescent="0.3">
      <c r="A47" s="145"/>
      <c r="B47" s="124"/>
      <c r="C47" s="135"/>
      <c r="D47" s="124"/>
    </row>
    <row r="48" spans="1:7" ht="18" x14ac:dyDescent="0.35">
      <c r="A48" s="185" t="s">
        <v>124</v>
      </c>
      <c r="B48" s="185"/>
      <c r="C48" s="185"/>
      <c r="D48" s="185"/>
      <c r="E48" s="185"/>
      <c r="F48" s="201"/>
    </row>
    <row r="49" spans="1:7" x14ac:dyDescent="0.3">
      <c r="A49" s="146">
        <f>B11</f>
        <v>43263</v>
      </c>
      <c r="B49" s="124"/>
      <c r="C49" s="135"/>
      <c r="D49" s="124"/>
    </row>
    <row r="50" spans="1:7" x14ac:dyDescent="0.3">
      <c r="A50" s="332" t="s">
        <v>30</v>
      </c>
      <c r="B50" s="333" t="s">
        <v>31</v>
      </c>
      <c r="C50" s="333"/>
      <c r="D50" s="333" t="s">
        <v>46</v>
      </c>
      <c r="E50" s="334" t="s">
        <v>310</v>
      </c>
      <c r="F50" s="334" t="s">
        <v>360</v>
      </c>
      <c r="G50" s="127"/>
    </row>
    <row r="51" spans="1:7" x14ac:dyDescent="0.3">
      <c r="A51" s="332"/>
      <c r="B51" s="41" t="s">
        <v>34</v>
      </c>
      <c r="C51" s="41" t="s">
        <v>33</v>
      </c>
      <c r="D51" s="333"/>
      <c r="E51" s="334"/>
      <c r="F51" s="334"/>
    </row>
    <row r="52" spans="1:7" x14ac:dyDescent="0.3">
      <c r="A52" s="196" t="s">
        <v>58</v>
      </c>
      <c r="B52" s="197"/>
      <c r="C52" s="197"/>
      <c r="D52" s="197"/>
      <c r="E52" s="197"/>
      <c r="F52" s="197"/>
    </row>
    <row r="53" spans="1:7" x14ac:dyDescent="0.3">
      <c r="A53" s="10" t="s">
        <v>99</v>
      </c>
      <c r="B53" s="130">
        <v>1</v>
      </c>
      <c r="C53" s="130"/>
      <c r="D53" s="138" t="s">
        <v>418</v>
      </c>
      <c r="E53" s="95"/>
      <c r="F53" s="204"/>
    </row>
    <row r="54" spans="1:7" ht="30" x14ac:dyDescent="0.3">
      <c r="A54" s="18" t="s">
        <v>229</v>
      </c>
      <c r="B54" s="130">
        <v>2</v>
      </c>
      <c r="C54" s="130"/>
      <c r="D54" s="138"/>
      <c r="E54" s="95"/>
      <c r="F54" s="204"/>
    </row>
    <row r="55" spans="1:7" x14ac:dyDescent="0.3">
      <c r="A55" s="8" t="s">
        <v>362</v>
      </c>
      <c r="B55" s="130">
        <v>2</v>
      </c>
      <c r="C55" s="130"/>
      <c r="D55" s="138"/>
      <c r="E55" s="95"/>
      <c r="F55" s="204"/>
    </row>
    <row r="56" spans="1:7" x14ac:dyDescent="0.3">
      <c r="A56" s="10" t="s">
        <v>255</v>
      </c>
      <c r="B56" s="130">
        <v>2</v>
      </c>
      <c r="C56" s="131"/>
      <c r="D56" s="147"/>
      <c r="E56" s="116"/>
      <c r="F56" s="204"/>
    </row>
    <row r="57" spans="1:7" x14ac:dyDescent="0.3">
      <c r="A57" s="10" t="s">
        <v>27</v>
      </c>
      <c r="B57" s="130">
        <v>2</v>
      </c>
      <c r="C57" s="130"/>
      <c r="D57" s="138"/>
      <c r="E57" s="95"/>
      <c r="F57" s="204"/>
    </row>
    <row r="58" spans="1:7" x14ac:dyDescent="0.3">
      <c r="A58" s="18" t="s">
        <v>128</v>
      </c>
      <c r="B58" s="130">
        <v>2</v>
      </c>
      <c r="C58" s="130"/>
      <c r="D58" s="138"/>
      <c r="E58" s="95"/>
      <c r="F58" s="204"/>
    </row>
    <row r="59" spans="1:7" ht="17.25" x14ac:dyDescent="0.35">
      <c r="A59" s="260" t="s">
        <v>7</v>
      </c>
      <c r="B59" s="130">
        <v>2</v>
      </c>
      <c r="C59" s="136" t="str">
        <f>IF(B59=0, -10, IF(B59=1, -5, "0"))</f>
        <v>0</v>
      </c>
      <c r="D59" s="129"/>
      <c r="E59" s="95"/>
      <c r="F59" s="204"/>
    </row>
    <row r="60" spans="1:7" x14ac:dyDescent="0.3">
      <c r="A60" s="7" t="s">
        <v>26</v>
      </c>
      <c r="B60" s="130">
        <v>2</v>
      </c>
      <c r="C60" s="148"/>
      <c r="D60" s="129"/>
      <c r="E60" s="95"/>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5"/>
      <c r="F66" s="204"/>
    </row>
    <row r="67" spans="1:7" x14ac:dyDescent="0.3">
      <c r="A67" s="8" t="s">
        <v>110</v>
      </c>
      <c r="B67" s="130">
        <v>2</v>
      </c>
      <c r="C67" s="130"/>
      <c r="D67" s="113"/>
      <c r="E67" s="95"/>
      <c r="F67" s="204"/>
    </row>
    <row r="68" spans="1:7" ht="17.25" x14ac:dyDescent="0.35">
      <c r="A68" s="262" t="s">
        <v>402</v>
      </c>
      <c r="B68" s="130">
        <v>2</v>
      </c>
      <c r="C68" s="136" t="str">
        <f>IF(B68=0, -10, "0")</f>
        <v>0</v>
      </c>
      <c r="D68" s="116"/>
      <c r="E68" s="95"/>
      <c r="F68" s="204"/>
      <c r="G68" s="214"/>
    </row>
    <row r="69" spans="1:7" ht="30" x14ac:dyDescent="0.3">
      <c r="A69" s="209" t="s">
        <v>380</v>
      </c>
      <c r="B69" s="130">
        <v>2</v>
      </c>
      <c r="C69" s="150" t="str">
        <f>IF(B69=0, -5, "0")</f>
        <v>0</v>
      </c>
      <c r="D69" s="95"/>
      <c r="E69" s="95"/>
      <c r="F69" s="204"/>
      <c r="G69" s="214"/>
    </row>
    <row r="70" spans="1:7" ht="30" x14ac:dyDescent="0.3">
      <c r="A70" s="70" t="s">
        <v>377</v>
      </c>
      <c r="B70" s="130" t="s">
        <v>32</v>
      </c>
      <c r="C70" s="130"/>
      <c r="D70" s="129"/>
      <c r="E70" s="116"/>
      <c r="F70" s="204"/>
      <c r="G70" s="214"/>
    </row>
    <row r="71" spans="1:7" ht="35.25" customHeight="1" x14ac:dyDescent="0.3">
      <c r="A71" s="70" t="s">
        <v>378</v>
      </c>
      <c r="B71" s="130" t="s">
        <v>32</v>
      </c>
      <c r="C71" s="130"/>
      <c r="D71" s="129"/>
      <c r="E71" s="95"/>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16"/>
      <c r="F75" s="204"/>
      <c r="G75" s="214"/>
    </row>
    <row r="76" spans="1:7" s="112" customFormat="1" x14ac:dyDescent="0.3">
      <c r="A76" s="70" t="s">
        <v>156</v>
      </c>
      <c r="B76" s="130">
        <v>2</v>
      </c>
      <c r="C76" s="131"/>
      <c r="D76" s="138"/>
      <c r="E76" s="116"/>
      <c r="F76" s="204"/>
      <c r="G76" s="214"/>
    </row>
    <row r="77" spans="1:7" s="112" customFormat="1" x14ac:dyDescent="0.3">
      <c r="A77" s="70" t="s">
        <v>170</v>
      </c>
      <c r="B77" s="130">
        <v>2</v>
      </c>
      <c r="C77" s="131"/>
      <c r="D77" s="151"/>
      <c r="E77" s="116"/>
      <c r="F77" s="204"/>
      <c r="G77" s="214"/>
    </row>
    <row r="78" spans="1:7" s="112" customFormat="1" ht="18" x14ac:dyDescent="0.35">
      <c r="A78" s="191" t="s">
        <v>397</v>
      </c>
      <c r="B78" s="130">
        <v>2</v>
      </c>
      <c r="C78" s="150"/>
      <c r="D78" s="223"/>
      <c r="E78" s="306"/>
      <c r="F78" s="204"/>
      <c r="G78" s="214"/>
    </row>
    <row r="79" spans="1:7" s="112" customFormat="1" x14ac:dyDescent="0.3">
      <c r="A79" s="209" t="s">
        <v>155</v>
      </c>
      <c r="B79" s="130">
        <v>2</v>
      </c>
      <c r="C79" s="150" t="str">
        <f>IF(B79=0, -5, "0")</f>
        <v>0</v>
      </c>
      <c r="D79" s="151"/>
      <c r="E79" s="116"/>
      <c r="F79" s="204"/>
      <c r="G79" s="214"/>
    </row>
    <row r="80" spans="1:7" s="112" customFormat="1" x14ac:dyDescent="0.3">
      <c r="A80" s="8" t="s">
        <v>75</v>
      </c>
      <c r="B80" s="130">
        <v>2</v>
      </c>
      <c r="C80" s="131"/>
      <c r="D80" s="151"/>
      <c r="E80" s="116"/>
      <c r="F80" s="204"/>
      <c r="G80" s="127"/>
    </row>
    <row r="81" spans="1:7" s="112" customFormat="1" ht="30" x14ac:dyDescent="0.3">
      <c r="A81" s="70" t="s">
        <v>178</v>
      </c>
      <c r="B81" s="130">
        <v>2</v>
      </c>
      <c r="C81" s="131"/>
      <c r="D81" s="151"/>
      <c r="E81" s="11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16"/>
      <c r="F83" s="205"/>
      <c r="G83" s="127"/>
    </row>
    <row r="84" spans="1:7" x14ac:dyDescent="0.3">
      <c r="A84" s="5" t="s">
        <v>36</v>
      </c>
      <c r="B84" s="5"/>
      <c r="C84" s="5"/>
      <c r="D84" s="59">
        <f>SUM(B65:C83)</f>
        <v>30</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5"/>
      <c r="F88" s="204"/>
    </row>
    <row r="89" spans="1:7" ht="50.25" x14ac:dyDescent="0.35">
      <c r="A89" s="260" t="s">
        <v>55</v>
      </c>
      <c r="B89" s="130">
        <v>1</v>
      </c>
      <c r="C89" s="136">
        <f>IF(B89=0, -10, IF(B89=1, -5, "0"))</f>
        <v>-5</v>
      </c>
      <c r="D89" s="129" t="s">
        <v>441</v>
      </c>
      <c r="E89" s="95"/>
      <c r="F89" s="204"/>
    </row>
    <row r="90" spans="1:7" ht="30" customHeight="1" x14ac:dyDescent="0.3">
      <c r="A90" s="8" t="s">
        <v>222</v>
      </c>
      <c r="B90" s="130">
        <v>1</v>
      </c>
      <c r="C90" s="130"/>
      <c r="D90" s="129"/>
      <c r="E90" s="95"/>
      <c r="F90" s="204"/>
    </row>
    <row r="91" spans="1:7" x14ac:dyDescent="0.3">
      <c r="A91" s="264" t="s">
        <v>375</v>
      </c>
      <c r="B91" s="130">
        <v>2</v>
      </c>
      <c r="C91" s="136" t="str">
        <f>IF(B91=0, -10, "0")</f>
        <v>0</v>
      </c>
      <c r="D91" s="220"/>
      <c r="E91" s="116"/>
      <c r="F91" s="204"/>
      <c r="G91" s="127"/>
    </row>
    <row r="92" spans="1:7" x14ac:dyDescent="0.3">
      <c r="A92" s="70" t="s">
        <v>384</v>
      </c>
      <c r="B92" s="130">
        <v>2</v>
      </c>
      <c r="C92" s="218"/>
      <c r="D92" s="147"/>
      <c r="E92" s="116"/>
      <c r="F92" s="204"/>
    </row>
    <row r="93" spans="1:7" ht="30" x14ac:dyDescent="0.3">
      <c r="A93" s="4" t="s">
        <v>359</v>
      </c>
      <c r="B93" s="130">
        <v>2</v>
      </c>
      <c r="C93" s="130"/>
      <c r="D93" s="129"/>
      <c r="E93" s="95"/>
      <c r="F93" s="204"/>
    </row>
    <row r="94" spans="1:7" x14ac:dyDescent="0.3">
      <c r="A94" s="335" t="s">
        <v>379</v>
      </c>
      <c r="B94" s="336"/>
      <c r="C94" s="336"/>
      <c r="D94" s="336"/>
      <c r="E94" s="336"/>
      <c r="F94" s="337"/>
    </row>
    <row r="95" spans="1:7" ht="26.25" customHeight="1" x14ac:dyDescent="0.3">
      <c r="A95" s="229" t="s">
        <v>361</v>
      </c>
      <c r="B95" s="130">
        <v>2</v>
      </c>
      <c r="C95" s="230"/>
      <c r="D95" s="231"/>
      <c r="E95" s="116"/>
      <c r="F95" s="204"/>
    </row>
    <row r="96" spans="1:7" s="112" customFormat="1" ht="31.5" customHeight="1" x14ac:dyDescent="0.3">
      <c r="A96" s="55" t="s">
        <v>386</v>
      </c>
      <c r="B96" s="130">
        <v>2</v>
      </c>
      <c r="C96" s="213"/>
      <c r="D96" s="223"/>
      <c r="E96" s="116"/>
      <c r="F96" s="204"/>
      <c r="G96" s="127"/>
    </row>
    <row r="97" spans="1:7" s="112" customFormat="1" ht="31.5" customHeight="1" x14ac:dyDescent="0.3">
      <c r="A97" s="219" t="s">
        <v>391</v>
      </c>
      <c r="B97" s="130">
        <v>2</v>
      </c>
      <c r="C97" s="213"/>
      <c r="D97" s="223"/>
      <c r="E97" s="116"/>
      <c r="F97" s="204"/>
      <c r="G97" s="127"/>
    </row>
    <row r="98" spans="1:7" s="112" customFormat="1" ht="24" customHeight="1" x14ac:dyDescent="0.3">
      <c r="A98" s="219" t="s">
        <v>392</v>
      </c>
      <c r="B98" s="130">
        <v>2</v>
      </c>
      <c r="C98" s="213"/>
      <c r="D98" s="223"/>
      <c r="E98" s="116"/>
      <c r="F98" s="204"/>
      <c r="G98" s="127"/>
    </row>
    <row r="99" spans="1:7" s="112" customFormat="1" ht="42.75" customHeight="1" x14ac:dyDescent="0.3">
      <c r="A99" s="219" t="s">
        <v>249</v>
      </c>
      <c r="B99" s="280" t="str">
        <f>IF(D99=1, 2, IF(AND(D99&lt;1,D99&gt;0), 1, "0"))</f>
        <v>0</v>
      </c>
      <c r="C99" s="213"/>
      <c r="D99" s="281" t="str">
        <f>IFERROR(E99/F99,"N.A")</f>
        <v>N.A</v>
      </c>
      <c r="E99" s="305">
        <f>COUNTIF('A1 Exploitation'!F53:F98,"ok")</f>
        <v>0</v>
      </c>
      <c r="F99" s="283">
        <f>COUNTA('A1 Exploitation'!F53:F98)</f>
        <v>0</v>
      </c>
      <c r="G99" s="127"/>
    </row>
    <row r="100" spans="1:7" x14ac:dyDescent="0.3">
      <c r="A100" s="5" t="s">
        <v>36</v>
      </c>
      <c r="B100" s="5"/>
      <c r="C100" s="5"/>
      <c r="D100" s="5">
        <f>SUM(B88:C93,B95:C99)</f>
        <v>13</v>
      </c>
    </row>
    <row r="101" spans="1:7" x14ac:dyDescent="0.3">
      <c r="A101" s="5" t="s">
        <v>35</v>
      </c>
      <c r="B101" s="132"/>
      <c r="C101" s="133"/>
      <c r="D101" s="134">
        <f>D100/(COUNT(B88:C93,B95:C99)*2)</f>
        <v>0.59090909090909094</v>
      </c>
    </row>
    <row r="102" spans="1:7" ht="18" x14ac:dyDescent="0.35">
      <c r="A102" s="42" t="s">
        <v>61</v>
      </c>
      <c r="B102" s="152"/>
      <c r="C102" s="153"/>
      <c r="D102" s="143">
        <f>SUM(D84,D100,D61)</f>
        <v>58</v>
      </c>
    </row>
    <row r="103" spans="1:7" ht="18" x14ac:dyDescent="0.35">
      <c r="A103" s="42" t="s">
        <v>199</v>
      </c>
      <c r="B103" s="152"/>
      <c r="C103" s="153"/>
      <c r="D103" s="144">
        <f>D102/(COUNT(B88:C93,B53:C60,B65:C83,B95:C99)*2)</f>
        <v>0.8529411764705882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43263</v>
      </c>
      <c r="B106" s="124"/>
      <c r="C106" s="135"/>
      <c r="D106" s="124"/>
    </row>
    <row r="107" spans="1:7" x14ac:dyDescent="0.3">
      <c r="A107" s="332" t="s">
        <v>30</v>
      </c>
      <c r="B107" s="333" t="s">
        <v>31</v>
      </c>
      <c r="C107" s="333"/>
      <c r="D107" s="333" t="s">
        <v>46</v>
      </c>
      <c r="E107" s="334" t="s">
        <v>310</v>
      </c>
      <c r="F107" s="334" t="s">
        <v>360</v>
      </c>
    </row>
    <row r="108" spans="1:7" x14ac:dyDescent="0.3">
      <c r="A108" s="332"/>
      <c r="B108" s="41" t="s">
        <v>34</v>
      </c>
      <c r="C108" s="41" t="s">
        <v>33</v>
      </c>
      <c r="D108" s="333"/>
      <c r="E108" s="334"/>
      <c r="F108" s="334"/>
      <c r="G108" s="214"/>
    </row>
    <row r="109" spans="1:7" x14ac:dyDescent="0.3">
      <c r="A109" s="196" t="s">
        <v>58</v>
      </c>
      <c r="B109" s="197"/>
      <c r="C109" s="197"/>
      <c r="D109" s="197"/>
      <c r="E109" s="197"/>
      <c r="F109" s="197"/>
    </row>
    <row r="110" spans="1:7" x14ac:dyDescent="0.3">
      <c r="A110" s="7" t="s">
        <v>53</v>
      </c>
      <c r="B110" s="130" t="s">
        <v>32</v>
      </c>
      <c r="C110" s="130"/>
      <c r="D110" s="95"/>
      <c r="E110" s="95"/>
      <c r="F110" s="204"/>
    </row>
    <row r="111" spans="1:7" x14ac:dyDescent="0.3">
      <c r="A111" s="7" t="s">
        <v>255</v>
      </c>
      <c r="B111" s="130" t="s">
        <v>32</v>
      </c>
      <c r="C111" s="130"/>
      <c r="D111" s="95"/>
      <c r="E111" s="95"/>
      <c r="F111" s="204"/>
    </row>
    <row r="112" spans="1:7" x14ac:dyDescent="0.3">
      <c r="A112" s="10" t="s">
        <v>91</v>
      </c>
      <c r="B112" s="130" t="s">
        <v>32</v>
      </c>
      <c r="C112" s="131"/>
      <c r="D112" s="116"/>
      <c r="E112" s="116"/>
      <c r="F112" s="204"/>
    </row>
    <row r="113" spans="1:6" ht="18" x14ac:dyDescent="0.3">
      <c r="A113" s="10" t="s">
        <v>27</v>
      </c>
      <c r="B113" s="130" t="s">
        <v>32</v>
      </c>
      <c r="C113" s="130"/>
      <c r="D113" s="154"/>
      <c r="E113" s="95"/>
      <c r="F113" s="204"/>
    </row>
    <row r="114" spans="1:6" ht="30" x14ac:dyDescent="0.3">
      <c r="A114" s="10" t="s">
        <v>158</v>
      </c>
      <c r="B114" s="130" t="s">
        <v>32</v>
      </c>
      <c r="C114" s="130"/>
      <c r="D114" s="123"/>
      <c r="E114" s="95"/>
      <c r="F114" s="204"/>
    </row>
    <row r="115" spans="1:6" ht="17.25" x14ac:dyDescent="0.35">
      <c r="A115" s="260" t="s">
        <v>55</v>
      </c>
      <c r="B115" s="130" t="s">
        <v>32</v>
      </c>
      <c r="C115" s="136" t="str">
        <f>IF(B115=0, -10, IF(B115=1, -5, "0"))</f>
        <v>0</v>
      </c>
      <c r="D115" s="95"/>
      <c r="E115" s="95"/>
      <c r="F115" s="204"/>
    </row>
    <row r="116" spans="1:6" x14ac:dyDescent="0.3">
      <c r="A116" s="7" t="s">
        <v>118</v>
      </c>
      <c r="B116" s="130" t="s">
        <v>32</v>
      </c>
      <c r="C116" s="148"/>
      <c r="D116" s="95"/>
      <c r="E116" s="95"/>
      <c r="F116" s="204"/>
    </row>
    <row r="117" spans="1:6" x14ac:dyDescent="0.3">
      <c r="A117" s="5" t="s">
        <v>36</v>
      </c>
      <c r="B117" s="5"/>
      <c r="C117" s="5"/>
      <c r="D117" s="5">
        <f>SUM(B110:C116)</f>
        <v>0</v>
      </c>
    </row>
    <row r="118" spans="1:6" x14ac:dyDescent="0.3">
      <c r="A118" s="5" t="s">
        <v>35</v>
      </c>
      <c r="B118" s="132"/>
      <c r="C118" s="133"/>
      <c r="D118" s="134" t="e">
        <f>D117/(COUNT(B110:C116)*2)</f>
        <v>#DIV/0!</v>
      </c>
    </row>
    <row r="119" spans="1:6" x14ac:dyDescent="0.3">
      <c r="A119" s="145"/>
      <c r="B119" s="124"/>
      <c r="C119" s="135"/>
      <c r="D119" s="124"/>
      <c r="E119" s="307"/>
    </row>
    <row r="120" spans="1:6" ht="18" x14ac:dyDescent="0.3">
      <c r="A120" s="194" t="s">
        <v>120</v>
      </c>
      <c r="B120" s="279"/>
      <c r="C120" s="195"/>
      <c r="D120" s="195"/>
      <c r="E120" s="195"/>
      <c r="F120" s="197"/>
    </row>
    <row r="121" spans="1:6" x14ac:dyDescent="0.3">
      <c r="A121" s="4" t="s">
        <v>252</v>
      </c>
      <c r="B121" s="130" t="s">
        <v>32</v>
      </c>
      <c r="C121" s="130"/>
      <c r="D121" s="113"/>
      <c r="E121" s="113"/>
      <c r="F121" s="204"/>
    </row>
    <row r="122" spans="1:6" x14ac:dyDescent="0.3">
      <c r="A122" s="4" t="s">
        <v>65</v>
      </c>
      <c r="B122" s="130" t="s">
        <v>32</v>
      </c>
      <c r="C122" s="130"/>
      <c r="D122" s="113"/>
      <c r="E122" s="116"/>
      <c r="F122" s="204"/>
    </row>
    <row r="123" spans="1:6" x14ac:dyDescent="0.3">
      <c r="A123" s="70" t="s">
        <v>253</v>
      </c>
      <c r="B123" s="130" t="s">
        <v>32</v>
      </c>
      <c r="C123" s="130"/>
      <c r="D123" s="156"/>
      <c r="E123" s="116"/>
      <c r="F123" s="204"/>
    </row>
    <row r="124" spans="1:6" x14ac:dyDescent="0.3">
      <c r="A124" s="4" t="s">
        <v>59</v>
      </c>
      <c r="B124" s="130" t="s">
        <v>32</v>
      </c>
      <c r="C124" s="130"/>
      <c r="D124" s="157"/>
      <c r="E124" s="95"/>
      <c r="F124" s="204"/>
    </row>
    <row r="125" spans="1:6" ht="30" x14ac:dyDescent="0.3">
      <c r="A125" s="209" t="s">
        <v>159</v>
      </c>
      <c r="B125" s="130" t="s">
        <v>32</v>
      </c>
      <c r="C125" s="130" t="str">
        <f>IF(B125=0, -5, "0")</f>
        <v>0</v>
      </c>
      <c r="D125" s="226"/>
      <c r="E125" s="95"/>
      <c r="F125" s="204"/>
    </row>
    <row r="126" spans="1:6" x14ac:dyDescent="0.3">
      <c r="A126" s="70" t="s">
        <v>251</v>
      </c>
      <c r="B126" s="130" t="s">
        <v>32</v>
      </c>
      <c r="C126" s="130"/>
      <c r="D126" s="157"/>
      <c r="E126" s="95"/>
      <c r="F126" s="204"/>
    </row>
    <row r="127" spans="1:6" x14ac:dyDescent="0.3">
      <c r="A127" s="191" t="s">
        <v>68</v>
      </c>
      <c r="B127" s="130" t="s">
        <v>32</v>
      </c>
      <c r="C127" s="213"/>
      <c r="D127" s="116"/>
      <c r="E127" s="95"/>
      <c r="F127" s="204"/>
    </row>
    <row r="128" spans="1:6" x14ac:dyDescent="0.3">
      <c r="A128" s="4" t="s">
        <v>170</v>
      </c>
      <c r="B128" s="130" t="s">
        <v>32</v>
      </c>
      <c r="C128" s="131"/>
      <c r="D128" s="95"/>
      <c r="E128" s="95"/>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t="s">
        <v>32</v>
      </c>
      <c r="C130" s="131"/>
      <c r="D130" s="154"/>
      <c r="E130" s="11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t="s">
        <v>32</v>
      </c>
      <c r="C133" s="130"/>
      <c r="D133" s="235"/>
      <c r="E133" s="306"/>
      <c r="F133" s="204"/>
      <c r="G133" s="127"/>
    </row>
    <row r="134" spans="1:7" ht="24" customHeight="1" x14ac:dyDescent="0.3">
      <c r="A134" s="212" t="s">
        <v>155</v>
      </c>
      <c r="B134" s="130" t="s">
        <v>32</v>
      </c>
      <c r="C134" s="150" t="str">
        <f>IF(B134=0, -5, "0")</f>
        <v>0</v>
      </c>
      <c r="D134" s="116"/>
      <c r="E134" s="116"/>
      <c r="F134" s="204"/>
      <c r="G134" s="127"/>
    </row>
    <row r="135" spans="1:7" x14ac:dyDescent="0.3">
      <c r="A135" s="8" t="s">
        <v>75</v>
      </c>
      <c r="B135" s="130" t="s">
        <v>32</v>
      </c>
      <c r="C135" s="130"/>
      <c r="D135" s="95"/>
      <c r="E135" s="95"/>
      <c r="F135" s="204"/>
      <c r="G135" s="127"/>
    </row>
    <row r="136" spans="1:7" ht="40.5" customHeight="1" x14ac:dyDescent="0.3">
      <c r="A136" s="70" t="s">
        <v>178</v>
      </c>
      <c r="B136" s="130" t="s">
        <v>32</v>
      </c>
      <c r="C136" s="130"/>
      <c r="D136" s="95"/>
      <c r="E136" s="95"/>
      <c r="F136" s="204"/>
      <c r="G136" s="214"/>
    </row>
    <row r="137" spans="1:7" x14ac:dyDescent="0.3">
      <c r="A137" s="55" t="s">
        <v>383</v>
      </c>
      <c r="B137" s="130" t="s">
        <v>32</v>
      </c>
      <c r="C137" s="130"/>
      <c r="D137" s="217"/>
      <c r="E137" s="95"/>
      <c r="F137" s="204"/>
      <c r="G137" s="214"/>
    </row>
    <row r="138" spans="1:7" s="112" customFormat="1" ht="49.5" x14ac:dyDescent="0.3">
      <c r="A138" s="265" t="s">
        <v>388</v>
      </c>
      <c r="B138" s="130" t="s">
        <v>32</v>
      </c>
      <c r="C138" s="136" t="str">
        <f>IF(B138=0, -10, "0")</f>
        <v>0</v>
      </c>
      <c r="D138" s="116"/>
      <c r="E138" s="116"/>
      <c r="F138" s="204"/>
      <c r="G138" s="127"/>
    </row>
    <row r="139" spans="1:7" x14ac:dyDescent="0.3">
      <c r="A139" s="5" t="s">
        <v>36</v>
      </c>
      <c r="B139" s="5"/>
      <c r="C139" s="5"/>
      <c r="D139" s="59">
        <f>SUM(B121:C138)</f>
        <v>0</v>
      </c>
    </row>
    <row r="140" spans="1:7" x14ac:dyDescent="0.3">
      <c r="A140" s="5" t="s">
        <v>35</v>
      </c>
      <c r="B140" s="132"/>
      <c r="C140" s="133"/>
      <c r="D140" s="134" t="e">
        <f>D139/(COUNT(B121:C138)*2)</f>
        <v>#DIV/0!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16"/>
      <c r="F143" s="204"/>
      <c r="G143" s="127"/>
    </row>
    <row r="144" spans="1:7" x14ac:dyDescent="0.3">
      <c r="A144" s="4" t="s">
        <v>131</v>
      </c>
      <c r="B144" s="130" t="s">
        <v>32</v>
      </c>
      <c r="C144" s="130"/>
      <c r="D144" s="113"/>
      <c r="E144" s="95"/>
      <c r="F144" s="204"/>
    </row>
    <row r="145" spans="1:7" ht="17.25" x14ac:dyDescent="0.35">
      <c r="A145" s="260" t="s">
        <v>55</v>
      </c>
      <c r="B145" s="130" t="s">
        <v>32</v>
      </c>
      <c r="C145" s="136" t="str">
        <f>IF(B145=0, -10, IF(B145=1, -5, "0"))</f>
        <v>0</v>
      </c>
      <c r="D145" s="116"/>
      <c r="E145" s="95"/>
      <c r="F145" s="204"/>
    </row>
    <row r="146" spans="1:7" x14ac:dyDescent="0.3">
      <c r="A146" s="191" t="s">
        <v>136</v>
      </c>
      <c r="B146" s="130" t="s">
        <v>32</v>
      </c>
      <c r="C146" s="150"/>
      <c r="D146" s="223"/>
      <c r="E146" s="95"/>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38" t="s">
        <v>379</v>
      </c>
      <c r="B148" s="339"/>
      <c r="C148" s="339"/>
      <c r="D148" s="340"/>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386</v>
      </c>
      <c r="B150" s="130" t="s">
        <v>32</v>
      </c>
      <c r="C150" s="225"/>
      <c r="D150" s="116"/>
      <c r="E150" s="116"/>
      <c r="F150" s="204"/>
      <c r="G150" s="127"/>
    </row>
    <row r="151" spans="1:7" s="112" customFormat="1" ht="30" x14ac:dyDescent="0.3">
      <c r="A151" s="219" t="s">
        <v>391</v>
      </c>
      <c r="B151" s="130" t="s">
        <v>32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280">
        <f>IF(D153=1, 2, IF(AND(D153&lt;1,D153&gt;0), 1, "0"))</f>
        <v>2</v>
      </c>
      <c r="C153" s="140"/>
      <c r="D153" s="281">
        <f>IFERROR(E153/F153,"N.A")</f>
        <v>1</v>
      </c>
      <c r="E153" s="305">
        <f>COUNTIF('A1 Exploitation'!F110:F152,"ok")</f>
        <v>1</v>
      </c>
      <c r="F153" s="283">
        <f>COUNTA('A1 Exploitation'!F110:F152)</f>
        <v>1</v>
      </c>
    </row>
    <row r="154" spans="1:7" x14ac:dyDescent="0.3">
      <c r="A154" s="5" t="s">
        <v>36</v>
      </c>
      <c r="B154" s="5"/>
      <c r="C154" s="5"/>
      <c r="D154" s="5">
        <f>SUM(B143:C147,B149:C153)</f>
        <v>2</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2</v>
      </c>
    </row>
    <row r="158" spans="1:7" ht="18" x14ac:dyDescent="0.35">
      <c r="A158" s="42" t="s">
        <v>200</v>
      </c>
      <c r="B158" s="152"/>
      <c r="C158" s="153"/>
      <c r="D158" s="144">
        <f>D157/(COUNT(B143:C147,B110:C116,B121:C138,B149:C153)*2)</f>
        <v>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43263</v>
      </c>
      <c r="B161" s="124"/>
      <c r="C161" s="135"/>
      <c r="D161" s="127"/>
    </row>
    <row r="162" spans="1:7" x14ac:dyDescent="0.3">
      <c r="A162" s="332" t="s">
        <v>30</v>
      </c>
      <c r="B162" s="333" t="s">
        <v>31</v>
      </c>
      <c r="C162" s="333"/>
      <c r="D162" s="333" t="s">
        <v>46</v>
      </c>
      <c r="E162" s="334" t="s">
        <v>310</v>
      </c>
      <c r="F162" s="334" t="s">
        <v>360</v>
      </c>
      <c r="G162" s="127"/>
    </row>
    <row r="163" spans="1:7" x14ac:dyDescent="0.3">
      <c r="A163" s="332"/>
      <c r="B163" s="41" t="s">
        <v>34</v>
      </c>
      <c r="C163" s="41" t="s">
        <v>33</v>
      </c>
      <c r="D163" s="333"/>
      <c r="E163" s="334"/>
      <c r="F163" s="334"/>
    </row>
    <row r="164" spans="1:7" x14ac:dyDescent="0.3">
      <c r="A164" s="196" t="s">
        <v>58</v>
      </c>
      <c r="B164" s="197"/>
      <c r="C164" s="197"/>
      <c r="D164" s="197"/>
      <c r="E164" s="197"/>
      <c r="F164" s="197"/>
    </row>
    <row r="165" spans="1:7" x14ac:dyDescent="0.3">
      <c r="A165" s="7" t="s">
        <v>119</v>
      </c>
      <c r="B165" s="130">
        <v>2</v>
      </c>
      <c r="C165" s="130"/>
      <c r="D165" s="95"/>
      <c r="E165" s="95"/>
      <c r="F165" s="204"/>
    </row>
    <row r="166" spans="1:7" x14ac:dyDescent="0.3">
      <c r="A166" s="7" t="s">
        <v>255</v>
      </c>
      <c r="B166" s="130">
        <v>2</v>
      </c>
      <c r="C166" s="130"/>
      <c r="D166" s="95"/>
      <c r="E166" s="95"/>
      <c r="F166" s="204"/>
    </row>
    <row r="167" spans="1:7" x14ac:dyDescent="0.3">
      <c r="A167" s="7" t="s">
        <v>63</v>
      </c>
      <c r="B167" s="130">
        <v>2</v>
      </c>
      <c r="C167" s="95"/>
      <c r="D167" s="95"/>
      <c r="E167" s="95"/>
      <c r="F167" s="204"/>
    </row>
    <row r="168" spans="1:7" ht="18" x14ac:dyDescent="0.3">
      <c r="A168" s="10" t="s">
        <v>123</v>
      </c>
      <c r="B168" s="130">
        <v>2</v>
      </c>
      <c r="C168" s="130"/>
      <c r="D168" s="154"/>
      <c r="E168" s="95"/>
      <c r="F168" s="204"/>
    </row>
    <row r="169" spans="1:7" ht="30" x14ac:dyDescent="0.3">
      <c r="A169" s="7" t="s">
        <v>171</v>
      </c>
      <c r="B169" s="130">
        <v>2</v>
      </c>
      <c r="C169" s="130"/>
      <c r="D169" s="95"/>
      <c r="E169" s="95"/>
      <c r="F169" s="204"/>
    </row>
    <row r="170" spans="1:7" ht="17.25" x14ac:dyDescent="0.35">
      <c r="A170" s="260" t="s">
        <v>55</v>
      </c>
      <c r="B170" s="130">
        <v>2</v>
      </c>
      <c r="C170" s="136" t="str">
        <f>IF(B170=0, -10, IF(B170=1, -5, "0"))</f>
        <v>0</v>
      </c>
      <c r="D170" s="95"/>
      <c r="E170" s="95"/>
      <c r="F170" s="204"/>
    </row>
    <row r="171" spans="1:7" x14ac:dyDescent="0.3">
      <c r="A171" s="7" t="s">
        <v>132</v>
      </c>
      <c r="B171" s="130">
        <v>2</v>
      </c>
      <c r="C171" s="148"/>
      <c r="D171" s="95"/>
      <c r="E171" s="95"/>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33" x14ac:dyDescent="0.3">
      <c r="A176" s="4" t="s">
        <v>93</v>
      </c>
      <c r="B176" s="130">
        <v>1</v>
      </c>
      <c r="C176" s="130"/>
      <c r="D176" s="113" t="s">
        <v>446</v>
      </c>
      <c r="E176" s="95"/>
      <c r="F176" s="204"/>
    </row>
    <row r="177" spans="1:7" x14ac:dyDescent="0.3">
      <c r="A177" s="4" t="s">
        <v>122</v>
      </c>
      <c r="B177" s="130">
        <v>2</v>
      </c>
      <c r="C177" s="130"/>
      <c r="D177" s="113"/>
      <c r="E177" s="95"/>
      <c r="F177" s="204"/>
    </row>
    <row r="178" spans="1:7" x14ac:dyDescent="0.3">
      <c r="A178" s="4" t="s">
        <v>59</v>
      </c>
      <c r="B178" s="130">
        <v>2</v>
      </c>
      <c r="C178" s="130"/>
      <c r="D178" s="157"/>
      <c r="E178" s="95"/>
      <c r="F178" s="204"/>
    </row>
    <row r="179" spans="1:7" ht="66" x14ac:dyDescent="0.3">
      <c r="A179" s="4" t="s">
        <v>241</v>
      </c>
      <c r="B179" s="130">
        <v>0</v>
      </c>
      <c r="C179" s="130"/>
      <c r="D179" s="157" t="s">
        <v>443</v>
      </c>
      <c r="E179" s="95" t="s">
        <v>442</v>
      </c>
      <c r="F179" s="204" t="s">
        <v>356</v>
      </c>
    </row>
    <row r="180" spans="1:7" ht="18" x14ac:dyDescent="0.3">
      <c r="A180" s="70" t="s">
        <v>254</v>
      </c>
      <c r="B180" s="130">
        <v>2</v>
      </c>
      <c r="C180" s="131"/>
      <c r="D180" s="139"/>
      <c r="E180" s="116"/>
      <c r="F180" s="204"/>
    </row>
    <row r="181" spans="1:7" ht="17.25" x14ac:dyDescent="0.35">
      <c r="A181" s="260" t="s">
        <v>375</v>
      </c>
      <c r="B181" s="130">
        <v>2</v>
      </c>
      <c r="C181" s="136" t="str">
        <f>IF(B181=0, -10, "0")</f>
        <v>0</v>
      </c>
      <c r="D181" s="220"/>
      <c r="E181" s="11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5"/>
      <c r="F185" s="204"/>
    </row>
    <row r="186" spans="1:7" ht="165" customHeight="1" x14ac:dyDescent="0.35">
      <c r="A186" s="266" t="s">
        <v>186</v>
      </c>
      <c r="B186" s="130">
        <v>0</v>
      </c>
      <c r="C186" s="136">
        <f>IF(B186=0, -10, "0")</f>
        <v>-10</v>
      </c>
      <c r="D186" s="296" t="s">
        <v>444</v>
      </c>
      <c r="E186" s="95" t="s">
        <v>445</v>
      </c>
      <c r="F186" s="204" t="s">
        <v>357</v>
      </c>
    </row>
    <row r="187" spans="1:7" x14ac:dyDescent="0.3">
      <c r="A187" s="70" t="s">
        <v>251</v>
      </c>
      <c r="B187" s="130">
        <v>2</v>
      </c>
      <c r="C187" s="130"/>
      <c r="D187" s="116"/>
      <c r="E187" s="95"/>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306"/>
      <c r="F189" s="204"/>
      <c r="G189" s="127"/>
    </row>
    <row r="190" spans="1:7" x14ac:dyDescent="0.3">
      <c r="A190" s="209" t="s">
        <v>155</v>
      </c>
      <c r="B190" s="130">
        <v>2</v>
      </c>
      <c r="C190" s="150" t="str">
        <f>IF(B190=0, -5, "0")</f>
        <v>0</v>
      </c>
      <c r="D190" s="116"/>
      <c r="E190" s="116"/>
      <c r="F190" s="204"/>
    </row>
    <row r="191" spans="1:7" x14ac:dyDescent="0.3">
      <c r="A191" s="8" t="s">
        <v>75</v>
      </c>
      <c r="B191" s="130">
        <v>2</v>
      </c>
      <c r="C191" s="130"/>
      <c r="D191" s="116"/>
      <c r="E191" s="95"/>
      <c r="F191" s="204"/>
    </row>
    <row r="192" spans="1:7" ht="30" customHeight="1" x14ac:dyDescent="0.3">
      <c r="A192" s="70" t="s">
        <v>178</v>
      </c>
      <c r="B192" s="130">
        <v>2</v>
      </c>
      <c r="C192" s="130"/>
      <c r="D192" s="116"/>
      <c r="E192" s="95"/>
      <c r="F192" s="204"/>
    </row>
    <row r="193" spans="1:7" ht="21.75" customHeight="1" x14ac:dyDescent="0.3">
      <c r="A193" s="70" t="s">
        <v>383</v>
      </c>
      <c r="B193" s="130">
        <v>2</v>
      </c>
      <c r="C193" s="130"/>
      <c r="D193" s="217"/>
      <c r="E193" s="95"/>
      <c r="F193" s="204"/>
    </row>
    <row r="194" spans="1:7" s="112" customFormat="1" ht="61.5" customHeight="1" x14ac:dyDescent="0.3">
      <c r="A194" s="264" t="s">
        <v>388</v>
      </c>
      <c r="B194" s="130">
        <v>2</v>
      </c>
      <c r="C194" s="136" t="str">
        <f>IF(B194=0, -10, "0")</f>
        <v>0</v>
      </c>
      <c r="D194" s="116"/>
      <c r="E194" s="116"/>
      <c r="F194" s="204"/>
      <c r="G194" s="127"/>
    </row>
    <row r="195" spans="1:7" s="112" customFormat="1" ht="20.25" customHeight="1" x14ac:dyDescent="0.3">
      <c r="A195" s="341" t="s">
        <v>379</v>
      </c>
      <c r="B195" s="341"/>
      <c r="C195" s="341"/>
      <c r="D195" s="341"/>
      <c r="E195" s="341"/>
      <c r="F195" s="341"/>
      <c r="G195" s="127"/>
    </row>
    <row r="196" spans="1:7" s="112" customFormat="1" ht="35.25" customHeight="1" x14ac:dyDescent="0.3">
      <c r="A196" s="4" t="s">
        <v>361</v>
      </c>
      <c r="B196" s="130">
        <v>2</v>
      </c>
      <c r="C196" s="131"/>
      <c r="D196" s="116"/>
      <c r="E196" s="116"/>
      <c r="F196" s="204"/>
      <c r="G196" s="127"/>
    </row>
    <row r="197" spans="1:7" s="112" customFormat="1" ht="25.5" customHeight="1" x14ac:dyDescent="0.3">
      <c r="A197" s="70" t="s">
        <v>386</v>
      </c>
      <c r="B197" s="130">
        <v>2</v>
      </c>
      <c r="C197" s="131"/>
      <c r="D197" s="116"/>
      <c r="E197" s="116"/>
      <c r="F197" s="204"/>
      <c r="G197" s="127"/>
    </row>
    <row r="198" spans="1:7" s="112" customFormat="1" ht="33" customHeight="1" x14ac:dyDescent="0.3">
      <c r="A198" s="10" t="s">
        <v>391</v>
      </c>
      <c r="B198" s="130">
        <v>2</v>
      </c>
      <c r="C198" s="131"/>
      <c r="D198" s="116"/>
      <c r="E198" s="116"/>
      <c r="F198" s="204"/>
      <c r="G198" s="127"/>
    </row>
    <row r="199" spans="1:7" s="112" customFormat="1" ht="22.5" customHeight="1" x14ac:dyDescent="0.3">
      <c r="A199" s="10" t="s">
        <v>392</v>
      </c>
      <c r="B199" s="130">
        <v>2</v>
      </c>
      <c r="C199" s="150"/>
      <c r="D199" s="116"/>
      <c r="E199" s="116"/>
      <c r="F199" s="204"/>
      <c r="G199" s="127"/>
    </row>
    <row r="200" spans="1:7" ht="45" x14ac:dyDescent="0.3">
      <c r="A200" s="8" t="s">
        <v>249</v>
      </c>
      <c r="B200" s="280" t="str">
        <f>IF(D200=1, 2, IF(AND(D200&lt;1,D200&gt;0), 1, "0"))</f>
        <v>0</v>
      </c>
      <c r="C200" s="130"/>
      <c r="D200" s="281">
        <f>IFERROR(E200/F200,"N.A")</f>
        <v>0</v>
      </c>
      <c r="E200" s="305">
        <f>COUNTIF('A1 Exploitation'!F165:F199,"ok")</f>
        <v>0</v>
      </c>
      <c r="F200" s="283">
        <f>COUNTA('A1 Exploitation'!F165:F199)</f>
        <v>2</v>
      </c>
      <c r="G200" s="127"/>
    </row>
    <row r="201" spans="1:7" x14ac:dyDescent="0.3">
      <c r="A201" s="59" t="s">
        <v>36</v>
      </c>
      <c r="B201" s="59"/>
      <c r="C201" s="59"/>
      <c r="D201" s="59">
        <f>SUM(B176:C194,B196:C200)</f>
        <v>31</v>
      </c>
    </row>
    <row r="202" spans="1:7" x14ac:dyDescent="0.3">
      <c r="A202" s="5" t="s">
        <v>35</v>
      </c>
      <c r="B202" s="132"/>
      <c r="C202" s="133"/>
      <c r="D202" s="134">
        <f>D201/(COUNT(B176:C194,B196:C200)*2)</f>
        <v>0.64583333333333337</v>
      </c>
    </row>
    <row r="203" spans="1:7" x14ac:dyDescent="0.3">
      <c r="A203" s="145"/>
      <c r="B203" s="124"/>
      <c r="C203" s="135"/>
      <c r="D203" s="124"/>
    </row>
    <row r="204" spans="1:7" ht="18" x14ac:dyDescent="0.35">
      <c r="A204" s="42" t="s">
        <v>126</v>
      </c>
      <c r="B204" s="152"/>
      <c r="C204" s="153"/>
      <c r="D204" s="143">
        <f>SUM(D172,D201)</f>
        <v>45</v>
      </c>
    </row>
    <row r="205" spans="1:7" ht="18" x14ac:dyDescent="0.35">
      <c r="A205" s="42" t="s">
        <v>201</v>
      </c>
      <c r="B205" s="152"/>
      <c r="C205" s="153"/>
      <c r="D205" s="144">
        <f>D204/(COUNT(B165:C171,B176:C194,B196:C200)*2)</f>
        <v>0.72580645161290325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43263</v>
      </c>
      <c r="B208" s="124"/>
      <c r="C208" s="135"/>
      <c r="D208" s="124"/>
    </row>
    <row r="209" spans="1:7" x14ac:dyDescent="0.3">
      <c r="A209" s="332" t="s">
        <v>30</v>
      </c>
      <c r="B209" s="333" t="s">
        <v>31</v>
      </c>
      <c r="C209" s="333"/>
      <c r="D209" s="333" t="s">
        <v>46</v>
      </c>
      <c r="E209" s="334" t="s">
        <v>310</v>
      </c>
      <c r="F209" s="334" t="s">
        <v>360</v>
      </c>
      <c r="G209" s="127"/>
    </row>
    <row r="210" spans="1:7" x14ac:dyDescent="0.3">
      <c r="A210" s="332"/>
      <c r="B210" s="41" t="s">
        <v>34</v>
      </c>
      <c r="C210" s="41" t="s">
        <v>33</v>
      </c>
      <c r="D210" s="333"/>
      <c r="E210" s="334"/>
      <c r="F210" s="334"/>
    </row>
    <row r="211" spans="1:7" ht="18" x14ac:dyDescent="0.3">
      <c r="A211" s="194" t="s">
        <v>145</v>
      </c>
      <c r="B211" s="195"/>
      <c r="C211" s="195"/>
      <c r="D211" s="195"/>
      <c r="E211" s="195"/>
      <c r="F211" s="197"/>
    </row>
    <row r="212" spans="1:7" x14ac:dyDescent="0.3">
      <c r="A212" s="7" t="s">
        <v>53</v>
      </c>
      <c r="B212" s="130">
        <v>2</v>
      </c>
      <c r="C212" s="130"/>
      <c r="D212" s="95"/>
      <c r="E212" s="95"/>
      <c r="F212" s="204"/>
    </row>
    <row r="213" spans="1:7" x14ac:dyDescent="0.3">
      <c r="A213" s="10" t="s">
        <v>255</v>
      </c>
      <c r="B213" s="130">
        <v>2</v>
      </c>
      <c r="C213" s="130"/>
      <c r="D213" s="95"/>
      <c r="E213" s="116"/>
      <c r="F213" s="204"/>
    </row>
    <row r="214" spans="1:7" x14ac:dyDescent="0.3">
      <c r="A214" s="7" t="s">
        <v>91</v>
      </c>
      <c r="B214" s="130">
        <v>2</v>
      </c>
      <c r="C214" s="130"/>
      <c r="D214" s="95"/>
      <c r="E214" s="95"/>
      <c r="F214" s="204"/>
    </row>
    <row r="215" spans="1:7" x14ac:dyDescent="0.3">
      <c r="A215" s="7" t="s">
        <v>141</v>
      </c>
      <c r="B215" s="130">
        <v>2</v>
      </c>
      <c r="C215" s="130"/>
      <c r="D215" s="95"/>
      <c r="E215" s="95"/>
      <c r="F215" s="204"/>
    </row>
    <row r="216" spans="1:7" x14ac:dyDescent="0.3">
      <c r="A216" s="10" t="s">
        <v>140</v>
      </c>
      <c r="B216" s="130">
        <v>2</v>
      </c>
      <c r="C216" s="130"/>
      <c r="D216" s="95"/>
      <c r="E216" s="95"/>
      <c r="F216" s="204"/>
    </row>
    <row r="217" spans="1:7" x14ac:dyDescent="0.3">
      <c r="A217" s="10" t="s">
        <v>27</v>
      </c>
      <c r="B217" s="130">
        <v>2</v>
      </c>
      <c r="C217" s="130"/>
      <c r="D217" s="95"/>
      <c r="E217" s="95"/>
      <c r="F217" s="204"/>
    </row>
    <row r="218" spans="1:7" ht="18" x14ac:dyDescent="0.3">
      <c r="A218" s="10" t="s">
        <v>142</v>
      </c>
      <c r="B218" s="130">
        <v>2</v>
      </c>
      <c r="C218" s="130"/>
      <c r="D218" s="154"/>
      <c r="E218" s="95"/>
      <c r="F218" s="204"/>
    </row>
    <row r="219" spans="1:7" ht="17.25" x14ac:dyDescent="0.35">
      <c r="A219" s="267" t="s">
        <v>256</v>
      </c>
      <c r="B219" s="130">
        <v>2</v>
      </c>
      <c r="C219" s="136" t="str">
        <f>IF(B219=0, -10, IF(B219=1, -5, "0"))</f>
        <v>0</v>
      </c>
      <c r="D219" s="95"/>
      <c r="E219" s="95"/>
      <c r="F219" s="204"/>
    </row>
    <row r="220" spans="1:7" x14ac:dyDescent="0.3">
      <c r="A220" s="207" t="s">
        <v>313</v>
      </c>
      <c r="B220" s="130">
        <v>2</v>
      </c>
      <c r="C220" s="150" t="str">
        <f>IF(B220=0, -5, "0")</f>
        <v>0</v>
      </c>
      <c r="D220" s="116"/>
      <c r="E220" s="95"/>
      <c r="F220" s="204"/>
      <c r="G220" s="127"/>
    </row>
    <row r="221" spans="1:7" x14ac:dyDescent="0.3">
      <c r="A221" s="71" t="s">
        <v>132</v>
      </c>
      <c r="B221" s="130">
        <v>2</v>
      </c>
      <c r="C221" s="130"/>
      <c r="D221" s="95"/>
      <c r="E221" s="95"/>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16"/>
      <c r="F226" s="204"/>
      <c r="G226" s="127"/>
    </row>
    <row r="227" spans="1:7" ht="45" x14ac:dyDescent="0.3">
      <c r="A227" s="208" t="s">
        <v>314</v>
      </c>
      <c r="B227" s="130" t="s">
        <v>32</v>
      </c>
      <c r="C227" s="150" t="str">
        <f>IF(B227=0, -5, "0")</f>
        <v>0</v>
      </c>
      <c r="D227" s="95"/>
      <c r="E227" s="95"/>
      <c r="F227" s="204"/>
      <c r="G227" s="127"/>
    </row>
    <row r="228" spans="1:7" ht="28.5" customHeight="1" x14ac:dyDescent="0.3">
      <c r="A228" s="4" t="s">
        <v>173</v>
      </c>
      <c r="B228" s="130">
        <v>2</v>
      </c>
      <c r="C228" s="136"/>
      <c r="D228" s="113"/>
      <c r="E228" s="95"/>
      <c r="F228" s="204"/>
    </row>
    <row r="229" spans="1:7" ht="30" x14ac:dyDescent="0.3">
      <c r="A229" s="70" t="s">
        <v>160</v>
      </c>
      <c r="B229" s="130" t="s">
        <v>32</v>
      </c>
      <c r="C229" s="136"/>
      <c r="D229" s="113"/>
      <c r="E229" s="95"/>
      <c r="F229" s="204"/>
    </row>
    <row r="230" spans="1:7" ht="49.5" x14ac:dyDescent="0.35">
      <c r="A230" s="268" t="s">
        <v>388</v>
      </c>
      <c r="B230" s="130">
        <v>2</v>
      </c>
      <c r="C230" s="136" t="str">
        <f>IF(B230=0, -10, "0")</f>
        <v>0</v>
      </c>
      <c r="D230" s="156"/>
      <c r="E230" s="95"/>
      <c r="F230" s="204"/>
    </row>
    <row r="231" spans="1:7" ht="33" x14ac:dyDescent="0.3">
      <c r="A231" s="70" t="s">
        <v>59</v>
      </c>
      <c r="B231" s="130">
        <v>2</v>
      </c>
      <c r="C231" s="130"/>
      <c r="D231" s="157" t="s">
        <v>414</v>
      </c>
      <c r="E231" s="95"/>
      <c r="F231" s="204"/>
    </row>
    <row r="232" spans="1:7" x14ac:dyDescent="0.3">
      <c r="A232" s="4" t="s">
        <v>64</v>
      </c>
      <c r="B232" s="130" t="s">
        <v>32</v>
      </c>
      <c r="C232" s="131"/>
      <c r="D232" s="157"/>
      <c r="E232" s="95"/>
      <c r="F232" s="204"/>
    </row>
    <row r="233" spans="1:7" x14ac:dyDescent="0.3">
      <c r="A233" s="70" t="s">
        <v>251</v>
      </c>
      <c r="B233" s="130">
        <v>2</v>
      </c>
      <c r="C233" s="130"/>
      <c r="D233" s="157"/>
      <c r="E233" s="95"/>
      <c r="F233" s="204"/>
    </row>
    <row r="234" spans="1:7" x14ac:dyDescent="0.3">
      <c r="A234" s="4" t="s">
        <v>170</v>
      </c>
      <c r="B234" s="130">
        <v>2</v>
      </c>
      <c r="C234" s="130"/>
      <c r="D234" s="95"/>
      <c r="E234" s="95"/>
      <c r="F234" s="204"/>
    </row>
    <row r="235" spans="1:7" ht="30" x14ac:dyDescent="0.3">
      <c r="A235" s="238" t="s">
        <v>162</v>
      </c>
      <c r="B235" s="130" t="s">
        <v>32</v>
      </c>
      <c r="C235" s="150" t="str">
        <f>IF(B235=0, -5, "0")</f>
        <v>0</v>
      </c>
      <c r="D235" s="242"/>
      <c r="E235" s="95"/>
      <c r="F235" s="204"/>
      <c r="G235" s="127"/>
    </row>
    <row r="236" spans="1:7" ht="18" x14ac:dyDescent="0.3">
      <c r="A236" s="70" t="s">
        <v>144</v>
      </c>
      <c r="B236" s="130">
        <v>2</v>
      </c>
      <c r="C236" s="130"/>
      <c r="D236" s="154"/>
      <c r="E236" s="95"/>
      <c r="F236" s="204"/>
    </row>
    <row r="237" spans="1:7" ht="21" customHeight="1" x14ac:dyDescent="0.3">
      <c r="A237" s="8" t="s">
        <v>146</v>
      </c>
      <c r="B237" s="130">
        <v>2</v>
      </c>
      <c r="C237" s="130"/>
      <c r="D237" s="95"/>
      <c r="E237" s="95"/>
      <c r="F237" s="204"/>
      <c r="G237" s="127"/>
    </row>
    <row r="238" spans="1:7" x14ac:dyDescent="0.3">
      <c r="A238" s="209" t="s">
        <v>66</v>
      </c>
      <c r="B238" s="130">
        <v>2</v>
      </c>
      <c r="C238" s="150" t="str">
        <f>IF(B238=0, -5, "0")</f>
        <v>0</v>
      </c>
      <c r="D238" s="242"/>
      <c r="E238" s="95"/>
      <c r="F238" s="204"/>
      <c r="G238" s="127"/>
    </row>
    <row r="239" spans="1:7" ht="19.5" customHeight="1" x14ac:dyDescent="0.35">
      <c r="A239" s="191" t="s">
        <v>397</v>
      </c>
      <c r="B239" s="130">
        <v>2</v>
      </c>
      <c r="C239" s="131"/>
      <c r="D239" s="95"/>
      <c r="E239" s="306"/>
      <c r="F239" s="204"/>
      <c r="G239" s="127"/>
    </row>
    <row r="240" spans="1:7" x14ac:dyDescent="0.3">
      <c r="A240" s="209" t="s">
        <v>155</v>
      </c>
      <c r="B240" s="130">
        <v>2</v>
      </c>
      <c r="C240" s="150" t="str">
        <f>IF(B240=0, -5, "0")</f>
        <v>0</v>
      </c>
      <c r="D240" s="116"/>
      <c r="E240" s="95"/>
      <c r="F240" s="204"/>
      <c r="G240" s="127"/>
    </row>
    <row r="241" spans="1:7" x14ac:dyDescent="0.3">
      <c r="A241" s="8" t="s">
        <v>75</v>
      </c>
      <c r="B241" s="130">
        <v>2</v>
      </c>
      <c r="C241" s="130"/>
      <c r="D241" s="95"/>
      <c r="E241" s="95"/>
      <c r="F241" s="204"/>
      <c r="G241" s="127"/>
    </row>
    <row r="242" spans="1:7" ht="30" x14ac:dyDescent="0.3">
      <c r="A242" s="70" t="s">
        <v>178</v>
      </c>
      <c r="B242" s="130">
        <v>2</v>
      </c>
      <c r="C242" s="130"/>
      <c r="D242" s="128"/>
      <c r="E242" s="95"/>
      <c r="F242" s="204"/>
      <c r="G242" s="127"/>
    </row>
    <row r="243" spans="1:7" s="112" customFormat="1" x14ac:dyDescent="0.3">
      <c r="A243" s="55" t="s">
        <v>383</v>
      </c>
      <c r="B243" s="130">
        <v>2</v>
      </c>
      <c r="C243" s="131"/>
      <c r="D243" s="217"/>
      <c r="E243" s="116"/>
      <c r="F243" s="204"/>
      <c r="G243" s="127"/>
    </row>
    <row r="244" spans="1:7" x14ac:dyDescent="0.3">
      <c r="A244" s="5" t="s">
        <v>36</v>
      </c>
      <c r="B244" s="5"/>
      <c r="C244" s="5"/>
      <c r="D244" s="5">
        <f>SUM(B226:C243)</f>
        <v>26</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5"/>
      <c r="F248" s="204"/>
    </row>
    <row r="249" spans="1:7" x14ac:dyDescent="0.3">
      <c r="A249" s="209" t="s">
        <v>365</v>
      </c>
      <c r="B249" s="130">
        <v>2</v>
      </c>
      <c r="C249" s="150" t="str">
        <f>IF(B249=0, -5, "0")</f>
        <v>0</v>
      </c>
      <c r="D249" s="137"/>
      <c r="E249" s="95"/>
      <c r="F249" s="204"/>
    </row>
    <row r="250" spans="1:7" x14ac:dyDescent="0.3">
      <c r="A250" s="269" t="s">
        <v>55</v>
      </c>
      <c r="B250" s="130">
        <v>2</v>
      </c>
      <c r="C250" s="136" t="str">
        <f>IF(B250=0, -10, IF(B250=1, -5, "0"))</f>
        <v>0</v>
      </c>
      <c r="D250" s="151"/>
      <c r="E250" s="116"/>
      <c r="F250" s="204"/>
    </row>
    <row r="251" spans="1:7" x14ac:dyDescent="0.3">
      <c r="A251" s="269" t="s">
        <v>375</v>
      </c>
      <c r="B251" s="130">
        <v>2</v>
      </c>
      <c r="C251" s="136" t="str">
        <f>IF(B251=0, -10, "0")</f>
        <v>0</v>
      </c>
      <c r="D251" s="220"/>
      <c r="E251" s="116"/>
      <c r="F251" s="204"/>
      <c r="G251" s="127"/>
    </row>
    <row r="252" spans="1:7" ht="30" customHeight="1" x14ac:dyDescent="0.3">
      <c r="A252" s="208" t="s">
        <v>161</v>
      </c>
      <c r="B252" s="130">
        <v>2</v>
      </c>
      <c r="C252" s="150" t="str">
        <f>IF(B252=0, -5, "0")</f>
        <v>0</v>
      </c>
      <c r="D252" s="129"/>
      <c r="E252" s="95"/>
      <c r="F252" s="204"/>
    </row>
    <row r="253" spans="1:7" x14ac:dyDescent="0.3">
      <c r="A253" s="4" t="s">
        <v>224</v>
      </c>
      <c r="B253" s="130">
        <v>2</v>
      </c>
      <c r="C253" s="130"/>
      <c r="D253" s="129"/>
      <c r="E253" s="95"/>
      <c r="F253" s="204"/>
    </row>
    <row r="254" spans="1:7" x14ac:dyDescent="0.3">
      <c r="A254" s="70" t="s">
        <v>257</v>
      </c>
      <c r="B254" s="130">
        <v>2</v>
      </c>
      <c r="C254" s="131"/>
      <c r="D254" s="159"/>
      <c r="E254" s="116"/>
      <c r="F254" s="204"/>
    </row>
    <row r="255" spans="1:7" x14ac:dyDescent="0.3">
      <c r="A255" s="70" t="s">
        <v>143</v>
      </c>
      <c r="B255" s="130">
        <v>2</v>
      </c>
      <c r="C255" s="130"/>
      <c r="D255" s="138"/>
      <c r="E255" s="95"/>
      <c r="F255" s="204"/>
    </row>
    <row r="256" spans="1:7" x14ac:dyDescent="0.3">
      <c r="A256" s="341" t="s">
        <v>379</v>
      </c>
      <c r="B256" s="341"/>
      <c r="C256" s="341"/>
      <c r="D256" s="341"/>
      <c r="E256" s="341"/>
      <c r="F256" s="341"/>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16"/>
      <c r="F258" s="204"/>
      <c r="G258" s="127"/>
    </row>
    <row r="259" spans="1:7" ht="30" x14ac:dyDescent="0.3">
      <c r="A259" s="219" t="s">
        <v>391</v>
      </c>
      <c r="B259" s="130">
        <v>2</v>
      </c>
      <c r="C259" s="131"/>
      <c r="D259" s="147"/>
      <c r="E259" s="116"/>
      <c r="F259" s="204"/>
      <c r="G259" s="127"/>
    </row>
    <row r="260" spans="1:7" x14ac:dyDescent="0.3">
      <c r="A260" s="219" t="s">
        <v>392</v>
      </c>
      <c r="B260" s="130">
        <v>2</v>
      </c>
      <c r="C260" s="131"/>
      <c r="D260" s="147"/>
      <c r="E260" s="116"/>
      <c r="F260" s="204"/>
      <c r="G260" s="127"/>
    </row>
    <row r="261" spans="1:7" ht="45" x14ac:dyDescent="0.3">
      <c r="A261" s="55" t="s">
        <v>249</v>
      </c>
      <c r="B261" s="280">
        <f>IF(D261=1, 2, IF(AND(D261&lt;1,D261&gt;0), 1, "0"))</f>
        <v>1</v>
      </c>
      <c r="C261" s="140"/>
      <c r="D261" s="281">
        <f>IFERROR(E261/F261,"N.A")</f>
        <v>0.5</v>
      </c>
      <c r="E261" s="305">
        <f>COUNTIF('A1 Exploitation'!F212:F260,"ok")</f>
        <v>1</v>
      </c>
      <c r="F261" s="283">
        <f>COUNTA('A1 Exploitation'!F212:F260)</f>
        <v>2</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71</v>
      </c>
    </row>
    <row r="266" spans="1:7" ht="18" x14ac:dyDescent="0.35">
      <c r="A266" s="57" t="s">
        <v>202</v>
      </c>
      <c r="B266" s="160"/>
      <c r="C266" s="161"/>
      <c r="D266" s="162">
        <f>D265/(COUNT(B226:C243,B248:C255,B212:C221,B257:C261)*2)</f>
        <v>0.98611111111111116</v>
      </c>
    </row>
    <row r="267" spans="1:7" s="16" customFormat="1" ht="18" x14ac:dyDescent="0.35">
      <c r="A267" s="19"/>
      <c r="B267" s="163"/>
      <c r="C267" s="163"/>
      <c r="D267" s="164"/>
      <c r="E267" s="214"/>
      <c r="F267" s="206"/>
      <c r="G267" s="214"/>
    </row>
    <row r="268" spans="1:7" s="16" customFormat="1" ht="18" x14ac:dyDescent="0.35">
      <c r="A268" s="185" t="s">
        <v>71</v>
      </c>
      <c r="B268" s="185"/>
      <c r="C268" s="185"/>
      <c r="D268" s="185"/>
      <c r="E268" s="185"/>
      <c r="F268" s="201"/>
      <c r="G268" s="214"/>
    </row>
    <row r="269" spans="1:7" s="16" customFormat="1" x14ac:dyDescent="0.3">
      <c r="A269" s="146">
        <f>B11</f>
        <v>43263</v>
      </c>
      <c r="B269" s="124"/>
      <c r="C269" s="135"/>
      <c r="D269" s="124"/>
      <c r="E269" s="214"/>
      <c r="F269" s="206"/>
      <c r="G269" s="214"/>
    </row>
    <row r="270" spans="1:7" s="16" customFormat="1" x14ac:dyDescent="0.3">
      <c r="A270" s="332" t="s">
        <v>30</v>
      </c>
      <c r="B270" s="333" t="s">
        <v>31</v>
      </c>
      <c r="C270" s="333"/>
      <c r="D270" s="333" t="s">
        <v>46</v>
      </c>
      <c r="E270" s="334" t="s">
        <v>310</v>
      </c>
      <c r="F270" s="334" t="s">
        <v>360</v>
      </c>
      <c r="G270" s="214"/>
    </row>
    <row r="271" spans="1:7" s="16" customFormat="1" x14ac:dyDescent="0.3">
      <c r="A271" s="332"/>
      <c r="B271" s="41" t="s">
        <v>34</v>
      </c>
      <c r="C271" s="41" t="s">
        <v>33</v>
      </c>
      <c r="D271" s="333"/>
      <c r="E271" s="334"/>
      <c r="F271" s="334"/>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16"/>
      <c r="F273" s="204"/>
      <c r="G273" s="127"/>
    </row>
    <row r="274" spans="1:7" s="16" customFormat="1" ht="18" x14ac:dyDescent="0.3">
      <c r="A274" s="7" t="s">
        <v>135</v>
      </c>
      <c r="B274" s="130" t="s">
        <v>32</v>
      </c>
      <c r="C274" s="130"/>
      <c r="D274" s="154"/>
      <c r="E274" s="116"/>
      <c r="F274" s="204"/>
      <c r="G274" s="214"/>
    </row>
    <row r="275" spans="1:7" s="16" customFormat="1" ht="18" x14ac:dyDescent="0.3">
      <c r="A275" s="10" t="s">
        <v>258</v>
      </c>
      <c r="B275" s="130" t="s">
        <v>32</v>
      </c>
      <c r="C275" s="130"/>
      <c r="D275" s="154"/>
      <c r="E275" s="116"/>
      <c r="F275" s="204"/>
      <c r="G275" s="214"/>
    </row>
    <row r="276" spans="1:7" s="16" customFormat="1" x14ac:dyDescent="0.3">
      <c r="A276" s="10" t="s">
        <v>259</v>
      </c>
      <c r="B276" s="130" t="s">
        <v>32</v>
      </c>
      <c r="C276" s="130"/>
      <c r="D276" s="95"/>
      <c r="E276" s="116"/>
      <c r="F276" s="204"/>
      <c r="G276" s="214"/>
    </row>
    <row r="277" spans="1:7" s="16" customFormat="1" ht="18" x14ac:dyDescent="0.3">
      <c r="A277" s="10" t="s">
        <v>27</v>
      </c>
      <c r="B277" s="130" t="s">
        <v>32</v>
      </c>
      <c r="C277" s="130"/>
      <c r="D277" s="154"/>
      <c r="E277" s="116"/>
      <c r="F277" s="204"/>
      <c r="G277" s="214"/>
    </row>
    <row r="278" spans="1:7" s="16" customFormat="1" x14ac:dyDescent="0.3">
      <c r="A278" s="208" t="s">
        <v>148</v>
      </c>
      <c r="B278" s="130" t="s">
        <v>32</v>
      </c>
      <c r="C278" s="150" t="str">
        <f>IF(B278=0, -5, "0")</f>
        <v>0</v>
      </c>
      <c r="D278" s="106"/>
      <c r="E278" s="116"/>
      <c r="F278" s="204"/>
      <c r="G278" s="214"/>
    </row>
    <row r="279" spans="1:7" s="16" customFormat="1" ht="30" x14ac:dyDescent="0.3">
      <c r="A279" s="10" t="s">
        <v>174</v>
      </c>
      <c r="B279" s="130" t="s">
        <v>32</v>
      </c>
      <c r="C279" s="130"/>
      <c r="D279" s="106"/>
      <c r="E279" s="116"/>
      <c r="F279" s="204"/>
      <c r="G279" s="214"/>
    </row>
    <row r="280" spans="1:7" s="16" customFormat="1" x14ac:dyDescent="0.3">
      <c r="A280" s="10" t="s">
        <v>147</v>
      </c>
      <c r="B280" s="130" t="s">
        <v>32</v>
      </c>
      <c r="C280" s="150"/>
      <c r="D280" s="106"/>
      <c r="E280" s="116"/>
      <c r="F280" s="204"/>
      <c r="G280" s="214"/>
    </row>
    <row r="281" spans="1:7" s="16" customFormat="1" x14ac:dyDescent="0.3">
      <c r="A281" s="7" t="s">
        <v>62</v>
      </c>
      <c r="B281" s="130" t="s">
        <v>32</v>
      </c>
      <c r="C281" s="130"/>
      <c r="D281" s="106"/>
      <c r="E281" s="116"/>
      <c r="F281" s="204"/>
      <c r="G281" s="214"/>
    </row>
    <row r="282" spans="1:7" s="16" customFormat="1" ht="17.25" x14ac:dyDescent="0.35">
      <c r="A282" s="261" t="s">
        <v>55</v>
      </c>
      <c r="B282" s="130" t="s">
        <v>32</v>
      </c>
      <c r="C282" s="136" t="str">
        <f>IF(B282=0, -10, IF(B282=1, -5, "0"))</f>
        <v>0</v>
      </c>
      <c r="D282" s="95"/>
      <c r="E282" s="116"/>
      <c r="F282" s="204"/>
      <c r="G282" s="214"/>
    </row>
    <row r="283" spans="1:7" s="16" customFormat="1" x14ac:dyDescent="0.3">
      <c r="A283" s="7" t="s">
        <v>132</v>
      </c>
      <c r="B283" s="130" t="s">
        <v>32</v>
      </c>
      <c r="C283" s="130"/>
      <c r="D283" s="95"/>
      <c r="E283" s="116"/>
      <c r="F283" s="204"/>
      <c r="G283" s="214"/>
    </row>
    <row r="284" spans="1:7" s="16" customFormat="1" x14ac:dyDescent="0.3">
      <c r="A284" s="7" t="s">
        <v>140</v>
      </c>
      <c r="B284" s="130" t="s">
        <v>32</v>
      </c>
      <c r="C284" s="130"/>
      <c r="D284" s="155"/>
      <c r="E284" s="116"/>
      <c r="F284" s="204"/>
      <c r="G284" s="214"/>
    </row>
    <row r="285" spans="1:7" s="16" customFormat="1" x14ac:dyDescent="0.3">
      <c r="A285" s="5" t="s">
        <v>36</v>
      </c>
      <c r="B285" s="5"/>
      <c r="C285" s="5"/>
      <c r="D285" s="5">
        <f>SUM(B273:C284)</f>
        <v>0</v>
      </c>
      <c r="E285" s="214"/>
      <c r="F285" s="206"/>
      <c r="G285" s="214"/>
    </row>
    <row r="286" spans="1:7" s="16" customFormat="1" x14ac:dyDescent="0.3">
      <c r="A286" s="5" t="s">
        <v>35</v>
      </c>
      <c r="B286" s="132"/>
      <c r="C286" s="133"/>
      <c r="D286" s="134" t="e">
        <f>D285/(COUNT(B273:C284)*2)</f>
        <v>#DIV/0!</v>
      </c>
      <c r="E286" s="214"/>
      <c r="F286" s="206"/>
      <c r="G286" s="214"/>
    </row>
    <row r="287" spans="1:7" s="16" customFormat="1" x14ac:dyDescent="0.3">
      <c r="A287" s="145"/>
      <c r="B287" s="124"/>
      <c r="C287" s="135"/>
      <c r="D287" s="124"/>
      <c r="E287" s="21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16"/>
      <c r="F289" s="204"/>
      <c r="G289" s="214"/>
    </row>
    <row r="290" spans="1:7" s="16" customFormat="1" x14ac:dyDescent="0.3">
      <c r="A290" s="4" t="s">
        <v>183</v>
      </c>
      <c r="B290" s="130" t="s">
        <v>32</v>
      </c>
      <c r="C290" s="130"/>
      <c r="D290" s="156"/>
      <c r="E290" s="116"/>
      <c r="F290" s="204"/>
      <c r="G290" s="214"/>
    </row>
    <row r="291" spans="1:7" s="16" customFormat="1" x14ac:dyDescent="0.3">
      <c r="A291" s="269" t="s">
        <v>405</v>
      </c>
      <c r="B291" s="130" t="s">
        <v>32</v>
      </c>
      <c r="C291" s="136" t="str">
        <f>IF(B291=0, -10, "0")</f>
        <v>0</v>
      </c>
      <c r="D291" s="243"/>
      <c r="E291" s="116"/>
      <c r="F291" s="204"/>
      <c r="G291" s="214"/>
    </row>
    <row r="292" spans="1:7" s="16" customFormat="1" x14ac:dyDescent="0.3">
      <c r="A292" s="70" t="s">
        <v>268</v>
      </c>
      <c r="B292" s="130" t="s">
        <v>32</v>
      </c>
      <c r="C292" s="130"/>
      <c r="D292" s="165"/>
      <c r="E292" s="116"/>
      <c r="F292" s="204"/>
      <c r="G292" s="214"/>
    </row>
    <row r="293" spans="1:7" s="16" customFormat="1" x14ac:dyDescent="0.3">
      <c r="A293" s="70" t="s">
        <v>136</v>
      </c>
      <c r="B293" s="130" t="s">
        <v>32</v>
      </c>
      <c r="C293" s="130"/>
      <c r="D293" s="156"/>
      <c r="E293" s="116"/>
      <c r="F293" s="204"/>
      <c r="G293" s="214"/>
    </row>
    <row r="294" spans="1:7" s="16" customFormat="1" ht="17.25" x14ac:dyDescent="0.35">
      <c r="A294" s="261" t="s">
        <v>7</v>
      </c>
      <c r="B294" s="130" t="s">
        <v>32</v>
      </c>
      <c r="C294" s="136" t="str">
        <f>IF(B294=0, -10, IF(B294=1, -5, "0"))</f>
        <v>0</v>
      </c>
      <c r="D294" s="156"/>
      <c r="E294" s="116"/>
      <c r="F294" s="204"/>
      <c r="G294" s="214"/>
    </row>
    <row r="295" spans="1:7" s="16" customFormat="1" x14ac:dyDescent="0.3">
      <c r="A295" s="269" t="s">
        <v>375</v>
      </c>
      <c r="B295" s="130" t="s">
        <v>32</v>
      </c>
      <c r="C295" s="136" t="str">
        <f>IF(B295=0, -10, "0")</f>
        <v>0</v>
      </c>
      <c r="D295" s="220"/>
      <c r="E295" s="116"/>
      <c r="F295" s="204"/>
      <c r="G295" s="127"/>
    </row>
    <row r="296" spans="1:7" s="16" customFormat="1" x14ac:dyDescent="0.3">
      <c r="A296" s="4" t="s">
        <v>225</v>
      </c>
      <c r="B296" s="130" t="s">
        <v>32</v>
      </c>
      <c r="C296" s="130"/>
      <c r="D296" s="156"/>
      <c r="E296" s="11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1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16"/>
      <c r="F301" s="204"/>
      <c r="G301" s="214"/>
    </row>
    <row r="302" spans="1:7" s="16" customFormat="1" x14ac:dyDescent="0.3">
      <c r="A302" s="209" t="s">
        <v>157</v>
      </c>
      <c r="B302" s="130" t="s">
        <v>32</v>
      </c>
      <c r="C302" s="150" t="str">
        <f>IF(B302=0, -5, "0")</f>
        <v>0</v>
      </c>
      <c r="D302" s="243"/>
      <c r="E302" s="116"/>
      <c r="F302" s="204"/>
      <c r="G302" s="214"/>
    </row>
    <row r="303" spans="1:7" s="16" customFormat="1" ht="18" customHeight="1" x14ac:dyDescent="0.35">
      <c r="A303" s="191" t="s">
        <v>399</v>
      </c>
      <c r="B303" s="130" t="s">
        <v>32</v>
      </c>
      <c r="C303" s="131"/>
      <c r="D303" s="165"/>
      <c r="E303" s="306"/>
      <c r="F303" s="204"/>
      <c r="G303" s="214"/>
    </row>
    <row r="304" spans="1:7" s="16" customFormat="1" ht="21" customHeight="1" x14ac:dyDescent="0.3">
      <c r="A304" s="209" t="s">
        <v>155</v>
      </c>
      <c r="B304" s="130" t="s">
        <v>32</v>
      </c>
      <c r="C304" s="150" t="str">
        <f>IF(B304=0, -5, "0")</f>
        <v>0</v>
      </c>
      <c r="D304" s="165"/>
      <c r="E304" s="116"/>
      <c r="F304" s="204"/>
      <c r="G304" s="214"/>
    </row>
    <row r="305" spans="1:7" s="16" customFormat="1" x14ac:dyDescent="0.3">
      <c r="A305" s="8" t="s">
        <v>75</v>
      </c>
      <c r="B305" s="130" t="s">
        <v>32</v>
      </c>
      <c r="C305" s="130"/>
      <c r="D305" s="156"/>
      <c r="E305" s="116"/>
      <c r="F305" s="204"/>
      <c r="G305" s="214"/>
    </row>
    <row r="306" spans="1:7" s="16" customFormat="1" ht="30" x14ac:dyDescent="0.3">
      <c r="A306" s="70" t="s">
        <v>178</v>
      </c>
      <c r="B306" s="130" t="s">
        <v>32</v>
      </c>
      <c r="C306" s="131"/>
      <c r="D306" s="165"/>
      <c r="E306" s="116"/>
      <c r="F306" s="204"/>
      <c r="G306" s="214"/>
    </row>
    <row r="307" spans="1:7" s="16" customFormat="1" x14ac:dyDescent="0.3">
      <c r="A307" s="55" t="s">
        <v>383</v>
      </c>
      <c r="B307" s="130" t="s">
        <v>32</v>
      </c>
      <c r="C307" s="131"/>
      <c r="D307" s="217"/>
      <c r="E307" s="116"/>
      <c r="F307" s="204"/>
      <c r="G307" s="214"/>
    </row>
    <row r="308" spans="1:7" s="16" customFormat="1" x14ac:dyDescent="0.3">
      <c r="A308" s="342" t="s">
        <v>396</v>
      </c>
      <c r="B308" s="343"/>
      <c r="C308" s="343"/>
      <c r="D308" s="343"/>
      <c r="E308" s="343"/>
      <c r="F308" s="344"/>
      <c r="G308" s="214"/>
    </row>
    <row r="309" spans="1:7" s="16" customFormat="1" ht="30" customHeight="1" x14ac:dyDescent="0.3">
      <c r="A309" s="58" t="s">
        <v>361</v>
      </c>
      <c r="B309" s="130" t="s">
        <v>32</v>
      </c>
      <c r="C309" s="213"/>
      <c r="D309" s="165"/>
      <c r="E309" s="116"/>
      <c r="F309" s="204"/>
      <c r="G309" s="214"/>
    </row>
    <row r="310" spans="1:7" s="16" customFormat="1" x14ac:dyDescent="0.3">
      <c r="A310" s="55" t="s">
        <v>386</v>
      </c>
      <c r="B310" s="130" t="s">
        <v>32</v>
      </c>
      <c r="C310" s="213"/>
      <c r="D310" s="165"/>
      <c r="E310" s="116"/>
      <c r="F310" s="204"/>
      <c r="G310" s="214"/>
    </row>
    <row r="311" spans="1:7" s="16" customFormat="1" ht="30" x14ac:dyDescent="0.3">
      <c r="A311" s="219" t="s">
        <v>391</v>
      </c>
      <c r="B311" s="130" t="s">
        <v>32</v>
      </c>
      <c r="C311" s="213"/>
      <c r="D311" s="165"/>
      <c r="E311" s="116"/>
      <c r="F311" s="204"/>
      <c r="G311" s="214"/>
    </row>
    <row r="312" spans="1:7" s="16" customFormat="1" x14ac:dyDescent="0.3">
      <c r="A312" s="219" t="s">
        <v>392</v>
      </c>
      <c r="B312" s="130" t="s">
        <v>32</v>
      </c>
      <c r="C312" s="213"/>
      <c r="D312" s="165"/>
      <c r="E312" s="116"/>
      <c r="F312" s="204"/>
      <c r="G312" s="214"/>
    </row>
    <row r="313" spans="1:7" s="16" customFormat="1" ht="45" x14ac:dyDescent="0.3">
      <c r="A313" s="56" t="s">
        <v>249</v>
      </c>
      <c r="B313" s="280" t="str">
        <f>IF(D313=1, 2, IF(AND(D313&lt;1,D313&gt;0), 1, "0"))</f>
        <v>0</v>
      </c>
      <c r="C313" s="140"/>
      <c r="D313" s="281" t="str">
        <f>IFERROR(E313/F313,"N.A")</f>
        <v>N.A</v>
      </c>
      <c r="E313" s="305">
        <f>COUNTIF('A1 Exploitation'!F273:F312,"ok")</f>
        <v>0</v>
      </c>
      <c r="F313" s="283">
        <f>COUNTA('A1 Exploitation'!F273:F312)</f>
        <v>0</v>
      </c>
      <c r="G313" s="214"/>
    </row>
    <row r="314" spans="1:7" s="16" customFormat="1" x14ac:dyDescent="0.3">
      <c r="A314" s="5" t="s">
        <v>36</v>
      </c>
      <c r="B314" s="5"/>
      <c r="C314" s="5"/>
      <c r="D314" s="5">
        <f>SUM(B289:C307,B309:C313)</f>
        <v>0</v>
      </c>
      <c r="E314" s="214"/>
      <c r="F314" s="206"/>
      <c r="G314" s="214"/>
    </row>
    <row r="315" spans="1:7" s="16" customFormat="1" x14ac:dyDescent="0.3">
      <c r="A315" s="5" t="s">
        <v>35</v>
      </c>
      <c r="B315" s="132"/>
      <c r="C315" s="133"/>
      <c r="D315" s="134" t="e">
        <f>D314/(COUNT(B289:C307,B309:C313)*2)</f>
        <v>#DIV/0!</v>
      </c>
      <c r="E315" s="214"/>
      <c r="F315" s="206"/>
      <c r="G315" s="214"/>
    </row>
    <row r="316" spans="1:7" s="16" customFormat="1" x14ac:dyDescent="0.3">
      <c r="A316" s="145"/>
      <c r="B316" s="124"/>
      <c r="C316" s="135"/>
      <c r="D316" s="124"/>
      <c r="E316" s="214"/>
      <c r="F316" s="206"/>
      <c r="G316" s="214"/>
    </row>
    <row r="317" spans="1:7" s="16" customFormat="1" ht="18" x14ac:dyDescent="0.35">
      <c r="A317" s="42" t="s">
        <v>74</v>
      </c>
      <c r="B317" s="152"/>
      <c r="C317" s="153"/>
      <c r="D317" s="143">
        <f>SUM(D314,D285)</f>
        <v>0</v>
      </c>
      <c r="E317" s="214"/>
      <c r="F317" s="206"/>
      <c r="G317" s="214"/>
    </row>
    <row r="318" spans="1:7" s="16" customFormat="1" ht="18" x14ac:dyDescent="0.35">
      <c r="A318" s="42" t="s">
        <v>203</v>
      </c>
      <c r="B318" s="152"/>
      <c r="C318" s="153"/>
      <c r="D318" s="144" t="e">
        <f>D317/(COUNT(B273:C284,B289:C307,B309:C313)*2)</f>
        <v>#DIV/0!</v>
      </c>
      <c r="E318" s="214"/>
      <c r="F318" s="206"/>
      <c r="G318" s="214"/>
    </row>
    <row r="319" spans="1:7" s="16" customFormat="1" ht="18" x14ac:dyDescent="0.35">
      <c r="A319" s="19"/>
      <c r="B319" s="163"/>
      <c r="C319" s="163"/>
      <c r="D319" s="164"/>
      <c r="E319" s="214"/>
      <c r="F319" s="206"/>
      <c r="G319" s="214"/>
    </row>
    <row r="320" spans="1:7" ht="18" x14ac:dyDescent="0.35">
      <c r="A320" s="185" t="s">
        <v>4</v>
      </c>
      <c r="B320" s="185"/>
      <c r="C320" s="185"/>
      <c r="D320" s="185"/>
      <c r="E320" s="185"/>
      <c r="F320" s="201"/>
    </row>
    <row r="321" spans="1:7" x14ac:dyDescent="0.3">
      <c r="A321" s="72">
        <f>B11</f>
        <v>43263</v>
      </c>
      <c r="B321" s="124"/>
      <c r="C321" s="135"/>
      <c r="D321" s="127"/>
    </row>
    <row r="322" spans="1:7" x14ac:dyDescent="0.3">
      <c r="A322" s="332" t="s">
        <v>30</v>
      </c>
      <c r="B322" s="333" t="s">
        <v>31</v>
      </c>
      <c r="C322" s="333"/>
      <c r="D322" s="333" t="s">
        <v>46</v>
      </c>
      <c r="E322" s="334" t="s">
        <v>310</v>
      </c>
      <c r="F322" s="334" t="s">
        <v>360</v>
      </c>
      <c r="G322" s="127"/>
    </row>
    <row r="323" spans="1:7" x14ac:dyDescent="0.3">
      <c r="A323" s="332"/>
      <c r="B323" s="41" t="s">
        <v>34</v>
      </c>
      <c r="C323" s="41" t="s">
        <v>33</v>
      </c>
      <c r="D323" s="333"/>
      <c r="E323" s="334"/>
      <c r="F323" s="334"/>
      <c r="G323" s="127"/>
    </row>
    <row r="324" spans="1:7" ht="18" x14ac:dyDescent="0.3">
      <c r="A324" s="194" t="s">
        <v>19</v>
      </c>
      <c r="B324" s="195"/>
      <c r="C324" s="195"/>
      <c r="D324" s="195"/>
      <c r="E324" s="195"/>
      <c r="F324" s="197"/>
      <c r="G324" s="127"/>
    </row>
    <row r="325" spans="1:7" ht="33" x14ac:dyDescent="0.3">
      <c r="A325" s="6" t="s">
        <v>6</v>
      </c>
      <c r="B325" s="130">
        <v>1</v>
      </c>
      <c r="C325" s="130"/>
      <c r="D325" s="95" t="s">
        <v>447</v>
      </c>
      <c r="E325" s="95"/>
      <c r="F325" s="204" t="s">
        <v>356</v>
      </c>
      <c r="G325" s="127"/>
    </row>
    <row r="326" spans="1:7" x14ac:dyDescent="0.3">
      <c r="A326" s="68" t="s">
        <v>255</v>
      </c>
      <c r="B326" s="130">
        <v>2</v>
      </c>
      <c r="C326" s="130"/>
      <c r="D326" s="95"/>
      <c r="E326" s="95"/>
      <c r="F326" s="204"/>
      <c r="G326" s="127"/>
    </row>
    <row r="327" spans="1:7" ht="18" x14ac:dyDescent="0.3">
      <c r="A327" s="9" t="s">
        <v>20</v>
      </c>
      <c r="B327" s="130">
        <v>2</v>
      </c>
      <c r="C327" s="130"/>
      <c r="D327" s="154"/>
      <c r="E327" s="95"/>
      <c r="F327" s="204"/>
      <c r="G327" s="127"/>
    </row>
    <row r="328" spans="1:7" ht="18.75" customHeight="1" x14ac:dyDescent="0.3">
      <c r="A328" s="6" t="s">
        <v>37</v>
      </c>
      <c r="B328" s="130">
        <v>2</v>
      </c>
      <c r="C328" s="130"/>
      <c r="D328" s="95"/>
      <c r="E328" s="95"/>
      <c r="F328" s="204"/>
      <c r="G328" s="127"/>
    </row>
    <row r="329" spans="1:7" x14ac:dyDescent="0.3">
      <c r="A329" s="6" t="s">
        <v>366</v>
      </c>
      <c r="B329" s="130">
        <v>2</v>
      </c>
      <c r="C329" s="130"/>
      <c r="D329" s="116"/>
      <c r="E329" s="95"/>
      <c r="F329" s="204"/>
      <c r="G329" s="127"/>
    </row>
    <row r="330" spans="1:7" x14ac:dyDescent="0.3">
      <c r="A330" s="9" t="s">
        <v>48</v>
      </c>
      <c r="B330" s="130">
        <v>2</v>
      </c>
      <c r="C330" s="130"/>
      <c r="D330" s="138"/>
      <c r="E330" s="95"/>
      <c r="F330" s="204"/>
    </row>
    <row r="331" spans="1:7" ht="17.25" x14ac:dyDescent="0.35">
      <c r="A331" s="261" t="s">
        <v>52</v>
      </c>
      <c r="B331" s="130">
        <v>2</v>
      </c>
      <c r="C331" s="136" t="str">
        <f>IF(B331=0, -10, IF(B331=1, -5, "0"))</f>
        <v>0</v>
      </c>
      <c r="D331" s="95"/>
      <c r="E331" s="95"/>
      <c r="F331" s="204"/>
      <c r="G331" s="127"/>
    </row>
    <row r="332" spans="1:7" x14ac:dyDescent="0.3">
      <c r="A332" s="6" t="s">
        <v>132</v>
      </c>
      <c r="B332" s="130">
        <v>2</v>
      </c>
      <c r="C332" s="130"/>
      <c r="D332" s="95"/>
      <c r="E332" s="95"/>
      <c r="F332" s="204"/>
    </row>
    <row r="333" spans="1:7" x14ac:dyDescent="0.3">
      <c r="A333" s="5" t="s">
        <v>36</v>
      </c>
      <c r="B333" s="5"/>
      <c r="C333" s="5"/>
      <c r="D333" s="5">
        <f>SUM(B325:C332)</f>
        <v>15</v>
      </c>
    </row>
    <row r="334" spans="1:7" x14ac:dyDescent="0.3">
      <c r="A334" s="5" t="s">
        <v>35</v>
      </c>
      <c r="B334" s="132"/>
      <c r="C334" s="133"/>
      <c r="D334" s="134">
        <f>D333/(COUNT(B325:C332)*2)</f>
        <v>0.9375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16"/>
      <c r="F337" s="204"/>
    </row>
    <row r="338" spans="1:7" x14ac:dyDescent="0.3">
      <c r="A338" s="70" t="s">
        <v>320</v>
      </c>
      <c r="B338" s="130">
        <v>2</v>
      </c>
      <c r="C338" s="130"/>
      <c r="D338" s="95"/>
      <c r="E338" s="95"/>
      <c r="F338" s="204"/>
    </row>
    <row r="339" spans="1:7" x14ac:dyDescent="0.3">
      <c r="A339" s="4" t="s">
        <v>5</v>
      </c>
      <c r="B339" s="130">
        <v>2</v>
      </c>
      <c r="C339" s="130"/>
      <c r="D339" s="129"/>
      <c r="E339" s="95"/>
      <c r="F339" s="204"/>
    </row>
    <row r="340" spans="1:7" ht="36" x14ac:dyDescent="0.35">
      <c r="A340" s="210" t="s">
        <v>318</v>
      </c>
      <c r="B340" s="130">
        <v>1</v>
      </c>
      <c r="C340" s="150" t="str">
        <f>IF(B340=0, -5, "0")</f>
        <v>0</v>
      </c>
      <c r="D340" s="167" t="s">
        <v>448</v>
      </c>
      <c r="E340" s="95"/>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5"/>
      <c r="F343" s="204"/>
    </row>
    <row r="344" spans="1:7" x14ac:dyDescent="0.3">
      <c r="A344" s="209" t="s">
        <v>155</v>
      </c>
      <c r="B344" s="130">
        <v>2</v>
      </c>
      <c r="C344" s="150" t="str">
        <f>IF(B344=0, -5, "0")</f>
        <v>0</v>
      </c>
      <c r="D344" s="116"/>
      <c r="E344" s="95"/>
      <c r="F344" s="204"/>
    </row>
    <row r="345" spans="1:7" x14ac:dyDescent="0.3">
      <c r="A345" s="8" t="s">
        <v>75</v>
      </c>
      <c r="B345" s="130">
        <v>2</v>
      </c>
      <c r="C345" s="130"/>
      <c r="D345" s="95"/>
      <c r="E345" s="95"/>
      <c r="F345" s="204"/>
    </row>
    <row r="346" spans="1:7" ht="30" x14ac:dyDescent="0.3">
      <c r="A346" s="70" t="s">
        <v>178</v>
      </c>
      <c r="B346" s="130">
        <v>2</v>
      </c>
      <c r="C346" s="130"/>
      <c r="D346" s="95"/>
      <c r="E346" s="95"/>
      <c r="F346" s="204"/>
    </row>
    <row r="347" spans="1:7" x14ac:dyDescent="0.3">
      <c r="A347" s="55" t="s">
        <v>383</v>
      </c>
      <c r="B347" s="130">
        <v>2</v>
      </c>
      <c r="C347" s="130"/>
      <c r="D347" s="217"/>
      <c r="E347" s="95"/>
      <c r="F347" s="204"/>
    </row>
    <row r="348" spans="1:7" ht="49.5" x14ac:dyDescent="0.3">
      <c r="A348" s="271" t="s">
        <v>388</v>
      </c>
      <c r="B348" s="130">
        <v>2</v>
      </c>
      <c r="C348" s="136" t="str">
        <f>IF(B348=0, -10, "0")</f>
        <v>0</v>
      </c>
      <c r="D348" s="95"/>
      <c r="E348" s="95"/>
      <c r="F348" s="204"/>
    </row>
    <row r="349" spans="1:7" x14ac:dyDescent="0.3">
      <c r="A349" s="342" t="s">
        <v>379</v>
      </c>
      <c r="B349" s="343"/>
      <c r="C349" s="343"/>
      <c r="D349" s="343"/>
      <c r="E349" s="343"/>
      <c r="F349" s="343"/>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16"/>
      <c r="F351" s="204"/>
      <c r="G351" s="127"/>
    </row>
    <row r="352" spans="1:7" s="112" customFormat="1" x14ac:dyDescent="0.3">
      <c r="A352" s="219" t="s">
        <v>392</v>
      </c>
      <c r="B352" s="130">
        <v>2</v>
      </c>
      <c r="C352" s="131"/>
      <c r="D352" s="116"/>
      <c r="E352" s="116"/>
      <c r="F352" s="204"/>
      <c r="G352" s="127"/>
    </row>
    <row r="353" spans="1:7" ht="45" x14ac:dyDescent="0.3">
      <c r="A353" s="56" t="s">
        <v>249</v>
      </c>
      <c r="B353" s="280">
        <f>IF(D353=1, 2, IF(AND(D353&lt;1,D353&gt;0), 1, "0"))</f>
        <v>2</v>
      </c>
      <c r="C353" s="130"/>
      <c r="D353" s="281">
        <f>IFERROR(E353/F353,"N.A")</f>
        <v>1</v>
      </c>
      <c r="E353" s="305">
        <f>COUNTIF('A1 Exploitation'!F325:F352,"ok")</f>
        <v>1</v>
      </c>
      <c r="F353" s="283">
        <f>COUNTA('A1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43263</v>
      </c>
      <c r="B361" s="124"/>
      <c r="C361" s="135"/>
      <c r="D361" s="124"/>
    </row>
    <row r="362" spans="1:7" x14ac:dyDescent="0.3">
      <c r="A362" s="332" t="s">
        <v>30</v>
      </c>
      <c r="B362" s="333" t="s">
        <v>31</v>
      </c>
      <c r="C362" s="333"/>
      <c r="D362" s="333" t="s">
        <v>46</v>
      </c>
      <c r="E362" s="334" t="s">
        <v>310</v>
      </c>
      <c r="F362" s="334" t="s">
        <v>360</v>
      </c>
      <c r="G362" s="127"/>
    </row>
    <row r="363" spans="1:7" x14ac:dyDescent="0.3">
      <c r="A363" s="332"/>
      <c r="B363" s="41" t="s">
        <v>34</v>
      </c>
      <c r="C363" s="41" t="s">
        <v>33</v>
      </c>
      <c r="D363" s="333"/>
      <c r="E363" s="334"/>
      <c r="F363" s="334"/>
    </row>
    <row r="364" spans="1:7" ht="18" x14ac:dyDescent="0.3">
      <c r="A364" s="194" t="s">
        <v>12</v>
      </c>
      <c r="B364" s="195"/>
      <c r="C364" s="195"/>
      <c r="D364" s="195"/>
      <c r="E364" s="195"/>
      <c r="F364" s="197"/>
    </row>
    <row r="365" spans="1:7" x14ac:dyDescent="0.3">
      <c r="A365" s="70" t="s">
        <v>99</v>
      </c>
      <c r="B365" s="130">
        <v>1</v>
      </c>
      <c r="C365" s="130"/>
      <c r="D365" s="309" t="s">
        <v>418</v>
      </c>
      <c r="E365" s="95"/>
      <c r="F365" s="204" t="s">
        <v>356</v>
      </c>
    </row>
    <row r="366" spans="1:7" x14ac:dyDescent="0.3">
      <c r="A366" s="70" t="s">
        <v>49</v>
      </c>
      <c r="B366" s="130">
        <v>1</v>
      </c>
      <c r="C366" s="130"/>
      <c r="D366" s="310" t="s">
        <v>417</v>
      </c>
      <c r="E366" s="95"/>
      <c r="F366" s="204"/>
    </row>
    <row r="367" spans="1:7" x14ac:dyDescent="0.3">
      <c r="A367" s="70" t="s">
        <v>91</v>
      </c>
      <c r="B367" s="130">
        <v>2</v>
      </c>
      <c r="C367" s="130"/>
      <c r="D367" s="113"/>
      <c r="E367" s="95"/>
      <c r="F367" s="204"/>
    </row>
    <row r="368" spans="1:7" x14ac:dyDescent="0.3">
      <c r="A368" s="210" t="s">
        <v>22</v>
      </c>
      <c r="B368" s="130">
        <v>2</v>
      </c>
      <c r="C368" s="150" t="str">
        <f>IF(B368=0, -5, "0")</f>
        <v>0</v>
      </c>
      <c r="D368" s="95"/>
      <c r="E368" s="95"/>
      <c r="F368" s="204"/>
      <c r="G368" s="127"/>
    </row>
    <row r="369" spans="1:7" ht="17.25" x14ac:dyDescent="0.35">
      <c r="A369" s="261" t="s">
        <v>56</v>
      </c>
      <c r="B369" s="130">
        <v>2</v>
      </c>
      <c r="C369" s="136" t="str">
        <f>IF(B369=0, -10, IF(B369=1, -5, "0"))</f>
        <v>0</v>
      </c>
      <c r="D369" s="95"/>
      <c r="E369" s="95"/>
      <c r="F369" s="204"/>
      <c r="G369" s="127"/>
    </row>
    <row r="370" spans="1:7" x14ac:dyDescent="0.3">
      <c r="A370" s="70" t="s">
        <v>132</v>
      </c>
      <c r="B370" s="130">
        <v>2</v>
      </c>
      <c r="C370" s="130"/>
      <c r="D370" s="95"/>
      <c r="E370" s="95"/>
      <c r="F370" s="204"/>
      <c r="G370" s="127"/>
    </row>
    <row r="371" spans="1:7" x14ac:dyDescent="0.3">
      <c r="A371" s="208" t="s">
        <v>23</v>
      </c>
      <c r="B371" s="130">
        <v>2</v>
      </c>
      <c r="C371" s="150" t="str">
        <f>IF(B371=0, -5, "0")</f>
        <v>0</v>
      </c>
      <c r="D371" s="123"/>
      <c r="E371" s="95"/>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1</v>
      </c>
      <c r="C377" s="130"/>
      <c r="D377" s="311" t="s">
        <v>419</v>
      </c>
      <c r="E377" s="95"/>
      <c r="F377" s="204" t="s">
        <v>356</v>
      </c>
      <c r="G377" s="127"/>
    </row>
    <row r="378" spans="1:7" ht="66.75" x14ac:dyDescent="0.35">
      <c r="A378" s="261" t="s">
        <v>7</v>
      </c>
      <c r="B378" s="130">
        <v>1</v>
      </c>
      <c r="C378" s="136">
        <f>IF(B378=0, -10, IF(B378=1, -5, "0"))</f>
        <v>-5</v>
      </c>
      <c r="D378" s="95" t="s">
        <v>449</v>
      </c>
      <c r="E378" s="116"/>
      <c r="F378" s="204" t="s">
        <v>357</v>
      </c>
      <c r="G378" s="127"/>
    </row>
    <row r="379" spans="1:7" x14ac:dyDescent="0.3">
      <c r="A379" s="70" t="s">
        <v>132</v>
      </c>
      <c r="B379" s="130">
        <v>2</v>
      </c>
      <c r="C379" s="130"/>
      <c r="D379" s="95"/>
      <c r="E379" s="95"/>
      <c r="F379" s="204"/>
      <c r="G379" s="127"/>
    </row>
    <row r="380" spans="1:7" x14ac:dyDescent="0.3">
      <c r="A380" s="70" t="s">
        <v>225</v>
      </c>
      <c r="B380" s="130">
        <v>2</v>
      </c>
      <c r="C380" s="130"/>
      <c r="D380" s="95"/>
      <c r="E380" s="95"/>
      <c r="F380" s="204"/>
      <c r="G380" s="127"/>
    </row>
    <row r="381" spans="1:7" x14ac:dyDescent="0.3">
      <c r="A381" s="8" t="s">
        <v>101</v>
      </c>
      <c r="B381" s="130">
        <v>2</v>
      </c>
      <c r="C381" s="130" t="str">
        <f>IF(B381=0, -5, "0")</f>
        <v>0</v>
      </c>
      <c r="D381" s="149"/>
      <c r="E381" s="95"/>
      <c r="F381" s="204"/>
      <c r="G381" s="127"/>
    </row>
    <row r="382" spans="1:7" ht="27" customHeight="1" x14ac:dyDescent="0.3">
      <c r="A382" s="70" t="s">
        <v>178</v>
      </c>
      <c r="B382" s="130">
        <v>2</v>
      </c>
      <c r="C382" s="130"/>
      <c r="D382" s="149"/>
      <c r="E382" s="95"/>
      <c r="F382" s="204"/>
      <c r="G382" s="127"/>
    </row>
    <row r="383" spans="1:7" ht="22.5" customHeight="1" x14ac:dyDescent="0.3">
      <c r="A383" s="341" t="s">
        <v>379</v>
      </c>
      <c r="B383" s="341"/>
      <c r="C383" s="341"/>
      <c r="D383" s="341"/>
      <c r="E383" s="341"/>
      <c r="F383" s="341"/>
      <c r="G383" s="127"/>
    </row>
    <row r="384" spans="1:7" ht="27" customHeight="1" x14ac:dyDescent="0.3">
      <c r="A384" s="70" t="s">
        <v>361</v>
      </c>
      <c r="B384" s="130">
        <v>2</v>
      </c>
      <c r="C384" s="130"/>
      <c r="D384" s="149"/>
      <c r="E384" s="95"/>
      <c r="F384" s="204"/>
      <c r="G384" s="127"/>
    </row>
    <row r="385" spans="1:7" ht="27" customHeight="1" x14ac:dyDescent="0.3">
      <c r="A385" s="10" t="s">
        <v>391</v>
      </c>
      <c r="B385" s="130">
        <v>2</v>
      </c>
      <c r="C385" s="130"/>
      <c r="D385" s="113"/>
      <c r="E385" s="95"/>
      <c r="F385" s="204"/>
      <c r="G385" s="127"/>
    </row>
    <row r="386" spans="1:7" ht="45" x14ac:dyDescent="0.3">
      <c r="A386" s="8" t="s">
        <v>249</v>
      </c>
      <c r="B386" s="280">
        <f>IF(D386=1, 2, IF(AND(D386&lt;1,D386&gt;0), 1, "0"))</f>
        <v>1</v>
      </c>
      <c r="C386" s="130"/>
      <c r="D386" s="281">
        <f>IFERROR(E386/F386,"N.A")</f>
        <v>0.33333333333333331</v>
      </c>
      <c r="E386" s="305">
        <f>COUNTIF('A1 Exploitation'!F365:F385,"ok")</f>
        <v>1</v>
      </c>
      <c r="F386" s="283">
        <f>COUNTA('A1 Exploitation'!F365:F385)</f>
        <v>3</v>
      </c>
      <c r="G386" s="127"/>
    </row>
    <row r="387" spans="1:7" ht="39.75" customHeight="1" x14ac:dyDescent="0.3">
      <c r="A387" s="59" t="s">
        <v>36</v>
      </c>
      <c r="B387" s="59"/>
      <c r="C387" s="59"/>
      <c r="D387" s="59">
        <f>SUM(B377:C382,B384:C386)</f>
        <v>10</v>
      </c>
      <c r="G387" s="127"/>
    </row>
    <row r="388" spans="1:7" x14ac:dyDescent="0.3">
      <c r="A388" s="5" t="s">
        <v>35</v>
      </c>
      <c r="B388" s="132"/>
      <c r="C388" s="133"/>
      <c r="D388" s="134">
        <f>D387/(COUNT(B377:C382,B384:C386)*2)</f>
        <v>0.5</v>
      </c>
      <c r="G388" s="127"/>
    </row>
    <row r="389" spans="1:7" x14ac:dyDescent="0.3">
      <c r="A389" s="2"/>
      <c r="B389" s="135"/>
      <c r="C389" s="135"/>
      <c r="D389" s="135"/>
      <c r="G389" s="127"/>
    </row>
    <row r="390" spans="1:7" ht="18" x14ac:dyDescent="0.35">
      <c r="A390" s="42" t="s">
        <v>40</v>
      </c>
      <c r="B390" s="152"/>
      <c r="C390" s="153"/>
      <c r="D390" s="143">
        <f>SUM(D387,D373)</f>
        <v>24</v>
      </c>
      <c r="G390" s="127"/>
    </row>
    <row r="391" spans="1:7" ht="18" x14ac:dyDescent="0.35">
      <c r="A391" s="42" t="s">
        <v>205</v>
      </c>
      <c r="B391" s="152"/>
      <c r="C391" s="153"/>
      <c r="D391" s="168">
        <f>D390/(COUNT(B377:C382,B365:C372,B384:C386)*2)</f>
        <v>0.66666666666666663</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43263</v>
      </c>
      <c r="B394" s="124"/>
      <c r="C394" s="135"/>
      <c r="D394" s="127"/>
      <c r="G394" s="127"/>
    </row>
    <row r="395" spans="1:7" x14ac:dyDescent="0.3">
      <c r="A395" s="332" t="s">
        <v>30</v>
      </c>
      <c r="B395" s="333" t="s">
        <v>31</v>
      </c>
      <c r="C395" s="333"/>
      <c r="D395" s="333" t="s">
        <v>46</v>
      </c>
      <c r="E395" s="334" t="s">
        <v>310</v>
      </c>
      <c r="F395" s="334" t="s">
        <v>360</v>
      </c>
      <c r="G395" s="127"/>
    </row>
    <row r="396" spans="1:7" x14ac:dyDescent="0.3">
      <c r="A396" s="332"/>
      <c r="B396" s="41" t="s">
        <v>34</v>
      </c>
      <c r="C396" s="41" t="s">
        <v>33</v>
      </c>
      <c r="D396" s="333"/>
      <c r="E396" s="334"/>
      <c r="F396" s="334"/>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5"/>
      <c r="F398" s="204"/>
      <c r="G398" s="127"/>
    </row>
    <row r="399" spans="1:7" x14ac:dyDescent="0.3">
      <c r="A399" s="18" t="s">
        <v>265</v>
      </c>
      <c r="B399" s="130">
        <v>2</v>
      </c>
      <c r="C399" s="130"/>
      <c r="D399" s="95"/>
      <c r="E399" s="128"/>
      <c r="F399" s="204"/>
    </row>
    <row r="400" spans="1:7" ht="18" x14ac:dyDescent="0.3">
      <c r="A400" s="10" t="s">
        <v>27</v>
      </c>
      <c r="B400" s="130">
        <v>2</v>
      </c>
      <c r="C400" s="130"/>
      <c r="D400" s="154"/>
      <c r="E400" s="95"/>
      <c r="F400" s="204"/>
    </row>
    <row r="401" spans="1:7" ht="18.75" customHeight="1" x14ac:dyDescent="0.3">
      <c r="A401" s="7" t="s">
        <v>13</v>
      </c>
      <c r="B401" s="130">
        <v>2</v>
      </c>
      <c r="C401" s="130"/>
      <c r="D401" s="95"/>
      <c r="E401" s="95"/>
      <c r="F401" s="204"/>
      <c r="G401" s="127"/>
    </row>
    <row r="402" spans="1:7" ht="17.25" x14ac:dyDescent="0.35">
      <c r="A402" s="261" t="s">
        <v>55</v>
      </c>
      <c r="B402" s="130">
        <v>2</v>
      </c>
      <c r="C402" s="136" t="str">
        <f>IF(B402=0, -10, IF(B402=1, -5, "0"))</f>
        <v>0</v>
      </c>
      <c r="D402" s="95"/>
      <c r="E402" s="95"/>
      <c r="F402" s="204"/>
    </row>
    <row r="403" spans="1:7" x14ac:dyDescent="0.3">
      <c r="A403" s="7" t="s">
        <v>132</v>
      </c>
      <c r="B403" s="130">
        <v>2</v>
      </c>
      <c r="C403" s="148"/>
      <c r="D403" s="95"/>
      <c r="E403" s="95"/>
      <c r="F403" s="204"/>
      <c r="G403" s="127"/>
    </row>
    <row r="404" spans="1:7" x14ac:dyDescent="0.3">
      <c r="A404" s="7" t="s">
        <v>242</v>
      </c>
      <c r="B404" s="130">
        <v>2</v>
      </c>
      <c r="C404" s="130"/>
      <c r="D404" s="95"/>
      <c r="E404" s="95"/>
      <c r="F404" s="204"/>
      <c r="G404" s="127"/>
    </row>
    <row r="405" spans="1:7" ht="33" x14ac:dyDescent="0.3">
      <c r="A405" s="272" t="s">
        <v>406</v>
      </c>
      <c r="B405" s="130">
        <v>2</v>
      </c>
      <c r="C405" s="136" t="str">
        <f>IF(B405=0, -10, "0")</f>
        <v>0</v>
      </c>
      <c r="D405" s="116"/>
      <c r="E405" s="95"/>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5"/>
      <c r="F410" s="204"/>
      <c r="G410" s="127"/>
    </row>
    <row r="411" spans="1:7" ht="17.25" x14ac:dyDescent="0.35">
      <c r="A411" s="261" t="s">
        <v>55</v>
      </c>
      <c r="B411" s="130">
        <v>2</v>
      </c>
      <c r="C411" s="136" t="str">
        <f>IF(B411=0, -10, IF(B411=1, -5, "0"))</f>
        <v>0</v>
      </c>
      <c r="D411" s="95"/>
      <c r="E411" s="95"/>
      <c r="F411" s="204"/>
      <c r="G411" s="127"/>
    </row>
    <row r="412" spans="1:7" x14ac:dyDescent="0.3">
      <c r="A412" s="4" t="s">
        <v>225</v>
      </c>
      <c r="B412" s="130">
        <v>2</v>
      </c>
      <c r="C412" s="130"/>
      <c r="D412" s="95"/>
      <c r="E412" s="95"/>
      <c r="F412" s="204"/>
      <c r="G412" s="127"/>
    </row>
    <row r="413" spans="1:7" x14ac:dyDescent="0.3">
      <c r="A413" s="4" t="s">
        <v>14</v>
      </c>
      <c r="B413" s="130">
        <v>2</v>
      </c>
      <c r="C413" s="130"/>
      <c r="D413" s="157"/>
      <c r="E413" s="95"/>
      <c r="F413" s="204"/>
      <c r="G413" s="127"/>
    </row>
    <row r="414" spans="1:7" ht="18.75" customHeight="1" x14ac:dyDescent="0.3">
      <c r="A414" s="8" t="s">
        <v>104</v>
      </c>
      <c r="B414" s="130">
        <v>2</v>
      </c>
      <c r="C414" s="130"/>
      <c r="D414" s="236"/>
      <c r="E414" s="95"/>
      <c r="F414" s="204"/>
      <c r="G414" s="127"/>
    </row>
    <row r="415" spans="1:7" x14ac:dyDescent="0.3">
      <c r="A415" s="210" t="s">
        <v>105</v>
      </c>
      <c r="B415" s="130">
        <v>2</v>
      </c>
      <c r="C415" s="136" t="str">
        <f>IF(B415=0, -5, "0")</f>
        <v>0</v>
      </c>
      <c r="D415" s="242"/>
      <c r="E415" s="95"/>
      <c r="F415" s="204"/>
      <c r="G415" s="127"/>
    </row>
    <row r="416" spans="1:7" ht="24.75" customHeight="1" x14ac:dyDescent="0.3">
      <c r="A416" s="70" t="s">
        <v>155</v>
      </c>
      <c r="B416" s="130">
        <v>2</v>
      </c>
      <c r="C416" s="131"/>
      <c r="D416" s="116"/>
      <c r="E416" s="95"/>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5"/>
      <c r="F421" s="204"/>
    </row>
    <row r="422" spans="1:16382" ht="17.25" x14ac:dyDescent="0.35">
      <c r="A422" s="261" t="s">
        <v>55</v>
      </c>
      <c r="B422" s="130">
        <v>2</v>
      </c>
      <c r="C422" s="136" t="str">
        <f>IF(B422=0, -10, IF(B422=1, -5, "0"))</f>
        <v>0</v>
      </c>
      <c r="D422" s="95"/>
      <c r="E422" s="95"/>
      <c r="F422" s="204"/>
    </row>
    <row r="423" spans="1:16382" x14ac:dyDescent="0.3">
      <c r="A423" s="4" t="s">
        <v>227</v>
      </c>
      <c r="B423" s="130">
        <v>2</v>
      </c>
      <c r="C423" s="130"/>
      <c r="D423" s="95"/>
      <c r="E423" s="95"/>
      <c r="F423" s="204"/>
    </row>
    <row r="424" spans="1:16382" ht="27" customHeight="1" x14ac:dyDescent="0.3">
      <c r="A424" s="70" t="s">
        <v>266</v>
      </c>
      <c r="B424" s="130">
        <v>2</v>
      </c>
      <c r="C424" s="131"/>
      <c r="D424" s="116"/>
      <c r="E424" s="116"/>
      <c r="F424" s="204"/>
    </row>
    <row r="425" spans="1:16382" ht="13.5" customHeight="1" x14ac:dyDescent="0.3">
      <c r="A425" s="210" t="s">
        <v>105</v>
      </c>
      <c r="B425" s="130">
        <v>2</v>
      </c>
      <c r="C425" s="150" t="str">
        <f>IF(B425=0, -5, "0")</f>
        <v>0</v>
      </c>
      <c r="D425" s="235"/>
      <c r="E425" s="95"/>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49.5" x14ac:dyDescent="0.3">
      <c r="A430" s="8" t="s">
        <v>267</v>
      </c>
      <c r="B430" s="130">
        <v>0</v>
      </c>
      <c r="C430" s="130"/>
      <c r="D430" s="129" t="s">
        <v>464</v>
      </c>
      <c r="E430" s="129" t="s">
        <v>450</v>
      </c>
      <c r="F430" s="204" t="s">
        <v>356</v>
      </c>
    </row>
    <row r="431" spans="1:16382" x14ac:dyDescent="0.3">
      <c r="A431" s="210" t="s">
        <v>137</v>
      </c>
      <c r="B431" s="130">
        <v>2</v>
      </c>
      <c r="C431" s="150" t="str">
        <f>IF(B431=0, -5, "0")</f>
        <v>0</v>
      </c>
      <c r="D431" s="151"/>
      <c r="E431" s="95"/>
      <c r="F431" s="204"/>
    </row>
    <row r="432" spans="1:16382" ht="17.25" x14ac:dyDescent="0.35">
      <c r="A432" s="261" t="s">
        <v>107</v>
      </c>
      <c r="B432" s="130">
        <v>2</v>
      </c>
      <c r="C432" s="136" t="str">
        <f>IF(B432=0, -10, IF(B432=1, -5, "0"))</f>
        <v>0</v>
      </c>
      <c r="D432" s="129"/>
      <c r="E432" s="95"/>
      <c r="F432" s="204"/>
    </row>
    <row r="433" spans="1:7" ht="66" x14ac:dyDescent="0.3">
      <c r="A433" s="4" t="s">
        <v>228</v>
      </c>
      <c r="B433" s="130">
        <v>0</v>
      </c>
      <c r="C433" s="130"/>
      <c r="D433" s="129" t="s">
        <v>451</v>
      </c>
      <c r="E433" s="95"/>
      <c r="F433" s="204" t="s">
        <v>356</v>
      </c>
    </row>
    <row r="434" spans="1:7" ht="30" x14ac:dyDescent="0.3">
      <c r="A434" s="70" t="s">
        <v>178</v>
      </c>
      <c r="B434" s="130">
        <v>2</v>
      </c>
      <c r="C434" s="130"/>
      <c r="D434" s="129"/>
      <c r="E434" s="95"/>
      <c r="F434" s="204"/>
      <c r="G434" s="12"/>
    </row>
    <row r="435" spans="1:7" x14ac:dyDescent="0.3">
      <c r="A435" s="341" t="s">
        <v>379</v>
      </c>
      <c r="B435" s="341"/>
      <c r="C435" s="341"/>
      <c r="D435" s="341"/>
      <c r="E435" s="341"/>
      <c r="F435" s="341"/>
      <c r="G435" s="12"/>
    </row>
    <row r="436" spans="1:7" ht="26.25" customHeight="1" x14ac:dyDescent="0.3">
      <c r="A436" s="70" t="s">
        <v>361</v>
      </c>
      <c r="B436" s="130">
        <v>0</v>
      </c>
      <c r="C436" s="130"/>
      <c r="D436" s="129"/>
      <c r="E436" s="95"/>
      <c r="F436" s="204"/>
      <c r="G436" s="233"/>
    </row>
    <row r="437" spans="1:7" ht="30" x14ac:dyDescent="0.3">
      <c r="A437" s="10" t="s">
        <v>391</v>
      </c>
      <c r="B437" s="130">
        <v>0</v>
      </c>
      <c r="C437" s="130"/>
      <c r="D437" s="129"/>
      <c r="E437" s="95"/>
      <c r="F437" s="204"/>
      <c r="G437" s="12"/>
    </row>
    <row r="438" spans="1:7" x14ac:dyDescent="0.3">
      <c r="A438" s="10" t="s">
        <v>392</v>
      </c>
      <c r="B438" s="130" t="s">
        <v>32</v>
      </c>
      <c r="C438" s="150" t="str">
        <f>IF(B438=0, -5, "0")</f>
        <v>0</v>
      </c>
      <c r="D438" s="129"/>
      <c r="E438" s="95"/>
      <c r="F438" s="204"/>
      <c r="G438" s="12"/>
    </row>
    <row r="439" spans="1:7" ht="45" x14ac:dyDescent="0.3">
      <c r="A439" s="4" t="s">
        <v>249</v>
      </c>
      <c r="B439" s="280" t="str">
        <f>IF(D439=1, 2, IF(AND(D439&lt;1,D439&gt;0), 1, "0"))</f>
        <v>0</v>
      </c>
      <c r="C439" s="130"/>
      <c r="D439" s="281" t="str">
        <f>IFERROR(E439/F439,"N.A")</f>
        <v>N.A</v>
      </c>
      <c r="E439" s="305">
        <f>COUNTIF('A1 Exploitation'!F398:F438,"ok")</f>
        <v>0</v>
      </c>
      <c r="F439" s="283">
        <f>COUNTA('A1 Exploitation'!F398:F438)</f>
        <v>0</v>
      </c>
      <c r="G439" s="12"/>
    </row>
    <row r="440" spans="1:7" ht="27.75" customHeight="1" x14ac:dyDescent="0.3">
      <c r="A440" s="59" t="s">
        <v>36</v>
      </c>
      <c r="B440" s="59"/>
      <c r="C440" s="59"/>
      <c r="D440" s="59">
        <f>SUM(B430:C434,B436:C439)</f>
        <v>6</v>
      </c>
    </row>
    <row r="441" spans="1:7" x14ac:dyDescent="0.3">
      <c r="A441" s="5" t="s">
        <v>35</v>
      </c>
      <c r="B441" s="132"/>
      <c r="C441" s="133"/>
      <c r="D441" s="134">
        <f>D440/(COUNT(B430:C434,B436:C439)*2)</f>
        <v>0.42857142857142855</v>
      </c>
    </row>
    <row r="442" spans="1:7" x14ac:dyDescent="0.3">
      <c r="A442" s="2"/>
      <c r="B442" s="135"/>
      <c r="C442" s="135"/>
      <c r="D442" s="135"/>
    </row>
    <row r="443" spans="1:7" ht="18" x14ac:dyDescent="0.35">
      <c r="A443" s="42" t="s">
        <v>41</v>
      </c>
      <c r="B443" s="152"/>
      <c r="C443" s="153"/>
      <c r="D443" s="143">
        <f>SUM(D440,D417,D426,D406)</f>
        <v>46</v>
      </c>
    </row>
    <row r="444" spans="1:7" ht="18" x14ac:dyDescent="0.35">
      <c r="A444" s="42" t="s">
        <v>206</v>
      </c>
      <c r="B444" s="152"/>
      <c r="C444" s="153"/>
      <c r="D444" s="144">
        <f>D443/(COUNT(B430:C434,B410:C416,B421:C425,B398:C404,B436:C439)*2)</f>
        <v>0.88461538461538458</v>
      </c>
      <c r="E444" s="127"/>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43263</v>
      </c>
      <c r="B447" s="124"/>
      <c r="C447" s="135"/>
      <c r="D447" s="124"/>
    </row>
    <row r="448" spans="1:7" x14ac:dyDescent="0.3">
      <c r="A448" s="332" t="s">
        <v>30</v>
      </c>
      <c r="B448" s="333" t="s">
        <v>31</v>
      </c>
      <c r="C448" s="333"/>
      <c r="D448" s="333" t="s">
        <v>46</v>
      </c>
      <c r="E448" s="334" t="s">
        <v>310</v>
      </c>
      <c r="F448" s="334" t="s">
        <v>360</v>
      </c>
      <c r="G448" s="127"/>
    </row>
    <row r="449" spans="1:6" x14ac:dyDescent="0.3">
      <c r="A449" s="332"/>
      <c r="B449" s="41" t="s">
        <v>34</v>
      </c>
      <c r="C449" s="41" t="s">
        <v>33</v>
      </c>
      <c r="D449" s="333"/>
      <c r="E449" s="334"/>
      <c r="F449" s="334"/>
    </row>
    <row r="450" spans="1:6" x14ac:dyDescent="0.3">
      <c r="A450" s="196" t="s">
        <v>19</v>
      </c>
      <c r="B450" s="197"/>
      <c r="C450" s="197"/>
      <c r="D450" s="197"/>
      <c r="E450" s="197"/>
      <c r="F450" s="197"/>
    </row>
    <row r="451" spans="1:6" x14ac:dyDescent="0.3">
      <c r="A451" s="6" t="s">
        <v>6</v>
      </c>
      <c r="B451" s="130">
        <v>2</v>
      </c>
      <c r="C451" s="130"/>
      <c r="D451" s="95"/>
      <c r="E451" s="95"/>
      <c r="F451" s="204"/>
    </row>
    <row r="452" spans="1:6" ht="18" x14ac:dyDescent="0.3">
      <c r="A452" s="9" t="s">
        <v>20</v>
      </c>
      <c r="B452" s="130">
        <v>2</v>
      </c>
      <c r="C452" s="130"/>
      <c r="D452" s="154"/>
      <c r="E452" s="95"/>
      <c r="F452" s="204"/>
    </row>
    <row r="453" spans="1:6" x14ac:dyDescent="0.3">
      <c r="A453" s="6" t="s">
        <v>113</v>
      </c>
      <c r="B453" s="130">
        <v>2</v>
      </c>
      <c r="C453" s="130"/>
      <c r="D453" s="95"/>
      <c r="E453" s="95"/>
      <c r="F453" s="204"/>
    </row>
    <row r="454" spans="1:6" x14ac:dyDescent="0.3">
      <c r="A454" s="9" t="s">
        <v>175</v>
      </c>
      <c r="B454" s="130">
        <v>2</v>
      </c>
      <c r="C454" s="131"/>
      <c r="D454" s="116"/>
      <c r="E454" s="95"/>
      <c r="F454" s="204"/>
    </row>
    <row r="455" spans="1:6" ht="17.25" x14ac:dyDescent="0.35">
      <c r="A455" s="261" t="s">
        <v>52</v>
      </c>
      <c r="B455" s="130">
        <v>2</v>
      </c>
      <c r="C455" s="136" t="str">
        <f>IF(B455=0, -10, IF(B455=1, -5, "0"))</f>
        <v>0</v>
      </c>
      <c r="D455" s="95"/>
      <c r="E455" s="95"/>
      <c r="F455" s="204"/>
    </row>
    <row r="456" spans="1:6" x14ac:dyDescent="0.3">
      <c r="A456" s="6" t="s">
        <v>106</v>
      </c>
      <c r="B456" s="130">
        <v>2</v>
      </c>
      <c r="C456" s="130"/>
      <c r="D456" s="95"/>
      <c r="E456" s="95"/>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5"/>
      <c r="F461" s="204"/>
    </row>
    <row r="462" spans="1:6" ht="30" x14ac:dyDescent="0.3">
      <c r="A462" s="70" t="s">
        <v>243</v>
      </c>
      <c r="B462" s="130">
        <v>2</v>
      </c>
      <c r="C462" s="130"/>
      <c r="D462" s="95"/>
      <c r="E462" s="95"/>
      <c r="F462" s="204"/>
    </row>
    <row r="463" spans="1:6" x14ac:dyDescent="0.3">
      <c r="A463" s="70" t="s">
        <v>351</v>
      </c>
      <c r="B463" s="130">
        <v>1</v>
      </c>
      <c r="C463" s="130"/>
      <c r="D463" s="95" t="s">
        <v>452</v>
      </c>
      <c r="E463" s="95"/>
      <c r="F463" s="204" t="s">
        <v>356</v>
      </c>
    </row>
    <row r="464" spans="1:6" ht="18" x14ac:dyDescent="0.3">
      <c r="A464" s="70" t="s">
        <v>133</v>
      </c>
      <c r="B464" s="130">
        <v>2</v>
      </c>
      <c r="C464" s="130"/>
      <c r="D464" s="154"/>
      <c r="E464" s="95"/>
      <c r="F464" s="204"/>
    </row>
    <row r="465" spans="1:7" ht="17.25" x14ac:dyDescent="0.35">
      <c r="A465" s="261" t="s">
        <v>57</v>
      </c>
      <c r="B465" s="130">
        <v>2</v>
      </c>
      <c r="C465" s="136" t="str">
        <f>IF(B465=0, -10, IF(B465=1, -5, "0"))</f>
        <v>0</v>
      </c>
      <c r="D465" s="95"/>
      <c r="E465" s="95"/>
      <c r="F465" s="204"/>
    </row>
    <row r="466" spans="1:7" ht="33" x14ac:dyDescent="0.3">
      <c r="A466" s="269" t="s">
        <v>407</v>
      </c>
      <c r="B466" s="130">
        <v>2</v>
      </c>
      <c r="C466" s="136" t="str">
        <f>IF(B466=0, -10, "0")</f>
        <v>0</v>
      </c>
      <c r="D466" s="116"/>
      <c r="E466" s="95"/>
      <c r="F466" s="204"/>
    </row>
    <row r="467" spans="1:7" s="112" customFormat="1" ht="30" x14ac:dyDescent="0.3">
      <c r="A467" s="70" t="s">
        <v>178</v>
      </c>
      <c r="B467" s="130">
        <v>2</v>
      </c>
      <c r="C467" s="131"/>
      <c r="D467" s="151"/>
      <c r="E467" s="116"/>
      <c r="F467" s="204"/>
      <c r="G467" s="127"/>
    </row>
    <row r="468" spans="1:7" s="112" customFormat="1" x14ac:dyDescent="0.3">
      <c r="A468" s="55" t="s">
        <v>383</v>
      </c>
      <c r="B468" s="130">
        <v>2</v>
      </c>
      <c r="C468" s="131"/>
      <c r="D468" s="217"/>
      <c r="E468" s="116"/>
      <c r="F468" s="204"/>
      <c r="G468" s="127"/>
    </row>
    <row r="469" spans="1:7" x14ac:dyDescent="0.3">
      <c r="A469" s="209" t="s">
        <v>155</v>
      </c>
      <c r="B469" s="130">
        <v>2</v>
      </c>
      <c r="C469" s="150" t="str">
        <f>IF(B469=0, -5, "0")</f>
        <v>0</v>
      </c>
      <c r="D469" s="116"/>
      <c r="E469" s="116"/>
      <c r="F469" s="204"/>
    </row>
    <row r="470" spans="1:7" x14ac:dyDescent="0.3">
      <c r="A470" s="8" t="s">
        <v>75</v>
      </c>
      <c r="B470" s="130">
        <v>2</v>
      </c>
      <c r="C470" s="130"/>
      <c r="D470" s="95"/>
      <c r="E470" s="95"/>
      <c r="F470" s="204"/>
    </row>
    <row r="471" spans="1:7" x14ac:dyDescent="0.3">
      <c r="A471" s="345" t="s">
        <v>379</v>
      </c>
      <c r="B471" s="346"/>
      <c r="C471" s="346"/>
      <c r="D471" s="346"/>
      <c r="E471" s="346"/>
      <c r="F471" s="346"/>
    </row>
    <row r="472" spans="1:7" s="112" customFormat="1" ht="27.75" customHeight="1" x14ac:dyDescent="0.3">
      <c r="A472" s="55" t="s">
        <v>361</v>
      </c>
      <c r="B472" s="130">
        <v>2</v>
      </c>
      <c r="C472" s="213"/>
      <c r="D472" s="116"/>
      <c r="E472" s="116"/>
      <c r="F472" s="204"/>
      <c r="G472" s="127"/>
    </row>
    <row r="473" spans="1:7" s="112" customFormat="1" x14ac:dyDescent="0.3">
      <c r="A473" s="55" t="s">
        <v>386</v>
      </c>
      <c r="B473" s="130">
        <v>2</v>
      </c>
      <c r="C473" s="213"/>
      <c r="D473" s="116"/>
      <c r="E473" s="116"/>
      <c r="F473" s="204"/>
      <c r="G473" s="127"/>
    </row>
    <row r="474" spans="1:7" s="112" customFormat="1" ht="30" x14ac:dyDescent="0.3">
      <c r="A474" s="219" t="s">
        <v>391</v>
      </c>
      <c r="B474" s="130">
        <v>2</v>
      </c>
      <c r="C474" s="213"/>
      <c r="D474" s="116"/>
      <c r="E474" s="116"/>
      <c r="F474" s="204"/>
      <c r="G474" s="127"/>
    </row>
    <row r="475" spans="1:7" s="112" customFormat="1" x14ac:dyDescent="0.3">
      <c r="A475" s="219" t="s">
        <v>392</v>
      </c>
      <c r="B475" s="130">
        <v>2</v>
      </c>
      <c r="C475" s="150"/>
      <c r="D475" s="116"/>
      <c r="E475" s="116"/>
      <c r="F475" s="204"/>
      <c r="G475" s="127"/>
    </row>
    <row r="476" spans="1:7" ht="45" x14ac:dyDescent="0.3">
      <c r="A476" s="56" t="s">
        <v>249</v>
      </c>
      <c r="B476" s="280" t="str">
        <f>IF(D476=1, 2, IF(AND(D476&lt;1,D476&gt;0), 1, "0"))</f>
        <v>0</v>
      </c>
      <c r="C476" s="140"/>
      <c r="D476" s="281" t="str">
        <f>IFERROR(E475/F475,"N.A")</f>
        <v>N.A</v>
      </c>
      <c r="E476" s="305">
        <f>COUNTIF('A1 Exploitation'!F451:F475,"ok")</f>
        <v>0</v>
      </c>
      <c r="F476" s="283">
        <f>COUNTA('A1 Exploitation'!F451:F475)</f>
        <v>1</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47" t="s">
        <v>367</v>
      </c>
      <c r="B483" s="347"/>
      <c r="C483" s="347"/>
      <c r="D483" s="347"/>
      <c r="E483" s="185"/>
      <c r="F483" s="201"/>
    </row>
    <row r="484" spans="1:7" x14ac:dyDescent="0.3">
      <c r="A484" s="74">
        <f>B11</f>
        <v>43263</v>
      </c>
      <c r="B484" s="124"/>
      <c r="C484" s="135"/>
      <c r="D484" s="124"/>
    </row>
    <row r="485" spans="1:7" x14ac:dyDescent="0.3">
      <c r="A485" s="332" t="s">
        <v>30</v>
      </c>
      <c r="B485" s="333" t="s">
        <v>31</v>
      </c>
      <c r="C485" s="333"/>
      <c r="D485" s="333" t="s">
        <v>46</v>
      </c>
      <c r="E485" s="334" t="s">
        <v>310</v>
      </c>
      <c r="F485" s="334" t="s">
        <v>360</v>
      </c>
      <c r="G485" s="127"/>
    </row>
    <row r="486" spans="1:7" x14ac:dyDescent="0.3">
      <c r="A486" s="332"/>
      <c r="B486" s="41" t="s">
        <v>34</v>
      </c>
      <c r="C486" s="41" t="s">
        <v>33</v>
      </c>
      <c r="D486" s="333"/>
      <c r="E486" s="334"/>
      <c r="F486" s="334"/>
    </row>
    <row r="487" spans="1:7" ht="18" x14ac:dyDescent="0.3">
      <c r="A487" s="194" t="s">
        <v>368</v>
      </c>
      <c r="B487" s="195"/>
      <c r="C487" s="195"/>
      <c r="D487" s="195"/>
      <c r="E487" s="195"/>
      <c r="F487" s="197"/>
    </row>
    <row r="488" spans="1:7" x14ac:dyDescent="0.3">
      <c r="A488" s="4" t="s">
        <v>263</v>
      </c>
      <c r="B488" s="130">
        <v>2</v>
      </c>
      <c r="C488" s="130"/>
      <c r="D488" s="95"/>
      <c r="E488" s="95"/>
      <c r="F488" s="204" t="s">
        <v>356</v>
      </c>
    </row>
    <row r="489" spans="1:7" ht="27.75" customHeight="1" x14ac:dyDescent="0.3">
      <c r="A489" s="4" t="s">
        <v>389</v>
      </c>
      <c r="B489" s="130">
        <v>2</v>
      </c>
      <c r="C489" s="130"/>
      <c r="D489" s="95"/>
      <c r="E489" s="95"/>
      <c r="F489" s="204"/>
    </row>
    <row r="490" spans="1:7" x14ac:dyDescent="0.3">
      <c r="A490" s="209" t="s">
        <v>319</v>
      </c>
      <c r="B490" s="130">
        <v>2</v>
      </c>
      <c r="C490" s="150" t="str">
        <f>IF(B490=0, -5, "0")</f>
        <v>0</v>
      </c>
      <c r="D490" s="95"/>
      <c r="E490" s="95"/>
      <c r="F490" s="204"/>
    </row>
    <row r="491" spans="1:7" x14ac:dyDescent="0.3">
      <c r="A491" s="70" t="s">
        <v>355</v>
      </c>
      <c r="B491" s="130">
        <v>2</v>
      </c>
      <c r="C491" s="131"/>
      <c r="D491" s="94"/>
      <c r="E491" s="116"/>
      <c r="F491" s="204"/>
    </row>
    <row r="492" spans="1:7" ht="30" x14ac:dyDescent="0.3">
      <c r="A492" s="66" t="s">
        <v>400</v>
      </c>
      <c r="B492" s="130">
        <v>2</v>
      </c>
      <c r="C492" s="131"/>
      <c r="D492" s="116"/>
      <c r="E492" s="11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5"/>
      <c r="F496" s="204"/>
    </row>
    <row r="497" spans="1:7" x14ac:dyDescent="0.3">
      <c r="A497" s="9" t="s">
        <v>29</v>
      </c>
      <c r="B497" s="130" t="s">
        <v>32</v>
      </c>
      <c r="C497" s="130"/>
      <c r="D497" s="95" t="s">
        <v>453</v>
      </c>
      <c r="E497" s="95"/>
      <c r="F497" s="204"/>
    </row>
    <row r="498" spans="1:7" ht="45" x14ac:dyDescent="0.3">
      <c r="A498" s="62" t="s">
        <v>249</v>
      </c>
      <c r="B498" s="280" t="str">
        <f>IF(D498=1, 2, IF(AND(D498&lt;1,D498&gt;0), 1, "0"))</f>
        <v>0</v>
      </c>
      <c r="C498" s="213"/>
      <c r="D498" s="281" t="str">
        <f>IFERROR(E498/F498,"N.A")</f>
        <v>N.A</v>
      </c>
      <c r="E498" s="305">
        <f>COUNTIF('A1 Exploitation'!F488:F497,"ok")</f>
        <v>0</v>
      </c>
      <c r="F498" s="283">
        <f>COUNTA('A1 Exploitation'!F488:F497)</f>
        <v>0</v>
      </c>
    </row>
    <row r="499" spans="1:7" x14ac:dyDescent="0.3">
      <c r="A499" s="5" t="s">
        <v>36</v>
      </c>
      <c r="B499" s="5"/>
      <c r="C499" s="5"/>
      <c r="D499" s="234">
        <f>SUM(B496:C498)</f>
        <v>2</v>
      </c>
    </row>
    <row r="500" spans="1:7" x14ac:dyDescent="0.3">
      <c r="A500" s="5" t="s">
        <v>35</v>
      </c>
      <c r="B500" s="132"/>
      <c r="C500" s="133"/>
      <c r="D500" s="134">
        <f>D499/(COUNT(B496:C498)*2)</f>
        <v>1</v>
      </c>
      <c r="E500" s="127"/>
    </row>
    <row r="501" spans="1:7" x14ac:dyDescent="0.3">
      <c r="A501" s="2"/>
      <c r="B501" s="135"/>
      <c r="C501" s="135"/>
      <c r="D501" s="135"/>
    </row>
    <row r="502" spans="1:7" ht="18" x14ac:dyDescent="0.35">
      <c r="A502" s="42" t="s">
        <v>76</v>
      </c>
      <c r="B502" s="152"/>
      <c r="C502" s="153"/>
      <c r="D502" s="143">
        <f>SUM(D499,D493)</f>
        <v>12</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43263</v>
      </c>
      <c r="B506" s="124"/>
      <c r="C506" s="135"/>
      <c r="D506" s="124"/>
    </row>
    <row r="507" spans="1:7" x14ac:dyDescent="0.3">
      <c r="A507" s="332" t="s">
        <v>30</v>
      </c>
      <c r="B507" s="333" t="s">
        <v>31</v>
      </c>
      <c r="C507" s="333"/>
      <c r="D507" s="333" t="s">
        <v>46</v>
      </c>
      <c r="E507" s="334" t="s">
        <v>310</v>
      </c>
      <c r="F507" s="334" t="s">
        <v>360</v>
      </c>
      <c r="G507" s="127"/>
    </row>
    <row r="508" spans="1:7" x14ac:dyDescent="0.3">
      <c r="A508" s="332"/>
      <c r="B508" s="41" t="s">
        <v>34</v>
      </c>
      <c r="C508" s="41" t="s">
        <v>33</v>
      </c>
      <c r="D508" s="368"/>
      <c r="E508" s="334"/>
      <c r="F508" s="334"/>
    </row>
    <row r="509" spans="1:7" x14ac:dyDescent="0.3">
      <c r="A509" s="6" t="s">
        <v>15</v>
      </c>
      <c r="B509" s="130">
        <v>2</v>
      </c>
      <c r="C509" s="130"/>
      <c r="D509" s="95"/>
      <c r="E509" s="95"/>
      <c r="F509" s="204" t="s">
        <v>356</v>
      </c>
    </row>
    <row r="510" spans="1:7" ht="18" x14ac:dyDescent="0.3">
      <c r="A510" s="9" t="s">
        <v>218</v>
      </c>
      <c r="B510" s="130">
        <v>2</v>
      </c>
      <c r="C510" s="130"/>
      <c r="D510" s="154"/>
      <c r="E510" s="95"/>
      <c r="F510" s="204"/>
    </row>
    <row r="511" spans="1:7" x14ac:dyDescent="0.3">
      <c r="A511" s="9" t="s">
        <v>16</v>
      </c>
      <c r="B511" s="130">
        <v>2</v>
      </c>
      <c r="C511" s="130"/>
      <c r="D511" s="138"/>
      <c r="E511" s="95"/>
      <c r="F511" s="204"/>
    </row>
    <row r="512" spans="1:7" ht="45" x14ac:dyDescent="0.3">
      <c r="A512" s="62" t="s">
        <v>249</v>
      </c>
      <c r="B512" s="280" t="str">
        <f>IF(D512=1, 2, IF(AND(D512&lt;1,D512&gt;0), 1, "0"))</f>
        <v>0</v>
      </c>
      <c r="C512" s="140"/>
      <c r="D512" s="281" t="str">
        <f>IFERROR(E512/F512,"N.A")</f>
        <v>N.A</v>
      </c>
      <c r="E512" s="308">
        <f>COUNTIF('A1 Exploitation'!F509:F511,"ok")</f>
        <v>0</v>
      </c>
      <c r="F512" s="285">
        <f>COUNTA('A1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43263</v>
      </c>
      <c r="B517" s="124"/>
      <c r="C517" s="135"/>
      <c r="D517" s="124"/>
    </row>
    <row r="518" spans="1:7" x14ac:dyDescent="0.3">
      <c r="A518" s="332" t="s">
        <v>30</v>
      </c>
      <c r="B518" s="333" t="s">
        <v>31</v>
      </c>
      <c r="C518" s="333"/>
      <c r="D518" s="333" t="s">
        <v>46</v>
      </c>
      <c r="E518" s="334" t="s">
        <v>310</v>
      </c>
      <c r="F518" s="334" t="s">
        <v>360</v>
      </c>
      <c r="G518" s="127"/>
    </row>
    <row r="519" spans="1:7" x14ac:dyDescent="0.3">
      <c r="A519" s="332"/>
      <c r="B519" s="41" t="s">
        <v>34</v>
      </c>
      <c r="C519" s="41" t="s">
        <v>33</v>
      </c>
      <c r="D519" s="368"/>
      <c r="E519" s="334"/>
      <c r="F519" s="334"/>
    </row>
    <row r="520" spans="1:7" x14ac:dyDescent="0.3">
      <c r="A520" s="4" t="s">
        <v>9</v>
      </c>
      <c r="B520" s="130">
        <v>2</v>
      </c>
      <c r="C520" s="130"/>
      <c r="D520" s="95"/>
      <c r="E520" s="95"/>
      <c r="F520" s="204"/>
    </row>
    <row r="521" spans="1:7" x14ac:dyDescent="0.3">
      <c r="A521" s="70" t="s">
        <v>390</v>
      </c>
      <c r="B521" s="130">
        <v>2</v>
      </c>
      <c r="C521" s="130"/>
      <c r="D521" s="95"/>
      <c r="E521" s="95"/>
      <c r="F521" s="204"/>
    </row>
    <row r="522" spans="1:7" ht="30" x14ac:dyDescent="0.3">
      <c r="A522" s="4" t="s">
        <v>47</v>
      </c>
      <c r="B522" s="130">
        <v>2</v>
      </c>
      <c r="C522" s="130"/>
      <c r="D522" s="95"/>
      <c r="E522" s="95"/>
      <c r="F522" s="204" t="s">
        <v>356</v>
      </c>
    </row>
    <row r="523" spans="1:7" x14ac:dyDescent="0.3">
      <c r="A523" s="70" t="s">
        <v>385</v>
      </c>
      <c r="B523" s="130">
        <v>2</v>
      </c>
      <c r="C523" s="131"/>
      <c r="D523" s="95"/>
      <c r="E523" s="95"/>
      <c r="F523" s="204"/>
    </row>
    <row r="524" spans="1:7" ht="21.75" customHeight="1" x14ac:dyDescent="0.3">
      <c r="A524" s="8" t="s">
        <v>108</v>
      </c>
      <c r="B524" s="130">
        <v>2</v>
      </c>
      <c r="C524" s="130"/>
      <c r="D524" s="95"/>
      <c r="E524" s="95"/>
      <c r="F524" s="204"/>
      <c r="G524" s="127"/>
    </row>
    <row r="525" spans="1:7" x14ac:dyDescent="0.3">
      <c r="A525" s="4" t="s">
        <v>79</v>
      </c>
      <c r="B525" s="130">
        <v>2</v>
      </c>
      <c r="C525" s="130"/>
      <c r="D525" s="95"/>
      <c r="E525" s="95"/>
      <c r="F525" s="204"/>
    </row>
    <row r="526" spans="1:7" ht="30" x14ac:dyDescent="0.3">
      <c r="A526" s="70" t="s">
        <v>187</v>
      </c>
      <c r="B526" s="130">
        <v>2</v>
      </c>
      <c r="C526" s="130"/>
      <c r="D526" s="95"/>
      <c r="E526" s="95"/>
      <c r="F526" s="204"/>
    </row>
    <row r="527" spans="1:7" x14ac:dyDescent="0.3">
      <c r="A527" s="55" t="s">
        <v>352</v>
      </c>
      <c r="B527" s="130">
        <v>2</v>
      </c>
      <c r="C527" s="94"/>
      <c r="D527" s="94"/>
      <c r="E527" s="95"/>
      <c r="F527" s="204"/>
      <c r="G527" s="127"/>
    </row>
    <row r="528" spans="1:7" s="112" customFormat="1" ht="30" x14ac:dyDescent="0.3">
      <c r="A528" s="55" t="s">
        <v>353</v>
      </c>
      <c r="B528" s="130">
        <v>2</v>
      </c>
      <c r="C528" s="289" t="str">
        <f>IF(B528=0, -5, "0")</f>
        <v>0</v>
      </c>
      <c r="D528" s="174"/>
      <c r="E528" s="116"/>
      <c r="F528" s="204"/>
      <c r="G528" s="127"/>
    </row>
    <row r="529" spans="1:7" ht="45" x14ac:dyDescent="0.3">
      <c r="A529" s="55" t="s">
        <v>354</v>
      </c>
      <c r="B529" s="130">
        <v>2</v>
      </c>
      <c r="C529" s="140"/>
      <c r="D529" s="174"/>
      <c r="E529" s="95"/>
      <c r="F529" s="204"/>
    </row>
    <row r="530" spans="1:7" s="112" customFormat="1" ht="36" customHeight="1" x14ac:dyDescent="0.3">
      <c r="A530" s="66" t="s">
        <v>394</v>
      </c>
      <c r="B530" s="130">
        <v>2</v>
      </c>
      <c r="C530" s="150" t="str">
        <f>IF(B530=0, -5, "0")</f>
        <v>0</v>
      </c>
      <c r="D530" s="116"/>
      <c r="E530" s="116"/>
      <c r="F530" s="204"/>
      <c r="G530" s="127"/>
    </row>
    <row r="531" spans="1:7" s="112" customFormat="1" ht="38.25" customHeight="1" x14ac:dyDescent="0.3">
      <c r="A531" s="224" t="s">
        <v>395</v>
      </c>
      <c r="B531" s="130">
        <v>2</v>
      </c>
      <c r="C531" s="225"/>
      <c r="D531" s="228"/>
      <c r="E531" s="116"/>
      <c r="F531" s="204"/>
      <c r="G531" s="127"/>
    </row>
    <row r="532" spans="1:7" ht="45" x14ac:dyDescent="0.3">
      <c r="A532" s="55" t="s">
        <v>249</v>
      </c>
      <c r="B532" s="280" t="str">
        <f>IF(D532=1, 2, IF(AND(D532&lt;1,D532&gt;0), 1, "0"))</f>
        <v>0</v>
      </c>
      <c r="C532" s="140"/>
      <c r="D532" s="281" t="str">
        <f>IFERROR(E532/F532,"N.A")</f>
        <v>N.A</v>
      </c>
      <c r="E532" s="305">
        <f>COUNTIF('A1 Exploitation'!F520:F531,"ok")</f>
        <v>0</v>
      </c>
      <c r="F532" s="283">
        <f>COUNTIF('A1 Exploitation'!F520:F531,"ok")</f>
        <v>0</v>
      </c>
    </row>
    <row r="533" spans="1:7" x14ac:dyDescent="0.3">
      <c r="A533" s="5" t="s">
        <v>36</v>
      </c>
      <c r="B533" s="5"/>
      <c r="C533" s="5"/>
      <c r="D533" s="5">
        <f>SUM(B520:C532)</f>
        <v>24</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43263</v>
      </c>
      <c r="B537" s="124"/>
      <c r="C537" s="135"/>
      <c r="D537" s="124"/>
      <c r="G537" s="127"/>
    </row>
    <row r="538" spans="1:7" x14ac:dyDescent="0.3">
      <c r="A538" s="332" t="s">
        <v>30</v>
      </c>
      <c r="B538" s="333" t="s">
        <v>31</v>
      </c>
      <c r="C538" s="333"/>
      <c r="D538" s="333" t="s">
        <v>46</v>
      </c>
      <c r="E538" s="334" t="s">
        <v>310</v>
      </c>
      <c r="F538" s="334" t="s">
        <v>360</v>
      </c>
      <c r="G538" s="127"/>
    </row>
    <row r="539" spans="1:7" x14ac:dyDescent="0.3">
      <c r="A539" s="332"/>
      <c r="B539" s="41" t="s">
        <v>34</v>
      </c>
      <c r="C539" s="41" t="s">
        <v>33</v>
      </c>
      <c r="D539" s="368"/>
      <c r="E539" s="334"/>
      <c r="F539" s="334"/>
      <c r="G539" s="127"/>
    </row>
    <row r="540" spans="1:7" ht="30" x14ac:dyDescent="0.3">
      <c r="A540" s="70" t="s">
        <v>373</v>
      </c>
      <c r="B540" s="130">
        <v>2</v>
      </c>
      <c r="C540" s="130"/>
      <c r="D540" s="154"/>
      <c r="E540" s="95"/>
      <c r="F540" s="204"/>
    </row>
    <row r="541" spans="1:7" x14ac:dyDescent="0.3">
      <c r="A541" s="4" t="s">
        <v>54</v>
      </c>
      <c r="B541" s="130">
        <v>2</v>
      </c>
      <c r="C541" s="130"/>
      <c r="D541" s="95"/>
      <c r="E541" s="95"/>
      <c r="F541" s="204"/>
    </row>
    <row r="542" spans="1:7" x14ac:dyDescent="0.3">
      <c r="A542" s="210" t="s">
        <v>374</v>
      </c>
      <c r="B542" s="130">
        <v>2</v>
      </c>
      <c r="C542" s="150" t="str">
        <f>IF(B542=0, -5, "0")</f>
        <v>0</v>
      </c>
      <c r="D542" s="95"/>
      <c r="E542" s="95"/>
      <c r="F542" s="204"/>
    </row>
    <row r="543" spans="1:7" ht="45" x14ac:dyDescent="0.3">
      <c r="A543" s="66" t="s">
        <v>249</v>
      </c>
      <c r="B543" s="280" t="str">
        <f>IF(D543=1, 2, IF(AND(D543&lt;1,D543&gt;0), 1, "0"))</f>
        <v>0</v>
      </c>
      <c r="C543" s="130"/>
      <c r="D543" s="281" t="str">
        <f>IFERROR(E543/F543,"N.A")</f>
        <v>N.A</v>
      </c>
      <c r="E543" s="305">
        <f>COUNTIF('A1 Exploitation'!F540:F542,"ok")</f>
        <v>0</v>
      </c>
      <c r="F543" s="283">
        <f>COUNTA('A2 Technique'!F540:F542)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0.47222222222222227</v>
      </c>
    </row>
    <row r="548" spans="1:4" ht="22.5" x14ac:dyDescent="0.45">
      <c r="A548" s="35" t="s">
        <v>45</v>
      </c>
      <c r="B548" s="181"/>
      <c r="C548" s="182"/>
      <c r="D548" s="183">
        <f>SUM(D544,D533,D513,D502,D443,D390,D357,D45,D317,D265,D157,D480,D204,D102)</f>
        <v>406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0.88646288209606983</v>
      </c>
    </row>
  </sheetData>
  <sheetProtection algorithmName="SHA-512" hashValue="8RqL43adpLl/grhBrkQuJ6VqSi7rzISsVebsqM4ln7iRSb/qvn4VK3qkQPugfPq3A+Mzbw8DqJPX9LHqYHzf4g==" saltValue="SHNmC/VBLmAeDrETxY2MG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40" zoomScale="90" zoomScaleNormal="9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9" t="s">
        <v>50</v>
      </c>
      <c r="B6" s="349"/>
      <c r="C6" s="349"/>
      <c r="D6" s="349"/>
      <c r="E6" s="349"/>
      <c r="F6" s="349"/>
      <c r="G6" s="125"/>
    </row>
    <row r="7" spans="1:7" s="12" customFormat="1" ht="21.75" customHeight="1" x14ac:dyDescent="0.45">
      <c r="A7" s="327" t="str">
        <f>'A2 Exploitation'!A8:F8</f>
        <v>Route de Gabes - Sfax</v>
      </c>
      <c r="B7" s="327"/>
      <c r="C7" s="327"/>
      <c r="D7" s="327"/>
      <c r="E7" s="327"/>
      <c r="F7" s="327"/>
      <c r="G7" s="125"/>
    </row>
    <row r="8" spans="1:7" s="12" customFormat="1" ht="24" x14ac:dyDescent="0.45">
      <c r="A8" s="14" t="s">
        <v>42</v>
      </c>
      <c r="B8" s="350" t="str">
        <f>'A2 Exploitation'!B9:F9</f>
        <v>Dr Hatem KARAA</v>
      </c>
      <c r="C8" s="350"/>
      <c r="D8" s="350"/>
      <c r="E8" s="350"/>
      <c r="F8" s="350"/>
      <c r="G8" s="125"/>
    </row>
    <row r="9" spans="1:7" s="12" customFormat="1" ht="24" x14ac:dyDescent="0.45">
      <c r="A9" s="15" t="s">
        <v>44</v>
      </c>
      <c r="B9" s="351" t="str">
        <f>'A2 Exploitation'!B10:F10</f>
        <v>Directeur du magasin et Chef rayon PFT</v>
      </c>
      <c r="C9" s="351"/>
      <c r="D9" s="351"/>
      <c r="E9" s="351"/>
      <c r="F9" s="351"/>
      <c r="G9" s="125"/>
    </row>
    <row r="10" spans="1:7" s="12" customFormat="1" ht="24" x14ac:dyDescent="0.45">
      <c r="A10" s="14" t="s">
        <v>43</v>
      </c>
      <c r="B10" s="348">
        <f>'A2 Exploitation'!B11:F11</f>
        <v>43263</v>
      </c>
      <c r="C10" s="348"/>
      <c r="D10" s="348"/>
      <c r="E10" s="348"/>
      <c r="F10" s="348"/>
      <c r="G10" s="125"/>
    </row>
    <row r="11" spans="1:7" s="12" customFormat="1" ht="24" x14ac:dyDescent="0.45">
      <c r="A11" s="14" t="s">
        <v>294</v>
      </c>
      <c r="B11" s="352">
        <f>D199</f>
        <v>0.875</v>
      </c>
      <c r="C11" s="352"/>
      <c r="D11" s="352"/>
      <c r="E11" s="352"/>
      <c r="F11" s="352"/>
      <c r="G11" s="125"/>
    </row>
    <row r="12" spans="1:7" s="12" customFormat="1" ht="22.5" x14ac:dyDescent="0.45">
      <c r="A12" s="11"/>
      <c r="D12" s="331"/>
      <c r="E12" s="331"/>
      <c r="F12" s="331"/>
      <c r="G12" s="331"/>
    </row>
    <row r="13" spans="1:7" s="12" customFormat="1" ht="11.25" customHeight="1" x14ac:dyDescent="0.3">
      <c r="A13" s="332" t="s">
        <v>30</v>
      </c>
      <c r="B13" s="333" t="s">
        <v>31</v>
      </c>
      <c r="C13" s="333"/>
      <c r="D13" s="333" t="s">
        <v>46</v>
      </c>
      <c r="E13" s="333" t="s">
        <v>190</v>
      </c>
      <c r="F13" s="333" t="s">
        <v>191</v>
      </c>
      <c r="G13" s="112"/>
    </row>
    <row r="14" spans="1:7" s="12" customFormat="1" ht="12.75" customHeight="1" x14ac:dyDescent="0.3">
      <c r="A14" s="332"/>
      <c r="B14" s="34" t="s">
        <v>34</v>
      </c>
      <c r="C14" s="34" t="s">
        <v>33</v>
      </c>
      <c r="D14" s="333"/>
      <c r="E14" s="333"/>
      <c r="F14" s="333"/>
      <c r="G14" s="127"/>
    </row>
    <row r="15" spans="1:7" x14ac:dyDescent="0.3">
      <c r="A15" s="17"/>
      <c r="B15" s="17"/>
      <c r="C15" s="17"/>
      <c r="D15" s="17"/>
    </row>
    <row r="16" spans="1:7" ht="19.5" x14ac:dyDescent="0.4">
      <c r="A16" s="357" t="s">
        <v>0</v>
      </c>
      <c r="B16" s="358"/>
      <c r="C16" s="358"/>
      <c r="D16" s="358"/>
      <c r="E16" s="358"/>
      <c r="F16" s="358"/>
      <c r="G16" s="126" t="s">
        <v>356</v>
      </c>
    </row>
    <row r="17" spans="1:7" ht="49.5" x14ac:dyDescent="0.3">
      <c r="A17" s="17" t="s">
        <v>269</v>
      </c>
      <c r="B17" s="94">
        <v>1</v>
      </c>
      <c r="C17" s="94"/>
      <c r="D17" s="95" t="s">
        <v>454</v>
      </c>
      <c r="E17" s="94"/>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9" t="s">
        <v>36</v>
      </c>
      <c r="B22" s="360"/>
      <c r="C22" s="361"/>
      <c r="D22" s="250">
        <f>SUM(B17:C21)</f>
        <v>9</v>
      </c>
    </row>
    <row r="23" spans="1:7" x14ac:dyDescent="0.3">
      <c r="A23" s="354" t="s">
        <v>295</v>
      </c>
      <c r="B23" s="355"/>
      <c r="C23" s="356"/>
      <c r="D23" s="33">
        <f>D22/(COUNT(B17:C21)*2)</f>
        <v>0.9</v>
      </c>
    </row>
    <row r="24" spans="1:7" s="22" customFormat="1" x14ac:dyDescent="0.3">
      <c r="A24" s="26"/>
      <c r="B24" s="27"/>
      <c r="C24" s="27"/>
      <c r="D24" s="28"/>
      <c r="G24" s="126"/>
    </row>
    <row r="25" spans="1:7" ht="19.5" x14ac:dyDescent="0.4">
      <c r="A25" s="362" t="s">
        <v>4</v>
      </c>
      <c r="B25" s="363"/>
      <c r="C25" s="363"/>
      <c r="D25" s="363"/>
      <c r="E25" s="363"/>
      <c r="F25" s="363"/>
    </row>
    <row r="26" spans="1:7" ht="50.25" x14ac:dyDescent="0.35">
      <c r="A26" s="40" t="s">
        <v>97</v>
      </c>
      <c r="B26" s="94">
        <v>1</v>
      </c>
      <c r="C26" s="120" t="str">
        <f>IF(B26=0, -5, "0")</f>
        <v>0</v>
      </c>
      <c r="D26" s="95" t="s">
        <v>455</v>
      </c>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54" t="s">
        <v>36</v>
      </c>
      <c r="B33" s="355"/>
      <c r="C33" s="356"/>
      <c r="D33" s="248">
        <f>SUM(B26:C32)</f>
        <v>13</v>
      </c>
    </row>
    <row r="34" spans="1:7" x14ac:dyDescent="0.3">
      <c r="A34" s="354" t="s">
        <v>295</v>
      </c>
      <c r="B34" s="355"/>
      <c r="C34" s="356"/>
      <c r="D34" s="33">
        <f>D33/(COUNT(B26:C32)*2)</f>
        <v>0.9285714285714286</v>
      </c>
    </row>
    <row r="35" spans="1:7" s="22" customFormat="1" x14ac:dyDescent="0.3">
      <c r="A35" s="26"/>
      <c r="B35" s="27"/>
      <c r="C35" s="27"/>
      <c r="D35" s="28"/>
      <c r="G35" s="126"/>
    </row>
    <row r="36" spans="1:7" s="22" customFormat="1" ht="19.5" x14ac:dyDescent="0.4">
      <c r="A36" s="362" t="s">
        <v>219</v>
      </c>
      <c r="B36" s="363"/>
      <c r="C36" s="363"/>
      <c r="D36" s="363"/>
      <c r="E36" s="363"/>
      <c r="F36" s="363"/>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54" t="s">
        <v>36</v>
      </c>
      <c r="B42" s="355"/>
      <c r="C42" s="356"/>
      <c r="D42" s="248">
        <f>SUM(B37:C41)</f>
        <v>10</v>
      </c>
      <c r="E42" s="13"/>
      <c r="F42" s="13"/>
      <c r="G42" s="126"/>
    </row>
    <row r="43" spans="1:7" s="22" customFormat="1" x14ac:dyDescent="0.3">
      <c r="A43" s="354" t="s">
        <v>295</v>
      </c>
      <c r="B43" s="355"/>
      <c r="C43" s="356"/>
      <c r="D43" s="33">
        <f>D42/(COUNT(B37:C41)*2)</f>
        <v>1</v>
      </c>
      <c r="E43" s="13"/>
      <c r="F43" s="13"/>
      <c r="G43" s="126"/>
    </row>
    <row r="44" spans="1:7" s="22" customFormat="1" x14ac:dyDescent="0.3">
      <c r="A44" s="47"/>
      <c r="B44" s="48"/>
      <c r="C44" s="48"/>
      <c r="D44" s="49"/>
      <c r="G44" s="126"/>
    </row>
    <row r="45" spans="1:7" ht="19.5" x14ac:dyDescent="0.4">
      <c r="A45" s="364" t="s">
        <v>21</v>
      </c>
      <c r="B45" s="365"/>
      <c r="C45" s="365"/>
      <c r="D45" s="365"/>
      <c r="E45" s="365"/>
      <c r="F45" s="365"/>
    </row>
    <row r="46" spans="1:7" ht="75.75" x14ac:dyDescent="0.3">
      <c r="A46" s="17" t="s">
        <v>270</v>
      </c>
      <c r="B46" s="94">
        <v>1</v>
      </c>
      <c r="C46" s="94"/>
      <c r="D46" s="98" t="s">
        <v>456</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54" t="s">
        <v>36</v>
      </c>
      <c r="B52" s="355"/>
      <c r="C52" s="356"/>
      <c r="D52" s="248">
        <f>SUM(B46:C51)</f>
        <v>11</v>
      </c>
    </row>
    <row r="53" spans="1:7" x14ac:dyDescent="0.3">
      <c r="A53" s="354" t="s">
        <v>295</v>
      </c>
      <c r="B53" s="355"/>
      <c r="C53" s="356"/>
      <c r="D53" s="33">
        <f>D52/(COUNT(B46:C51)*2)</f>
        <v>0.91666666666666663</v>
      </c>
    </row>
    <row r="54" spans="1:7" s="22" customFormat="1" x14ac:dyDescent="0.3">
      <c r="A54" s="26"/>
      <c r="B54" s="27"/>
      <c r="C54" s="27"/>
      <c r="D54" s="28"/>
      <c r="G54" s="126"/>
    </row>
    <row r="55" spans="1:7" ht="19.5" x14ac:dyDescent="0.4">
      <c r="A55" s="362" t="s">
        <v>8</v>
      </c>
      <c r="B55" s="363"/>
      <c r="C55" s="363"/>
      <c r="D55" s="363"/>
      <c r="E55" s="363"/>
      <c r="F55" s="363"/>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54" t="s">
        <v>36</v>
      </c>
      <c r="B63" s="355"/>
      <c r="C63" s="356"/>
      <c r="D63" s="248">
        <f>SUM(B56:C62)</f>
        <v>14</v>
      </c>
    </row>
    <row r="64" spans="1:7" x14ac:dyDescent="0.3">
      <c r="A64" s="354" t="s">
        <v>295</v>
      </c>
      <c r="B64" s="355"/>
      <c r="C64" s="356"/>
      <c r="D64" s="33">
        <f>D63/(COUNT(B56:C62)*2)</f>
        <v>1</v>
      </c>
    </row>
    <row r="65" spans="1:7" s="22" customFormat="1" x14ac:dyDescent="0.3">
      <c r="A65" s="26"/>
      <c r="B65" s="27"/>
      <c r="C65" s="27"/>
      <c r="D65" s="28"/>
      <c r="G65" s="126"/>
    </row>
    <row r="66" spans="1:7" ht="19.5" x14ac:dyDescent="0.4">
      <c r="A66" s="362" t="s">
        <v>130</v>
      </c>
      <c r="B66" s="363"/>
      <c r="C66" s="363"/>
      <c r="D66" s="363"/>
      <c r="E66" s="363"/>
      <c r="F66" s="363"/>
    </row>
    <row r="67" spans="1:7" ht="19.5" x14ac:dyDescent="0.4">
      <c r="A67" s="17" t="s">
        <v>271</v>
      </c>
      <c r="B67" s="100" t="s">
        <v>32</v>
      </c>
      <c r="C67" s="101"/>
      <c r="D67" s="102"/>
      <c r="E67" s="102"/>
      <c r="F67" s="94"/>
    </row>
    <row r="68" spans="1:7" ht="45" x14ac:dyDescent="0.4">
      <c r="A68" s="17" t="s">
        <v>272</v>
      </c>
      <c r="B68" s="100">
        <v>1</v>
      </c>
      <c r="C68" s="101"/>
      <c r="D68" s="102" t="s">
        <v>457</v>
      </c>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1</v>
      </c>
      <c r="C79" s="94"/>
      <c r="D79" s="107" t="s">
        <v>458</v>
      </c>
      <c r="E79" s="105"/>
      <c r="F79" s="94"/>
    </row>
    <row r="80" spans="1:7" ht="36" x14ac:dyDescent="0.35">
      <c r="A80" s="43" t="s">
        <v>167</v>
      </c>
      <c r="B80" s="100">
        <v>0</v>
      </c>
      <c r="C80" s="120">
        <f>IF(B80=0, -5, "0")</f>
        <v>-5</v>
      </c>
      <c r="D80" s="107" t="s">
        <v>459</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54" t="s">
        <v>36</v>
      </c>
      <c r="B84" s="355"/>
      <c r="C84" s="356"/>
      <c r="D84" s="248">
        <f>SUM(B67:C83)</f>
        <v>13</v>
      </c>
    </row>
    <row r="85" spans="1:7" x14ac:dyDescent="0.3">
      <c r="A85" s="354" t="s">
        <v>295</v>
      </c>
      <c r="B85" s="355"/>
      <c r="C85" s="356"/>
      <c r="D85" s="33">
        <f>D84/(COUNT(B67:C83)*2)</f>
        <v>0.54166666666666663</v>
      </c>
    </row>
    <row r="86" spans="1:7" s="22" customFormat="1" x14ac:dyDescent="0.3">
      <c r="A86" s="26"/>
      <c r="B86" s="27"/>
      <c r="C86" s="27"/>
      <c r="D86" s="28"/>
      <c r="G86" s="126"/>
    </row>
    <row r="87" spans="1:7" ht="19.5" x14ac:dyDescent="0.4">
      <c r="A87" s="362" t="s">
        <v>211</v>
      </c>
      <c r="B87" s="363"/>
      <c r="C87" s="363"/>
      <c r="D87" s="363"/>
      <c r="E87" s="363"/>
      <c r="F87" s="363"/>
    </row>
    <row r="88" spans="1:7" ht="34.5" x14ac:dyDescent="0.4">
      <c r="A88" s="50" t="s">
        <v>273</v>
      </c>
      <c r="B88" s="110">
        <v>2</v>
      </c>
      <c r="C88" s="101"/>
      <c r="D88" s="95"/>
      <c r="E88" s="95"/>
      <c r="F88" s="94"/>
    </row>
    <row r="89" spans="1:7" ht="19.5" x14ac:dyDescent="0.4">
      <c r="A89" s="17" t="s">
        <v>272</v>
      </c>
      <c r="B89" s="110" t="s">
        <v>32</v>
      </c>
      <c r="C89" s="101"/>
      <c r="D89" s="95"/>
      <c r="E89" s="94"/>
      <c r="F89" s="94"/>
    </row>
    <row r="90" spans="1:7" ht="19.5" x14ac:dyDescent="0.4">
      <c r="A90" s="17" t="s">
        <v>300</v>
      </c>
      <c r="B90" s="110">
        <v>2</v>
      </c>
      <c r="C90" s="101"/>
      <c r="D90" s="107"/>
      <c r="E90" s="94"/>
      <c r="F90" s="94"/>
    </row>
    <row r="91" spans="1:7" ht="34.5" x14ac:dyDescent="0.4">
      <c r="A91" s="23" t="s">
        <v>301</v>
      </c>
      <c r="B91" s="110" t="s">
        <v>32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54" t="s">
        <v>36</v>
      </c>
      <c r="B102" s="355"/>
      <c r="C102" s="356"/>
      <c r="D102" s="248">
        <f>SUM(B88:C101)</f>
        <v>20</v>
      </c>
    </row>
    <row r="103" spans="1:7" x14ac:dyDescent="0.3">
      <c r="A103" s="354" t="s">
        <v>295</v>
      </c>
      <c r="B103" s="355"/>
      <c r="C103" s="356"/>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2" t="s">
        <v>212</v>
      </c>
      <c r="B106" s="363"/>
      <c r="C106" s="363"/>
      <c r="D106" s="363"/>
      <c r="E106" s="363"/>
      <c r="F106" s="36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33" x14ac:dyDescent="0.3">
      <c r="A113" s="21" t="s">
        <v>165</v>
      </c>
      <c r="B113" s="110">
        <v>0</v>
      </c>
      <c r="C113" s="94"/>
      <c r="D113" s="95" t="s">
        <v>460</v>
      </c>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54" t="s">
        <v>36</v>
      </c>
      <c r="B118" s="355"/>
      <c r="C118" s="356"/>
      <c r="D118" s="248">
        <f>SUM(B107:C117)</f>
        <v>20</v>
      </c>
      <c r="E118" s="13"/>
      <c r="F118" s="13"/>
      <c r="G118" s="126"/>
    </row>
    <row r="119" spans="1:7" s="22" customFormat="1" x14ac:dyDescent="0.3">
      <c r="A119" s="354" t="s">
        <v>295</v>
      </c>
      <c r="B119" s="355"/>
      <c r="C119" s="356"/>
      <c r="D119" s="33">
        <f>D118/(COUNT(B107:C117)*2)</f>
        <v>0.90909090909090906</v>
      </c>
      <c r="E119" s="13"/>
      <c r="F119" s="13"/>
      <c r="G119" s="126"/>
    </row>
    <row r="120" spans="1:7" s="22" customFormat="1" x14ac:dyDescent="0.3">
      <c r="A120" s="26"/>
      <c r="B120" s="27"/>
      <c r="C120" s="27"/>
      <c r="D120" s="28"/>
      <c r="G120" s="126"/>
    </row>
    <row r="121" spans="1:7" ht="19.5" x14ac:dyDescent="0.4">
      <c r="A121" s="362" t="s">
        <v>185</v>
      </c>
      <c r="B121" s="363"/>
      <c r="C121" s="363"/>
      <c r="D121" s="363"/>
      <c r="E121" s="363"/>
      <c r="F121" s="363"/>
    </row>
    <row r="122" spans="1:7" x14ac:dyDescent="0.3">
      <c r="A122" s="44" t="s">
        <v>275</v>
      </c>
      <c r="B122" s="111">
        <v>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v>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ht="33" x14ac:dyDescent="0.3">
      <c r="A129" s="20" t="s">
        <v>166</v>
      </c>
      <c r="B129" s="111">
        <v>1</v>
      </c>
      <c r="C129" s="121"/>
      <c r="D129" s="95" t="s">
        <v>461</v>
      </c>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54" t="s">
        <v>36</v>
      </c>
      <c r="B133" s="355"/>
      <c r="C133" s="356"/>
      <c r="D133" s="248">
        <f>SUM(B122:C132)</f>
        <v>11</v>
      </c>
    </row>
    <row r="134" spans="1:7" x14ac:dyDescent="0.3">
      <c r="A134" s="354" t="s">
        <v>295</v>
      </c>
      <c r="B134" s="355"/>
      <c r="C134" s="356"/>
      <c r="D134" s="32">
        <f>D133/(COUNT(B122:C132)*2)</f>
        <v>0.91666666666666663</v>
      </c>
    </row>
    <row r="135" spans="1:7" s="22" customFormat="1" x14ac:dyDescent="0.3">
      <c r="A135" s="26"/>
      <c r="B135" s="27"/>
      <c r="C135" s="27"/>
      <c r="D135" s="31"/>
      <c r="G135" s="126"/>
    </row>
    <row r="136" spans="1:7" ht="19.5" x14ac:dyDescent="0.4">
      <c r="A136" s="362" t="s">
        <v>71</v>
      </c>
      <c r="B136" s="363"/>
      <c r="C136" s="363"/>
      <c r="D136" s="363"/>
      <c r="E136" s="363"/>
      <c r="F136" s="363"/>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54" t="s">
        <v>36</v>
      </c>
      <c r="B149" s="355"/>
      <c r="C149" s="356"/>
      <c r="D149" s="248">
        <f>SUM(B137:C148)</f>
        <v>0</v>
      </c>
    </row>
    <row r="150" spans="1:7" x14ac:dyDescent="0.3">
      <c r="A150" s="354" t="s">
        <v>295</v>
      </c>
      <c r="B150" s="355"/>
      <c r="C150" s="356"/>
      <c r="D150" s="33" t="e">
        <f>D149/(COUNT(B137:C148)*2)</f>
        <v>#DIV/0!</v>
      </c>
    </row>
    <row r="151" spans="1:7" s="22" customFormat="1" x14ac:dyDescent="0.3">
      <c r="A151" s="26"/>
      <c r="B151" s="27"/>
      <c r="C151" s="27"/>
      <c r="D151" s="28"/>
      <c r="G151" s="126"/>
    </row>
    <row r="152" spans="1:7" ht="19.5" x14ac:dyDescent="0.4">
      <c r="A152" s="362" t="s">
        <v>217</v>
      </c>
      <c r="B152" s="363"/>
      <c r="C152" s="363"/>
      <c r="D152" s="363"/>
      <c r="E152" s="363"/>
      <c r="F152" s="363"/>
    </row>
    <row r="153" spans="1:7" x14ac:dyDescent="0.3">
      <c r="A153" s="50" t="s">
        <v>279</v>
      </c>
      <c r="B153" s="94">
        <v>2</v>
      </c>
      <c r="C153" s="94"/>
      <c r="D153" s="95"/>
      <c r="E153" s="94"/>
      <c r="F153" s="94"/>
    </row>
    <row r="154" spans="1:7" ht="33" x14ac:dyDescent="0.3">
      <c r="A154" s="17" t="s">
        <v>149</v>
      </c>
      <c r="B154" s="94">
        <v>1</v>
      </c>
      <c r="C154" s="94"/>
      <c r="D154" s="311" t="s">
        <v>434</v>
      </c>
      <c r="E154" s="94"/>
      <c r="F154" s="94" t="s">
        <v>357</v>
      </c>
    </row>
    <row r="155" spans="1:7" ht="18" x14ac:dyDescent="0.35">
      <c r="A155" s="40" t="s">
        <v>306</v>
      </c>
      <c r="B155" s="94">
        <v>2</v>
      </c>
      <c r="C155" s="120" t="str">
        <f>IF(B155=0, -5, "0")</f>
        <v>0</v>
      </c>
      <c r="D155" s="312"/>
      <c r="E155" s="94"/>
      <c r="F155" s="94"/>
    </row>
    <row r="156" spans="1:7" ht="18" x14ac:dyDescent="0.35">
      <c r="A156" s="40" t="s">
        <v>307</v>
      </c>
      <c r="B156" s="94">
        <v>2</v>
      </c>
      <c r="C156" s="120" t="str">
        <f>IF(B156=0, -5, "0")</f>
        <v>0</v>
      </c>
      <c r="D156" s="312"/>
      <c r="E156" s="94"/>
      <c r="F156" s="94"/>
    </row>
    <row r="157" spans="1:7" ht="18" x14ac:dyDescent="0.35">
      <c r="A157" s="40" t="s">
        <v>308</v>
      </c>
      <c r="B157" s="94">
        <v>2</v>
      </c>
      <c r="C157" s="120" t="str">
        <f>IF(B157=0, -5, "0")</f>
        <v>0</v>
      </c>
      <c r="D157" s="312"/>
      <c r="E157" s="94"/>
      <c r="F157" s="94"/>
    </row>
    <row r="158" spans="1:7" ht="82.5" x14ac:dyDescent="0.3">
      <c r="A158" s="76" t="s">
        <v>196</v>
      </c>
      <c r="B158" s="94">
        <v>1</v>
      </c>
      <c r="C158" s="94"/>
      <c r="D158" s="312" t="s">
        <v>435</v>
      </c>
      <c r="E158" s="94"/>
      <c r="F158" s="94" t="s">
        <v>357</v>
      </c>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54" t="s">
        <v>36</v>
      </c>
      <c r="B161" s="360"/>
      <c r="C161" s="361"/>
      <c r="D161" s="250">
        <f>SUM(B153:C160)</f>
        <v>14</v>
      </c>
    </row>
    <row r="162" spans="1:7" x14ac:dyDescent="0.3">
      <c r="A162" s="354" t="s">
        <v>295</v>
      </c>
      <c r="B162" s="355"/>
      <c r="C162" s="356"/>
      <c r="D162" s="33">
        <f>D161/(COUNT(B153:C160)*2)</f>
        <v>0.875</v>
      </c>
    </row>
    <row r="163" spans="1:7" s="22" customFormat="1" x14ac:dyDescent="0.3">
      <c r="A163" s="26"/>
      <c r="B163" s="27"/>
      <c r="C163" s="29"/>
      <c r="D163" s="30"/>
      <c r="G163" s="126"/>
    </row>
    <row r="164" spans="1:7" ht="19.5" x14ac:dyDescent="0.4">
      <c r="A164" s="362" t="s">
        <v>77</v>
      </c>
      <c r="B164" s="363"/>
      <c r="C164" s="363"/>
      <c r="D164" s="363"/>
      <c r="E164" s="363"/>
      <c r="F164" s="363"/>
    </row>
    <row r="165" spans="1:7" ht="66.75" x14ac:dyDescent="0.35">
      <c r="A165" s="40" t="s">
        <v>286</v>
      </c>
      <c r="B165" s="94">
        <v>1</v>
      </c>
      <c r="C165" s="120" t="str">
        <f>IF(B165=0, -5, "0")</f>
        <v>0</v>
      </c>
      <c r="D165" s="311" t="s">
        <v>436</v>
      </c>
      <c r="E165" s="94"/>
      <c r="F165" s="94"/>
    </row>
    <row r="166" spans="1:7" ht="33" x14ac:dyDescent="0.3">
      <c r="A166" s="17" t="s">
        <v>287</v>
      </c>
      <c r="B166" s="94">
        <v>1</v>
      </c>
      <c r="C166" s="94"/>
      <c r="D166" s="312" t="s">
        <v>437</v>
      </c>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54" t="s">
        <v>36</v>
      </c>
      <c r="B169" s="355"/>
      <c r="C169" s="356"/>
      <c r="D169" s="248">
        <f>SUM(B165:C168)</f>
        <v>6</v>
      </c>
    </row>
    <row r="170" spans="1:7" x14ac:dyDescent="0.3">
      <c r="A170" s="354" t="s">
        <v>295</v>
      </c>
      <c r="B170" s="355"/>
      <c r="C170" s="356"/>
      <c r="D170" s="33">
        <f>D169/(COUNT(B165:C168)*2)</f>
        <v>0.75</v>
      </c>
    </row>
    <row r="171" spans="1:7" s="22" customFormat="1" x14ac:dyDescent="0.3">
      <c r="A171" s="26"/>
      <c r="B171" s="27"/>
      <c r="C171" s="27"/>
      <c r="D171" s="28"/>
      <c r="G171" s="126"/>
    </row>
    <row r="172" spans="1:7" ht="19.5" x14ac:dyDescent="0.4">
      <c r="A172" s="366" t="s">
        <v>17</v>
      </c>
      <c r="B172" s="367"/>
      <c r="C172" s="367"/>
      <c r="D172" s="367"/>
      <c r="E172" s="367"/>
      <c r="F172" s="367"/>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54" t="s">
        <v>36</v>
      </c>
      <c r="B177" s="355"/>
      <c r="C177" s="356"/>
      <c r="D177" s="248">
        <f>SUM(B173:C176)</f>
        <v>8</v>
      </c>
    </row>
    <row r="178" spans="1:7" x14ac:dyDescent="0.3">
      <c r="A178" s="354" t="s">
        <v>295</v>
      </c>
      <c r="B178" s="355"/>
      <c r="C178" s="356"/>
      <c r="D178" s="33">
        <f>D177/(COUNT(B173:C176)*2)</f>
        <v>1</v>
      </c>
    </row>
    <row r="179" spans="1:7" s="22" customFormat="1" x14ac:dyDescent="0.3">
      <c r="A179" s="26"/>
      <c r="B179" s="27"/>
      <c r="C179" s="27"/>
      <c r="D179" s="28"/>
      <c r="G179" s="126"/>
    </row>
    <row r="180" spans="1:7" ht="19.5" x14ac:dyDescent="0.4">
      <c r="A180" s="362" t="s">
        <v>78</v>
      </c>
      <c r="B180" s="363"/>
      <c r="C180" s="363"/>
      <c r="D180" s="363"/>
      <c r="E180" s="363"/>
      <c r="F180" s="363"/>
    </row>
    <row r="181" spans="1:7" ht="66" x14ac:dyDescent="0.3">
      <c r="A181" s="44" t="s">
        <v>315</v>
      </c>
      <c r="B181" s="94">
        <v>1</v>
      </c>
      <c r="C181" s="94"/>
      <c r="D181" s="95" t="s">
        <v>462</v>
      </c>
      <c r="E181" s="95"/>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54" t="s">
        <v>36</v>
      </c>
      <c r="B186" s="355"/>
      <c r="C186" s="356"/>
      <c r="D186" s="248">
        <f>SUM(B181:C185)</f>
        <v>9</v>
      </c>
    </row>
    <row r="187" spans="1:7" x14ac:dyDescent="0.3">
      <c r="A187" s="354" t="s">
        <v>295</v>
      </c>
      <c r="B187" s="355"/>
      <c r="C187" s="356"/>
      <c r="D187" s="33">
        <f>D186/(COUNT(B181:C185)*2)</f>
        <v>0.9</v>
      </c>
    </row>
    <row r="188" spans="1:7" s="22" customFormat="1" x14ac:dyDescent="0.3">
      <c r="A188" s="26"/>
      <c r="B188" s="27"/>
      <c r="C188" s="27"/>
      <c r="D188" s="28"/>
      <c r="G188" s="126"/>
    </row>
    <row r="189" spans="1:7" ht="19.5" x14ac:dyDescent="0.4">
      <c r="A189" s="362" t="s">
        <v>216</v>
      </c>
      <c r="B189" s="363"/>
      <c r="C189" s="363"/>
      <c r="D189" s="363"/>
      <c r="E189" s="363"/>
      <c r="F189" s="363"/>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1</v>
      </c>
      <c r="C192" s="94"/>
      <c r="D192" s="94" t="s">
        <v>463</v>
      </c>
      <c r="E192" s="94"/>
      <c r="F192" s="94"/>
    </row>
    <row r="193" spans="1:6" x14ac:dyDescent="0.3">
      <c r="A193" s="53" t="s">
        <v>189</v>
      </c>
      <c r="B193" s="94" t="s">
        <v>32</v>
      </c>
      <c r="C193" s="94"/>
      <c r="D193" s="94"/>
      <c r="E193" s="94"/>
      <c r="F193" s="94"/>
    </row>
    <row r="194" spans="1:6" x14ac:dyDescent="0.3">
      <c r="A194" s="354" t="s">
        <v>36</v>
      </c>
      <c r="B194" s="355"/>
      <c r="C194" s="356"/>
      <c r="D194" s="54">
        <f>SUM(B190:C193)</f>
        <v>3</v>
      </c>
    </row>
    <row r="195" spans="1:6" x14ac:dyDescent="0.3">
      <c r="A195" s="354" t="s">
        <v>295</v>
      </c>
      <c r="B195" s="355"/>
      <c r="C195" s="356"/>
      <c r="D195" s="33">
        <f>D194/(COUNT(B190:C193)*2)</f>
        <v>0.75</v>
      </c>
    </row>
    <row r="197" spans="1:6" ht="18" x14ac:dyDescent="0.35">
      <c r="A197" s="64" t="s">
        <v>246</v>
      </c>
      <c r="B197" s="63"/>
      <c r="C197" s="63"/>
      <c r="D197" s="295">
        <f>E197*100/F197</f>
        <v>0</v>
      </c>
      <c r="E197" s="286">
        <f>COUNTIF('A1 Technique'!F17:F193,"ok")</f>
        <v>0</v>
      </c>
      <c r="F197" s="287">
        <f>COUNTA('A1 Technique'!F17:F193)</f>
        <v>10</v>
      </c>
    </row>
    <row r="198" spans="1:6" ht="22.5" x14ac:dyDescent="0.3">
      <c r="A198" s="35" t="s">
        <v>322</v>
      </c>
      <c r="B198" s="36"/>
      <c r="C198" s="37"/>
      <c r="D198" s="38">
        <f>SUM(D194,D186,D177,D169,D161,D63,D52,D33,D22,D118,D149,D133,D102,D84,D42)</f>
        <v>161</v>
      </c>
    </row>
    <row r="199" spans="1:6" ht="22.5" x14ac:dyDescent="0.3">
      <c r="A199" s="35" t="s">
        <v>323</v>
      </c>
      <c r="B199" s="36"/>
      <c r="C199" s="37"/>
      <c r="D199" s="39">
        <f>D198/(COUNT(B190:C193,B181:C185,B173:C176,B165:C168,B153:C160,B56:C62,B46:C51,B26:C32,B17:C21,B107:C117,B137:C148,B122:C132,B88:C101,B67:C83,B37:C41)*2)</f>
        <v>0.875</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5" zoomScale="98" zoomScaleSheetLayoutView="98" workbookViewId="0">
      <selection activeCell="D22" sqref="D22"/>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6" t="s">
        <v>179</v>
      </c>
      <c r="B7" s="326"/>
      <c r="C7" s="326"/>
      <c r="D7" s="326"/>
      <c r="E7" s="326"/>
      <c r="F7" s="326"/>
      <c r="G7" s="125"/>
    </row>
    <row r="8" spans="1:7" ht="29.25" x14ac:dyDescent="0.45">
      <c r="A8" s="327" t="str">
        <f>'Page de garde'!D18</f>
        <v>Route de Gabes - Sfax</v>
      </c>
      <c r="B8" s="327"/>
      <c r="C8" s="327"/>
      <c r="D8" s="327"/>
      <c r="E8" s="327"/>
      <c r="F8" s="327"/>
      <c r="G8" s="125"/>
    </row>
    <row r="9" spans="1:7" ht="24" x14ac:dyDescent="0.45">
      <c r="A9" s="14" t="s">
        <v>42</v>
      </c>
      <c r="B9" s="328" t="s">
        <v>499</v>
      </c>
      <c r="C9" s="328"/>
      <c r="D9" s="328"/>
      <c r="E9" s="328"/>
      <c r="F9" s="328"/>
      <c r="G9" s="125"/>
    </row>
    <row r="10" spans="1:7" ht="24" x14ac:dyDescent="0.45">
      <c r="A10" s="15" t="s">
        <v>44</v>
      </c>
      <c r="B10" s="329" t="s">
        <v>465</v>
      </c>
      <c r="C10" s="329"/>
      <c r="D10" s="329"/>
      <c r="E10" s="329"/>
      <c r="F10" s="329"/>
      <c r="G10" s="125"/>
    </row>
    <row r="11" spans="1:7" ht="24" x14ac:dyDescent="0.45">
      <c r="A11" s="14" t="s">
        <v>43</v>
      </c>
      <c r="B11" s="324">
        <v>43314</v>
      </c>
      <c r="C11" s="324"/>
      <c r="D11" s="324"/>
      <c r="E11" s="324"/>
      <c r="F11" s="324"/>
      <c r="G11" s="125"/>
    </row>
    <row r="12" spans="1:7" ht="24" x14ac:dyDescent="0.45">
      <c r="A12" s="14" t="s">
        <v>239</v>
      </c>
      <c r="B12" s="330">
        <f>D549</f>
        <v>0.60849056603773588</v>
      </c>
      <c r="C12" s="330"/>
      <c r="D12" s="330"/>
      <c r="E12" s="330"/>
      <c r="F12" s="330"/>
      <c r="G12" s="125"/>
    </row>
    <row r="13" spans="1:7" ht="22.5" x14ac:dyDescent="0.45">
      <c r="D13" s="331"/>
      <c r="E13" s="331"/>
      <c r="F13" s="331"/>
      <c r="G13" s="33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43314</v>
      </c>
      <c r="B16" s="188"/>
      <c r="C16" s="188"/>
      <c r="D16" s="188"/>
      <c r="E16" s="188"/>
      <c r="F16" s="202"/>
    </row>
    <row r="17" spans="1:8" ht="16.5" customHeight="1" x14ac:dyDescent="0.3">
      <c r="A17" s="332" t="s">
        <v>30</v>
      </c>
      <c r="B17" s="333" t="s">
        <v>31</v>
      </c>
      <c r="C17" s="333"/>
      <c r="D17" s="333" t="s">
        <v>46</v>
      </c>
      <c r="E17" s="334" t="s">
        <v>310</v>
      </c>
      <c r="F17" s="334" t="s">
        <v>358</v>
      </c>
    </row>
    <row r="18" spans="1:8" ht="16.5" customHeight="1" x14ac:dyDescent="0.3">
      <c r="A18" s="332"/>
      <c r="B18" s="41" t="s">
        <v>34</v>
      </c>
      <c r="C18" s="41" t="s">
        <v>33</v>
      </c>
      <c r="D18" s="333"/>
      <c r="E18" s="334"/>
      <c r="F18" s="334"/>
    </row>
    <row r="19" spans="1:8" x14ac:dyDescent="0.3">
      <c r="A19" s="12"/>
    </row>
    <row r="20" spans="1:8" ht="18" x14ac:dyDescent="0.3">
      <c r="A20" s="192" t="s">
        <v>1</v>
      </c>
      <c r="B20" s="193"/>
      <c r="C20" s="193"/>
      <c r="D20" s="193"/>
      <c r="E20" s="193"/>
      <c r="F20" s="203"/>
    </row>
    <row r="21" spans="1:8" ht="49.5" x14ac:dyDescent="0.3">
      <c r="A21" s="70" t="s">
        <v>10</v>
      </c>
      <c r="B21" s="130">
        <v>2</v>
      </c>
      <c r="C21" s="130"/>
      <c r="D21" s="95" t="s">
        <v>490</v>
      </c>
      <c r="E21" s="94"/>
      <c r="F21" s="204"/>
      <c r="H21" s="12" t="s">
        <v>356</v>
      </c>
    </row>
    <row r="22" spans="1:8" x14ac:dyDescent="0.3">
      <c r="A22" s="70" t="s">
        <v>188</v>
      </c>
      <c r="B22" s="130" t="s">
        <v>32</v>
      </c>
      <c r="C22" s="130"/>
      <c r="D22" s="95"/>
      <c r="E22" s="94"/>
      <c r="F22" s="204"/>
      <c r="H22" s="12" t="s">
        <v>357</v>
      </c>
    </row>
    <row r="23" spans="1:8" ht="33" x14ac:dyDescent="0.3">
      <c r="A23" s="70" t="s">
        <v>89</v>
      </c>
      <c r="B23" s="130">
        <v>2</v>
      </c>
      <c r="C23" s="130"/>
      <c r="D23" s="95" t="s">
        <v>500</v>
      </c>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t="s">
        <v>32</v>
      </c>
      <c r="C36" s="131"/>
      <c r="D36" s="139"/>
      <c r="E36" s="106"/>
      <c r="F36" s="204"/>
      <c r="G36" s="127"/>
    </row>
    <row r="37" spans="1:7" x14ac:dyDescent="0.3">
      <c r="A37" s="4" t="s">
        <v>181</v>
      </c>
      <c r="B37" s="130">
        <v>2</v>
      </c>
      <c r="C37" s="130"/>
      <c r="D37" s="95"/>
      <c r="E37" s="94"/>
      <c r="F37" s="204"/>
    </row>
    <row r="38" spans="1:7" x14ac:dyDescent="0.3">
      <c r="A38" s="335" t="s">
        <v>379</v>
      </c>
      <c r="B38" s="336"/>
      <c r="C38" s="336"/>
      <c r="D38" s="336"/>
      <c r="E38" s="336"/>
      <c r="F38" s="337"/>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COUNTIF('A2 Exploitation'!F21:F40,"ok")</f>
        <v>1</v>
      </c>
      <c r="F41" s="283">
        <f>COUNTA('A2 Exploitation'!F21:F40)</f>
        <v>1</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28</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43314</v>
      </c>
      <c r="B49" s="124"/>
      <c r="C49" s="135"/>
      <c r="D49" s="124"/>
    </row>
    <row r="50" spans="1:7" x14ac:dyDescent="0.3">
      <c r="A50" s="332" t="s">
        <v>30</v>
      </c>
      <c r="B50" s="333" t="s">
        <v>31</v>
      </c>
      <c r="C50" s="333"/>
      <c r="D50" s="333" t="s">
        <v>46</v>
      </c>
      <c r="E50" s="334" t="s">
        <v>310</v>
      </c>
      <c r="F50" s="334" t="s">
        <v>360</v>
      </c>
      <c r="G50" s="127"/>
    </row>
    <row r="51" spans="1:7" x14ac:dyDescent="0.3">
      <c r="A51" s="332"/>
      <c r="B51" s="41" t="s">
        <v>34</v>
      </c>
      <c r="C51" s="41" t="s">
        <v>33</v>
      </c>
      <c r="D51" s="333"/>
      <c r="E51" s="334"/>
      <c r="F51" s="334"/>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t="s">
        <v>32</v>
      </c>
      <c r="C54" s="130"/>
      <c r="D54" s="138"/>
      <c r="E54" s="94"/>
      <c r="F54" s="204"/>
    </row>
    <row r="55" spans="1:7" x14ac:dyDescent="0.3">
      <c r="A55" s="8" t="s">
        <v>362</v>
      </c>
      <c r="B55" s="130" t="s">
        <v>32</v>
      </c>
      <c r="C55" s="130"/>
      <c r="D55" s="138"/>
      <c r="E55" s="94"/>
      <c r="F55" s="204"/>
    </row>
    <row r="56" spans="1:7" x14ac:dyDescent="0.3">
      <c r="A56" s="10" t="s">
        <v>255</v>
      </c>
      <c r="B56" s="130" t="s">
        <v>32</v>
      </c>
      <c r="C56" s="131"/>
      <c r="D56" s="147"/>
      <c r="E56" s="106"/>
      <c r="F56" s="204"/>
    </row>
    <row r="57" spans="1:7" x14ac:dyDescent="0.3">
      <c r="A57" s="10" t="s">
        <v>27</v>
      </c>
      <c r="B57" s="130" t="s">
        <v>32</v>
      </c>
      <c r="C57" s="130"/>
      <c r="D57" s="138"/>
      <c r="E57" s="94"/>
      <c r="F57" s="204"/>
    </row>
    <row r="58" spans="1:7" x14ac:dyDescent="0.3">
      <c r="A58" s="18" t="s">
        <v>128</v>
      </c>
      <c r="B58" s="130" t="s">
        <v>32</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t="s">
        <v>32</v>
      </c>
      <c r="C60" s="148"/>
      <c r="D60" s="129"/>
      <c r="E60" s="94"/>
      <c r="F60" s="204"/>
    </row>
    <row r="61" spans="1:7" x14ac:dyDescent="0.3">
      <c r="A61" s="5" t="s">
        <v>36</v>
      </c>
      <c r="B61" s="5"/>
      <c r="C61" s="5"/>
      <c r="D61" s="5">
        <f>SUM(B53:C60)</f>
        <v>0</v>
      </c>
    </row>
    <row r="62" spans="1:7" x14ac:dyDescent="0.3">
      <c r="A62" s="5" t="s">
        <v>35</v>
      </c>
      <c r="B62" s="132"/>
      <c r="C62" s="133"/>
      <c r="D62" s="134" t="e">
        <f>D61/(COUNT(B53:C60)*2)</f>
        <v>#DIV/0!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t="s">
        <v>32</v>
      </c>
      <c r="C66" s="130"/>
      <c r="D66" s="113"/>
      <c r="E66" s="94"/>
      <c r="F66" s="204"/>
    </row>
    <row r="67" spans="1:7" x14ac:dyDescent="0.3">
      <c r="A67" s="8" t="s">
        <v>110</v>
      </c>
      <c r="B67" s="130" t="s">
        <v>32</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t="s">
        <v>32</v>
      </c>
      <c r="C75" s="131"/>
      <c r="D75" s="151"/>
      <c r="E75" s="106"/>
      <c r="F75" s="204"/>
      <c r="G75" s="214"/>
    </row>
    <row r="76" spans="1:7" s="112" customFormat="1" x14ac:dyDescent="0.3">
      <c r="A76" s="70" t="s">
        <v>156</v>
      </c>
      <c r="B76" s="130" t="s">
        <v>32</v>
      </c>
      <c r="C76" s="131"/>
      <c r="D76" s="138"/>
      <c r="E76" s="106"/>
      <c r="F76" s="204"/>
      <c r="G76" s="214"/>
    </row>
    <row r="77" spans="1:7" s="112" customFormat="1" x14ac:dyDescent="0.3">
      <c r="A77" s="70" t="s">
        <v>170</v>
      </c>
      <c r="B77" s="130" t="s">
        <v>32</v>
      </c>
      <c r="C77" s="131"/>
      <c r="D77" s="151"/>
      <c r="E77" s="106"/>
      <c r="F77" s="204"/>
      <c r="G77" s="214"/>
    </row>
    <row r="78" spans="1:7" s="112" customFormat="1" ht="18" x14ac:dyDescent="0.35">
      <c r="A78" s="191" t="s">
        <v>397</v>
      </c>
      <c r="B78" s="130" t="s">
        <v>32</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t="s">
        <v>32</v>
      </c>
      <c r="C80" s="131"/>
      <c r="D80" s="151"/>
      <c r="E80" s="106"/>
      <c r="F80" s="204"/>
      <c r="G80" s="127"/>
    </row>
    <row r="81" spans="1:7" s="112" customFormat="1" ht="30" x14ac:dyDescent="0.3">
      <c r="A81" s="70" t="s">
        <v>178</v>
      </c>
      <c r="B81" s="130" t="s">
        <v>32</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t="s">
        <v>32</v>
      </c>
      <c r="C83" s="213"/>
      <c r="D83" s="151"/>
      <c r="E83" s="106"/>
      <c r="F83" s="205"/>
      <c r="G83" s="127"/>
    </row>
    <row r="84" spans="1:7" x14ac:dyDescent="0.3">
      <c r="A84" s="5" t="s">
        <v>36</v>
      </c>
      <c r="B84" s="5"/>
      <c r="C84" s="5"/>
      <c r="D84" s="59">
        <f>SUM(B65:C83)</f>
        <v>0</v>
      </c>
    </row>
    <row r="85" spans="1:7" x14ac:dyDescent="0.3">
      <c r="A85" s="5" t="s">
        <v>35</v>
      </c>
      <c r="B85" s="132"/>
      <c r="C85" s="133"/>
      <c r="D85" s="134" t="e">
        <f>D84/(COUNT(B65:C83)*2)</f>
        <v>#DIV/0!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t="s">
        <v>32</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t="s">
        <v>32</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t="s">
        <v>32</v>
      </c>
      <c r="C92" s="218"/>
      <c r="D92" s="147"/>
      <c r="E92" s="106"/>
      <c r="F92" s="204"/>
    </row>
    <row r="93" spans="1:7" ht="30" x14ac:dyDescent="0.3">
      <c r="A93" s="4" t="s">
        <v>359</v>
      </c>
      <c r="B93" s="130" t="s">
        <v>32</v>
      </c>
      <c r="C93" s="130"/>
      <c r="D93" s="129"/>
      <c r="E93" s="94"/>
      <c r="F93" s="204"/>
    </row>
    <row r="94" spans="1:7" x14ac:dyDescent="0.3">
      <c r="A94" s="335" t="s">
        <v>379</v>
      </c>
      <c r="B94" s="336"/>
      <c r="C94" s="336"/>
      <c r="D94" s="336"/>
      <c r="E94" s="336"/>
      <c r="F94" s="337"/>
    </row>
    <row r="95" spans="1:7" ht="26.25" customHeight="1" x14ac:dyDescent="0.3">
      <c r="A95" s="229" t="s">
        <v>361</v>
      </c>
      <c r="B95" s="130" t="s">
        <v>32</v>
      </c>
      <c r="C95" s="230"/>
      <c r="D95" s="231"/>
      <c r="E95" s="106"/>
      <c r="F95" s="204"/>
    </row>
    <row r="96" spans="1:7" s="112" customFormat="1" ht="31.5" customHeight="1" x14ac:dyDescent="0.3">
      <c r="A96" s="55" t="s">
        <v>493</v>
      </c>
      <c r="B96" s="130" t="s">
        <v>32</v>
      </c>
      <c r="C96" s="213"/>
      <c r="D96" s="223"/>
      <c r="E96" s="106"/>
      <c r="F96" s="204"/>
      <c r="G96" s="127"/>
    </row>
    <row r="97" spans="1:7" s="112" customFormat="1" ht="31.5" customHeight="1" x14ac:dyDescent="0.3">
      <c r="A97" s="219" t="s">
        <v>494</v>
      </c>
      <c r="B97" s="130" t="s">
        <v>32</v>
      </c>
      <c r="C97" s="213"/>
      <c r="D97" s="223"/>
      <c r="E97" s="106"/>
      <c r="F97" s="204"/>
      <c r="G97" s="127"/>
    </row>
    <row r="98" spans="1:7" s="112" customFormat="1" ht="24" customHeight="1" x14ac:dyDescent="0.3">
      <c r="A98" s="219" t="s">
        <v>392</v>
      </c>
      <c r="B98" s="130" t="s">
        <v>32</v>
      </c>
      <c r="C98" s="213"/>
      <c r="D98" s="223"/>
      <c r="E98" s="106"/>
      <c r="F98" s="204"/>
      <c r="G98" s="127"/>
    </row>
    <row r="99" spans="1:7" s="112" customFormat="1" ht="42.75" customHeight="1" x14ac:dyDescent="0.3">
      <c r="A99" s="219" t="s">
        <v>249</v>
      </c>
      <c r="B99" s="280" t="s">
        <v>32</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t="e">
        <f>D100/(COUNT(B88:C93,B95:C99)*2)</f>
        <v>#DIV/0!</v>
      </c>
    </row>
    <row r="102" spans="1:7" ht="18" x14ac:dyDescent="0.35">
      <c r="A102" s="42" t="s">
        <v>61</v>
      </c>
      <c r="B102" s="152"/>
      <c r="C102" s="153"/>
      <c r="D102" s="143">
        <f>SUM(D84,D100,D61)</f>
        <v>0</v>
      </c>
    </row>
    <row r="103" spans="1:7" ht="18" x14ac:dyDescent="0.35">
      <c r="A103" s="42" t="s">
        <v>199</v>
      </c>
      <c r="B103" s="152"/>
      <c r="C103" s="153"/>
      <c r="D103" s="144" t="e">
        <f>D102/(COUNT(B88:C93,B53:C60,B65:C83,B95:C99)*2)</f>
        <v>#DIV/0!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43314</v>
      </c>
      <c r="B106" s="124"/>
      <c r="C106" s="135"/>
      <c r="D106" s="124"/>
    </row>
    <row r="107" spans="1:7" x14ac:dyDescent="0.3">
      <c r="A107" s="332" t="s">
        <v>30</v>
      </c>
      <c r="B107" s="333" t="s">
        <v>31</v>
      </c>
      <c r="C107" s="333"/>
      <c r="D107" s="333" t="s">
        <v>46</v>
      </c>
      <c r="E107" s="334" t="s">
        <v>310</v>
      </c>
      <c r="F107" s="334" t="s">
        <v>360</v>
      </c>
    </row>
    <row r="108" spans="1:7" x14ac:dyDescent="0.3">
      <c r="A108" s="332"/>
      <c r="B108" s="41" t="s">
        <v>34</v>
      </c>
      <c r="C108" s="41" t="s">
        <v>33</v>
      </c>
      <c r="D108" s="333"/>
      <c r="E108" s="334"/>
      <c r="F108" s="334"/>
      <c r="G108" s="214"/>
    </row>
    <row r="109" spans="1:7" x14ac:dyDescent="0.3">
      <c r="A109" s="196" t="s">
        <v>58</v>
      </c>
      <c r="B109" s="197"/>
      <c r="C109" s="197"/>
      <c r="D109" s="197"/>
      <c r="E109" s="197"/>
      <c r="F109" s="197"/>
    </row>
    <row r="110" spans="1:7" x14ac:dyDescent="0.3">
      <c r="A110" s="7" t="s">
        <v>53</v>
      </c>
      <c r="B110" s="130" t="s">
        <v>32</v>
      </c>
      <c r="C110" s="130"/>
      <c r="D110" s="95"/>
      <c r="E110" s="95"/>
      <c r="F110" s="204"/>
    </row>
    <row r="111" spans="1:7" x14ac:dyDescent="0.3">
      <c r="A111" s="7" t="s">
        <v>255</v>
      </c>
      <c r="B111" s="130" t="s">
        <v>32</v>
      </c>
      <c r="C111" s="130"/>
      <c r="D111" s="95"/>
      <c r="E111" s="94"/>
      <c r="F111" s="204"/>
    </row>
    <row r="112" spans="1:7" x14ac:dyDescent="0.3">
      <c r="A112" s="10" t="s">
        <v>91</v>
      </c>
      <c r="B112" s="130" t="s">
        <v>32</v>
      </c>
      <c r="C112" s="131"/>
      <c r="D112" s="116"/>
      <c r="E112" s="106"/>
      <c r="F112" s="204"/>
    </row>
    <row r="113" spans="1:6" ht="18" x14ac:dyDescent="0.3">
      <c r="A113" s="10" t="s">
        <v>27</v>
      </c>
      <c r="B113" s="130" t="s">
        <v>32</v>
      </c>
      <c r="C113" s="130"/>
      <c r="D113" s="154"/>
      <c r="E113" s="94"/>
      <c r="F113" s="204"/>
    </row>
    <row r="114" spans="1:6" ht="30" x14ac:dyDescent="0.3">
      <c r="A114" s="10" t="s">
        <v>158</v>
      </c>
      <c r="B114" s="130" t="s">
        <v>32</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t="s">
        <v>32</v>
      </c>
      <c r="C116" s="148"/>
      <c r="D116" s="95"/>
      <c r="E116" s="94"/>
      <c r="F116" s="204"/>
    </row>
    <row r="117" spans="1:6" x14ac:dyDescent="0.3">
      <c r="A117" s="5" t="s">
        <v>36</v>
      </c>
      <c r="B117" s="5"/>
      <c r="C117" s="5"/>
      <c r="D117" s="5">
        <f>SUM(B110:C116)</f>
        <v>0</v>
      </c>
    </row>
    <row r="118" spans="1:6" x14ac:dyDescent="0.3">
      <c r="A118" s="5" t="s">
        <v>35</v>
      </c>
      <c r="B118" s="132"/>
      <c r="C118" s="133"/>
      <c r="D118" s="134" t="e">
        <f>D117/(COUNT(B110:C116)*2)</f>
        <v>#DIV/0!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t="s">
        <v>32</v>
      </c>
      <c r="C121" s="130"/>
      <c r="D121" s="113"/>
      <c r="E121" s="113"/>
      <c r="F121" s="204"/>
    </row>
    <row r="122" spans="1:6" x14ac:dyDescent="0.3">
      <c r="A122" s="4" t="s">
        <v>65</v>
      </c>
      <c r="B122" s="130" t="s">
        <v>32</v>
      </c>
      <c r="C122" s="130"/>
      <c r="D122" s="113"/>
      <c r="E122" s="106"/>
      <c r="F122" s="204"/>
    </row>
    <row r="123" spans="1:6" x14ac:dyDescent="0.3">
      <c r="A123" s="70" t="s">
        <v>253</v>
      </c>
      <c r="B123" s="130" t="s">
        <v>32</v>
      </c>
      <c r="C123" s="130"/>
      <c r="D123" s="156"/>
      <c r="E123" s="106"/>
      <c r="F123" s="204"/>
    </row>
    <row r="124" spans="1:6" x14ac:dyDescent="0.3">
      <c r="A124" s="4" t="s">
        <v>59</v>
      </c>
      <c r="B124" s="130" t="s">
        <v>32</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t="s">
        <v>32</v>
      </c>
      <c r="C126" s="130"/>
      <c r="D126" s="157"/>
      <c r="E126" s="94"/>
      <c r="F126" s="204"/>
    </row>
    <row r="127" spans="1:6" x14ac:dyDescent="0.3">
      <c r="A127" s="191" t="s">
        <v>68</v>
      </c>
      <c r="B127" s="130" t="s">
        <v>32</v>
      </c>
      <c r="C127" s="213"/>
      <c r="D127" s="116"/>
      <c r="E127" s="94"/>
      <c r="F127" s="204"/>
    </row>
    <row r="128" spans="1:6" x14ac:dyDescent="0.3">
      <c r="A128" s="4" t="s">
        <v>170</v>
      </c>
      <c r="B128" s="130" t="s">
        <v>32</v>
      </c>
      <c r="C128" s="131"/>
      <c r="D128" s="95"/>
      <c r="E128" s="94"/>
      <c r="F128" s="204"/>
    </row>
    <row r="129" spans="1:7" s="112" customFormat="1" ht="29.25" customHeight="1" x14ac:dyDescent="0.3">
      <c r="A129" s="238" t="s">
        <v>498</v>
      </c>
      <c r="B129" s="130" t="s">
        <v>32</v>
      </c>
      <c r="C129" s="213" t="str">
        <f>IF(B129=0, -5, "0")</f>
        <v>0</v>
      </c>
      <c r="D129" s="116"/>
      <c r="E129" s="116"/>
      <c r="F129" s="204"/>
      <c r="G129" s="127"/>
    </row>
    <row r="130" spans="1:7" ht="18" x14ac:dyDescent="0.3">
      <c r="A130" s="70" t="s">
        <v>240</v>
      </c>
      <c r="B130" s="130" t="s">
        <v>32</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t="s">
        <v>32</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t="s">
        <v>32</v>
      </c>
      <c r="C135" s="130"/>
      <c r="D135" s="95"/>
      <c r="E135" s="94"/>
      <c r="F135" s="204"/>
      <c r="G135" s="127"/>
    </row>
    <row r="136" spans="1:7" ht="40.5" customHeight="1" x14ac:dyDescent="0.3">
      <c r="A136" s="70" t="s">
        <v>178</v>
      </c>
      <c r="B136" s="130" t="s">
        <v>32</v>
      </c>
      <c r="C136" s="130"/>
      <c r="D136" s="95"/>
      <c r="E136" s="94"/>
      <c r="F136" s="204"/>
      <c r="G136" s="214"/>
    </row>
    <row r="137" spans="1:7" x14ac:dyDescent="0.3">
      <c r="A137" s="55" t="s">
        <v>383</v>
      </c>
      <c r="B137" s="130" t="s">
        <v>32</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t="e">
        <f>D139/(COUNT(B121:C138)*2)</f>
        <v>#DIV/0!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t="s">
        <v>32</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t="s">
        <v>32</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8" t="s">
        <v>379</v>
      </c>
      <c r="B148" s="339"/>
      <c r="C148" s="339"/>
      <c r="D148" s="340"/>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493</v>
      </c>
      <c r="B150" s="130" t="s">
        <v>32</v>
      </c>
      <c r="C150" s="225"/>
      <c r="D150" s="116"/>
      <c r="E150" s="116"/>
      <c r="F150" s="204"/>
      <c r="G150" s="127"/>
    </row>
    <row r="151" spans="1:7" s="112" customFormat="1" ht="30" x14ac:dyDescent="0.3">
      <c r="A151" s="219" t="s">
        <v>494</v>
      </c>
      <c r="B151" s="130" t="s">
        <v>32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280" t="s">
        <v>32</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t="e">
        <f>D154/(COUNT(B143:C147,B149:C153)*2)</f>
        <v>#DIV/0!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t="e">
        <f>D157/(COUNT(B143:C147,B110:C116,B121:C138,B149:C153)*2)</f>
        <v>#DIV/0!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43314</v>
      </c>
      <c r="B161" s="124"/>
      <c r="C161" s="135"/>
      <c r="D161" s="127"/>
    </row>
    <row r="162" spans="1:7" x14ac:dyDescent="0.3">
      <c r="A162" s="332" t="s">
        <v>30</v>
      </c>
      <c r="B162" s="333" t="s">
        <v>31</v>
      </c>
      <c r="C162" s="333"/>
      <c r="D162" s="333" t="s">
        <v>46</v>
      </c>
      <c r="E162" s="334" t="s">
        <v>310</v>
      </c>
      <c r="F162" s="334" t="s">
        <v>360</v>
      </c>
      <c r="G162" s="127"/>
    </row>
    <row r="163" spans="1:7" x14ac:dyDescent="0.3">
      <c r="A163" s="332"/>
      <c r="B163" s="41" t="s">
        <v>34</v>
      </c>
      <c r="C163" s="41" t="s">
        <v>33</v>
      </c>
      <c r="D163" s="333"/>
      <c r="E163" s="334"/>
      <c r="F163" s="334"/>
    </row>
    <row r="164" spans="1:7" x14ac:dyDescent="0.3">
      <c r="A164" s="196" t="s">
        <v>58</v>
      </c>
      <c r="B164" s="197"/>
      <c r="C164" s="197"/>
      <c r="D164" s="197"/>
      <c r="E164" s="197"/>
      <c r="F164" s="197"/>
    </row>
    <row r="165" spans="1:7" ht="49.5" x14ac:dyDescent="0.3">
      <c r="A165" s="7" t="s">
        <v>119</v>
      </c>
      <c r="B165" s="130">
        <v>2</v>
      </c>
      <c r="C165" s="130"/>
      <c r="D165" s="95" t="s">
        <v>491</v>
      </c>
      <c r="E165" s="94"/>
      <c r="F165" s="204"/>
    </row>
    <row r="166" spans="1:7" x14ac:dyDescent="0.3">
      <c r="A166" s="7" t="s">
        <v>255</v>
      </c>
      <c r="B166" s="130">
        <v>2</v>
      </c>
      <c r="C166" s="130"/>
      <c r="D166" s="95"/>
      <c r="E166" s="94"/>
      <c r="F166" s="204"/>
    </row>
    <row r="167" spans="1:7" x14ac:dyDescent="0.3">
      <c r="A167" s="7" t="s">
        <v>63</v>
      </c>
      <c r="B167" s="130" t="s">
        <v>32</v>
      </c>
      <c r="C167" s="95"/>
      <c r="D167" s="95"/>
      <c r="E167" s="94"/>
      <c r="F167" s="204"/>
    </row>
    <row r="168" spans="1:7" ht="18" x14ac:dyDescent="0.3">
      <c r="A168" s="10" t="s">
        <v>123</v>
      </c>
      <c r="B168" s="130" t="s">
        <v>32</v>
      </c>
      <c r="C168" s="130"/>
      <c r="D168" s="154"/>
      <c r="E168" s="94"/>
      <c r="F168" s="204"/>
    </row>
    <row r="169" spans="1:7" ht="30" x14ac:dyDescent="0.3">
      <c r="A169" s="7" t="s">
        <v>171</v>
      </c>
      <c r="B169" s="130" t="s">
        <v>32</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t="s">
        <v>32</v>
      </c>
      <c r="C171" s="148"/>
      <c r="D171" s="95"/>
      <c r="E171" s="94"/>
      <c r="F171" s="204"/>
    </row>
    <row r="172" spans="1:7" x14ac:dyDescent="0.3">
      <c r="A172" s="5" t="s">
        <v>36</v>
      </c>
      <c r="B172" s="5"/>
      <c r="C172" s="5"/>
      <c r="D172" s="5">
        <f>SUM(B165:C171)</f>
        <v>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t="s">
        <v>32</v>
      </c>
      <c r="C176" s="130"/>
      <c r="D176" s="113"/>
      <c r="E176" s="94"/>
      <c r="F176" s="204"/>
    </row>
    <row r="177" spans="1:7" x14ac:dyDescent="0.3">
      <c r="A177" s="4" t="s">
        <v>122</v>
      </c>
      <c r="B177" s="130" t="s">
        <v>32</v>
      </c>
      <c r="C177" s="130"/>
      <c r="D177" s="113"/>
      <c r="E177" s="94"/>
      <c r="F177" s="204"/>
    </row>
    <row r="178" spans="1:7" x14ac:dyDescent="0.3">
      <c r="A178" s="4" t="s">
        <v>59</v>
      </c>
      <c r="B178" s="130" t="s">
        <v>32</v>
      </c>
      <c r="C178" s="130"/>
      <c r="D178" s="157"/>
      <c r="E178" s="94"/>
      <c r="F178" s="204"/>
    </row>
    <row r="179" spans="1:7" x14ac:dyDescent="0.3">
      <c r="A179" s="4" t="s">
        <v>241</v>
      </c>
      <c r="B179" s="130">
        <v>2</v>
      </c>
      <c r="C179" s="130"/>
      <c r="D179" s="157"/>
      <c r="E179" s="94"/>
      <c r="F179" s="204"/>
    </row>
    <row r="180" spans="1:7" ht="33" x14ac:dyDescent="0.3">
      <c r="A180" s="70" t="s">
        <v>254</v>
      </c>
      <c r="B180" s="130">
        <v>2</v>
      </c>
      <c r="C180" s="131"/>
      <c r="D180" s="147" t="s">
        <v>466</v>
      </c>
      <c r="E180" s="106"/>
      <c r="F180" s="204"/>
    </row>
    <row r="181" spans="1:7" ht="17.25" x14ac:dyDescent="0.35">
      <c r="A181" s="261" t="s">
        <v>375</v>
      </c>
      <c r="B181" s="130" t="s">
        <v>32</v>
      </c>
      <c r="C181" s="136" t="str">
        <f>IF(B181=0, -10, "0")</f>
        <v>0</v>
      </c>
      <c r="D181" s="220"/>
      <c r="E181" s="106"/>
      <c r="F181" s="204"/>
      <c r="G181" s="127"/>
    </row>
    <row r="182" spans="1:7" ht="39.75" customHeight="1" x14ac:dyDescent="0.35">
      <c r="A182" s="261" t="s">
        <v>223</v>
      </c>
      <c r="B182" s="130">
        <v>1</v>
      </c>
      <c r="C182" s="136">
        <f>IF(B182=0, -10, IF(B182=1, -5, "0"))</f>
        <v>-5</v>
      </c>
      <c r="D182" s="157" t="s">
        <v>467</v>
      </c>
      <c r="E182" s="95"/>
      <c r="F182" s="204"/>
    </row>
    <row r="183" spans="1:7" x14ac:dyDescent="0.3">
      <c r="A183" s="70" t="s">
        <v>376</v>
      </c>
      <c r="B183" s="130">
        <v>2</v>
      </c>
      <c r="C183" s="150"/>
      <c r="D183" s="226"/>
      <c r="E183" s="116"/>
      <c r="F183" s="204"/>
      <c r="G183" s="127"/>
    </row>
    <row r="184" spans="1:7" x14ac:dyDescent="0.3">
      <c r="A184" s="210" t="s">
        <v>363</v>
      </c>
      <c r="B184" s="130" t="s">
        <v>32</v>
      </c>
      <c r="C184" s="150" t="str">
        <f>IF(B184=0, -5, "0")</f>
        <v>0</v>
      </c>
      <c r="D184" s="157"/>
      <c r="E184" s="95"/>
      <c r="F184" s="204"/>
    </row>
    <row r="185" spans="1:7" ht="102" customHeight="1" x14ac:dyDescent="0.3">
      <c r="A185" s="70" t="s">
        <v>136</v>
      </c>
      <c r="B185" s="130">
        <v>1</v>
      </c>
      <c r="C185" s="130"/>
      <c r="D185" s="113" t="s">
        <v>507</v>
      </c>
      <c r="E185" s="95"/>
      <c r="F185" s="204"/>
    </row>
    <row r="186" spans="1:7" ht="101.25" customHeight="1" x14ac:dyDescent="0.35">
      <c r="A186" s="276" t="s">
        <v>186</v>
      </c>
      <c r="B186" s="130">
        <v>0</v>
      </c>
      <c r="C186" s="136">
        <f>IF(B186=0, -10, "0")</f>
        <v>-10</v>
      </c>
      <c r="D186" s="165" t="s">
        <v>501</v>
      </c>
      <c r="E186" s="95" t="s">
        <v>468</v>
      </c>
      <c r="F186" s="204"/>
    </row>
    <row r="187" spans="1:7" x14ac:dyDescent="0.3">
      <c r="A187" s="70" t="s">
        <v>251</v>
      </c>
      <c r="B187" s="130" t="s">
        <v>32</v>
      </c>
      <c r="C187" s="130"/>
      <c r="D187" s="116"/>
      <c r="E187" s="94"/>
      <c r="F187" s="204"/>
    </row>
    <row r="188" spans="1:7" ht="51.75" customHeight="1" x14ac:dyDescent="0.3">
      <c r="A188" s="70" t="s">
        <v>170</v>
      </c>
      <c r="B188" s="130">
        <v>1</v>
      </c>
      <c r="C188" s="130"/>
      <c r="D188" s="149" t="s">
        <v>469</v>
      </c>
      <c r="E188" s="113"/>
      <c r="F188" s="204"/>
      <c r="G188" s="127"/>
    </row>
    <row r="189" spans="1:7" ht="21" customHeight="1" x14ac:dyDescent="0.35">
      <c r="A189" s="191" t="s">
        <v>399</v>
      </c>
      <c r="B189" s="130" t="s">
        <v>32</v>
      </c>
      <c r="C189" s="130"/>
      <c r="D189" s="149"/>
      <c r="E189" s="67"/>
      <c r="F189" s="204"/>
      <c r="G189" s="127"/>
    </row>
    <row r="190" spans="1:7" x14ac:dyDescent="0.3">
      <c r="A190" s="209" t="s">
        <v>155</v>
      </c>
      <c r="B190" s="130" t="s">
        <v>32</v>
      </c>
      <c r="C190" s="150" t="str">
        <f>IF(B190=0, -5, "0")</f>
        <v>0</v>
      </c>
      <c r="D190" s="116"/>
      <c r="E190" s="106"/>
      <c r="F190" s="204"/>
    </row>
    <row r="191" spans="1:7" x14ac:dyDescent="0.3">
      <c r="A191" s="8" t="s">
        <v>75</v>
      </c>
      <c r="B191" s="130" t="s">
        <v>32</v>
      </c>
      <c r="C191" s="130"/>
      <c r="D191" s="116"/>
      <c r="E191" s="94"/>
      <c r="F191" s="204"/>
    </row>
    <row r="192" spans="1:7" ht="30" customHeight="1" x14ac:dyDescent="0.3">
      <c r="A192" s="70" t="s">
        <v>178</v>
      </c>
      <c r="B192" s="130" t="s">
        <v>32</v>
      </c>
      <c r="C192" s="130"/>
      <c r="D192" s="116"/>
      <c r="E192" s="94"/>
      <c r="F192" s="204"/>
    </row>
    <row r="193" spans="1:7" ht="21.75" customHeight="1" x14ac:dyDescent="0.3">
      <c r="A193" s="70" t="s">
        <v>383</v>
      </c>
      <c r="B193" s="130" t="s">
        <v>32</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41" t="s">
        <v>379</v>
      </c>
      <c r="B195" s="341"/>
      <c r="C195" s="341"/>
      <c r="D195" s="341"/>
      <c r="E195" s="341"/>
      <c r="F195" s="341"/>
      <c r="G195" s="127"/>
    </row>
    <row r="196" spans="1:7" s="112" customFormat="1" ht="50.25" customHeight="1" x14ac:dyDescent="0.3">
      <c r="A196" s="4" t="s">
        <v>361</v>
      </c>
      <c r="B196" s="130">
        <v>2</v>
      </c>
      <c r="C196" s="131"/>
      <c r="D196" s="149" t="s">
        <v>492</v>
      </c>
      <c r="E196" s="106"/>
      <c r="F196" s="204"/>
      <c r="G196" s="127"/>
    </row>
    <row r="197" spans="1:7" s="112" customFormat="1" ht="25.5" customHeight="1" x14ac:dyDescent="0.3">
      <c r="A197" s="70" t="s">
        <v>493</v>
      </c>
      <c r="B197" s="130">
        <v>2</v>
      </c>
      <c r="C197" s="131"/>
      <c r="D197" s="116"/>
      <c r="E197" s="106"/>
      <c r="F197" s="204"/>
      <c r="G197" s="127"/>
    </row>
    <row r="198" spans="1:7" s="112" customFormat="1" ht="33" customHeight="1" x14ac:dyDescent="0.3">
      <c r="A198" s="10" t="s">
        <v>494</v>
      </c>
      <c r="B198" s="130">
        <v>1</v>
      </c>
      <c r="C198" s="131"/>
      <c r="D198" s="116" t="s">
        <v>470</v>
      </c>
      <c r="E198" s="116"/>
      <c r="F198" s="204"/>
      <c r="G198" s="127"/>
    </row>
    <row r="199" spans="1:7" s="112" customFormat="1" ht="50.25" customHeight="1" x14ac:dyDescent="0.3">
      <c r="A199" s="10" t="s">
        <v>392</v>
      </c>
      <c r="B199" s="130">
        <v>0</v>
      </c>
      <c r="C199" s="150"/>
      <c r="D199" s="149" t="s">
        <v>471</v>
      </c>
      <c r="E199" s="149" t="s">
        <v>472</v>
      </c>
      <c r="F199" s="204"/>
      <c r="G199" s="127"/>
    </row>
    <row r="200" spans="1:7" ht="45" x14ac:dyDescent="0.3">
      <c r="A200" s="8" t="s">
        <v>249</v>
      </c>
      <c r="B200" s="280">
        <f>IF(D200=1, 2, IF(AND(D200&lt;1,D200&gt;0), 1, "0"))</f>
        <v>1</v>
      </c>
      <c r="C200" s="130"/>
      <c r="D200" s="281">
        <f>IFERROR(E200/F200,"N.A")</f>
        <v>0.5</v>
      </c>
      <c r="E200" s="282">
        <f>COUNTIF('A2 Exploitation'!F165:F199,"ok")</f>
        <v>1</v>
      </c>
      <c r="F200" s="283">
        <f>COUNTA('A2 Exploitation'!F165:F199)</f>
        <v>2</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4</v>
      </c>
    </row>
    <row r="205" spans="1:7" ht="18" x14ac:dyDescent="0.35">
      <c r="A205" s="42" t="s">
        <v>201</v>
      </c>
      <c r="B205" s="152"/>
      <c r="C205" s="153"/>
      <c r="D205" s="144">
        <f>D204/(COUNT(B165:C171,B176:C194,B196:C200)*2)</f>
        <v>0.125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43314</v>
      </c>
      <c r="B208" s="124"/>
      <c r="C208" s="135"/>
      <c r="D208" s="124"/>
    </row>
    <row r="209" spans="1:7" x14ac:dyDescent="0.3">
      <c r="A209" s="332" t="s">
        <v>30</v>
      </c>
      <c r="B209" s="333" t="s">
        <v>31</v>
      </c>
      <c r="C209" s="333"/>
      <c r="D209" s="333" t="s">
        <v>46</v>
      </c>
      <c r="E209" s="334" t="s">
        <v>310</v>
      </c>
      <c r="F209" s="334" t="s">
        <v>360</v>
      </c>
      <c r="G209" s="127"/>
    </row>
    <row r="210" spans="1:7" x14ac:dyDescent="0.3">
      <c r="A210" s="332"/>
      <c r="B210" s="41" t="s">
        <v>34</v>
      </c>
      <c r="C210" s="41" t="s">
        <v>33</v>
      </c>
      <c r="D210" s="333"/>
      <c r="E210" s="334"/>
      <c r="F210" s="334"/>
    </row>
    <row r="211" spans="1:7" ht="18" x14ac:dyDescent="0.3">
      <c r="A211" s="194" t="s">
        <v>145</v>
      </c>
      <c r="B211" s="195"/>
      <c r="C211" s="195"/>
      <c r="D211" s="195"/>
      <c r="E211" s="195"/>
      <c r="F211" s="197"/>
    </row>
    <row r="212" spans="1:7" x14ac:dyDescent="0.3">
      <c r="A212" s="7" t="s">
        <v>53</v>
      </c>
      <c r="B212" s="130" t="s">
        <v>32</v>
      </c>
      <c r="C212" s="130"/>
      <c r="D212" s="95"/>
      <c r="E212" s="94"/>
      <c r="F212" s="204"/>
    </row>
    <row r="213" spans="1:7" x14ac:dyDescent="0.3">
      <c r="A213" s="10" t="s">
        <v>255</v>
      </c>
      <c r="B213" s="130" t="s">
        <v>32</v>
      </c>
      <c r="C213" s="130"/>
      <c r="D213" s="95"/>
      <c r="E213" s="106"/>
      <c r="F213" s="204"/>
    </row>
    <row r="214" spans="1:7" x14ac:dyDescent="0.3">
      <c r="A214" s="7" t="s">
        <v>91</v>
      </c>
      <c r="B214" s="130" t="s">
        <v>32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t="s">
        <v>32</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t="s">
        <v>32</v>
      </c>
      <c r="C221" s="130"/>
      <c r="D221" s="95"/>
      <c r="E221" s="94"/>
      <c r="F221" s="204"/>
    </row>
    <row r="222" spans="1:7" x14ac:dyDescent="0.3">
      <c r="A222" s="5" t="s">
        <v>36</v>
      </c>
      <c r="B222" s="5"/>
      <c r="C222" s="5"/>
      <c r="D222" s="5">
        <f>SUM(B212:C221)</f>
        <v>0</v>
      </c>
    </row>
    <row r="223" spans="1:7" x14ac:dyDescent="0.3">
      <c r="A223" s="5" t="s">
        <v>35</v>
      </c>
      <c r="B223" s="132"/>
      <c r="C223" s="133"/>
      <c r="D223" s="134" t="e">
        <f>D222/(COUNT(B212:C221)*2)</f>
        <v>#DIV/0!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t="s">
        <v>32</v>
      </c>
      <c r="C228" s="136"/>
      <c r="D228" s="113"/>
      <c r="E228" s="94"/>
      <c r="F228" s="204"/>
    </row>
    <row r="229" spans="1:7" ht="30" x14ac:dyDescent="0.3">
      <c r="A229" s="70" t="s">
        <v>160</v>
      </c>
      <c r="B229" s="130" t="s">
        <v>32</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t="s">
        <v>32</v>
      </c>
      <c r="C231" s="130"/>
      <c r="D231" s="154"/>
      <c r="E231" s="94"/>
      <c r="F231" s="204"/>
    </row>
    <row r="232" spans="1:7" x14ac:dyDescent="0.3">
      <c r="A232" s="4" t="s">
        <v>64</v>
      </c>
      <c r="B232" s="130" t="s">
        <v>32</v>
      </c>
      <c r="C232" s="131"/>
      <c r="D232" s="157"/>
      <c r="E232" s="95"/>
      <c r="F232" s="204"/>
    </row>
    <row r="233" spans="1:7" x14ac:dyDescent="0.3">
      <c r="A233" s="70" t="s">
        <v>251</v>
      </c>
      <c r="B233" s="130" t="s">
        <v>32</v>
      </c>
      <c r="C233" s="130"/>
      <c r="D233" s="157"/>
      <c r="E233" s="94"/>
      <c r="F233" s="204"/>
    </row>
    <row r="234" spans="1:7" x14ac:dyDescent="0.3">
      <c r="A234" s="4" t="s">
        <v>170</v>
      </c>
      <c r="B234" s="130" t="s">
        <v>32</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t="s">
        <v>32</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t="s">
        <v>32</v>
      </c>
      <c r="C241" s="130"/>
      <c r="D241" s="95"/>
      <c r="E241" s="94"/>
      <c r="F241" s="204"/>
      <c r="G241" s="127"/>
    </row>
    <row r="242" spans="1:7" ht="30" x14ac:dyDescent="0.3">
      <c r="A242" s="70" t="s">
        <v>178</v>
      </c>
      <c r="B242" s="130" t="s">
        <v>32</v>
      </c>
      <c r="C242" s="130"/>
      <c r="D242" s="128"/>
      <c r="E242" s="94"/>
      <c r="F242" s="204"/>
      <c r="G242" s="127"/>
    </row>
    <row r="243" spans="1:7" s="112" customFormat="1" x14ac:dyDescent="0.3">
      <c r="A243" s="55" t="s">
        <v>383</v>
      </c>
      <c r="B243" s="130" t="s">
        <v>32</v>
      </c>
      <c r="C243" s="131"/>
      <c r="D243" s="217"/>
      <c r="E243" s="106"/>
      <c r="F243" s="204"/>
      <c r="G243" s="127"/>
    </row>
    <row r="244" spans="1:7" x14ac:dyDescent="0.3">
      <c r="A244" s="5" t="s">
        <v>36</v>
      </c>
      <c r="B244" s="5"/>
      <c r="C244" s="5"/>
      <c r="D244" s="5">
        <f>SUM(B226:C243)</f>
        <v>0</v>
      </c>
    </row>
    <row r="245" spans="1:7" x14ac:dyDescent="0.3">
      <c r="A245" s="5" t="s">
        <v>35</v>
      </c>
      <c r="B245" s="132"/>
      <c r="C245" s="133"/>
      <c r="D245" s="134" t="e">
        <f>D244/(COUNT(B226:C243)*2)</f>
        <v>#DIV/0!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x14ac:dyDescent="0.3">
      <c r="A255" s="70" t="s">
        <v>143</v>
      </c>
      <c r="B255" s="130" t="s">
        <v>32</v>
      </c>
      <c r="C255" s="130"/>
      <c r="D255" s="138"/>
      <c r="E255" s="94"/>
      <c r="F255" s="204"/>
    </row>
    <row r="256" spans="1:7" x14ac:dyDescent="0.3">
      <c r="A256" s="341" t="s">
        <v>379</v>
      </c>
      <c r="B256" s="341"/>
      <c r="C256" s="341"/>
      <c r="D256" s="341"/>
      <c r="E256" s="341"/>
      <c r="F256" s="341"/>
    </row>
    <row r="257" spans="1:7" ht="31.5" customHeight="1" x14ac:dyDescent="0.3">
      <c r="A257" s="58" t="s">
        <v>361</v>
      </c>
      <c r="B257" s="130" t="s">
        <v>32</v>
      </c>
      <c r="C257" s="227"/>
      <c r="D257" s="227"/>
      <c r="E257" s="227"/>
      <c r="F257" s="204"/>
      <c r="G257" s="127"/>
    </row>
    <row r="258" spans="1:7" x14ac:dyDescent="0.3">
      <c r="A258" s="55" t="s">
        <v>493</v>
      </c>
      <c r="B258" s="130" t="s">
        <v>32</v>
      </c>
      <c r="C258" s="131"/>
      <c r="D258" s="147"/>
      <c r="E258" s="106"/>
      <c r="F258" s="204"/>
      <c r="G258" s="127"/>
    </row>
    <row r="259" spans="1:7" ht="30" x14ac:dyDescent="0.3">
      <c r="A259" s="219" t="s">
        <v>494</v>
      </c>
      <c r="B259" s="130" t="s">
        <v>32</v>
      </c>
      <c r="C259" s="131"/>
      <c r="D259" s="147"/>
      <c r="E259" s="106"/>
      <c r="F259" s="204"/>
      <c r="G259" s="127"/>
    </row>
    <row r="260" spans="1:7" x14ac:dyDescent="0.3">
      <c r="A260" s="219" t="s">
        <v>392</v>
      </c>
      <c r="B260" s="130" t="s">
        <v>32</v>
      </c>
      <c r="C260" s="131"/>
      <c r="D260" s="147"/>
      <c r="E260" s="106"/>
      <c r="F260" s="204"/>
      <c r="G260" s="127"/>
    </row>
    <row r="261" spans="1:7" ht="45" x14ac:dyDescent="0.3">
      <c r="A261" s="55" t="s">
        <v>249</v>
      </c>
      <c r="B261" s="280" t="s">
        <v>32</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t="e">
        <f>D262/(COUNT(B248:C255,B257:C261)*2)</f>
        <v>#DIV/0!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t="e">
        <f>D265/(COUNT(B226:C243,B248:C255,B212:C221,B257:C261)*2)</f>
        <v>#DIV/0!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43314</v>
      </c>
      <c r="B269" s="124"/>
      <c r="C269" s="135"/>
      <c r="D269" s="124"/>
      <c r="F269" s="206"/>
      <c r="G269" s="214"/>
    </row>
    <row r="270" spans="1:7" s="16" customFormat="1" x14ac:dyDescent="0.3">
      <c r="A270" s="332" t="s">
        <v>30</v>
      </c>
      <c r="B270" s="333" t="s">
        <v>31</v>
      </c>
      <c r="C270" s="333"/>
      <c r="D270" s="333" t="s">
        <v>46</v>
      </c>
      <c r="E270" s="334" t="s">
        <v>310</v>
      </c>
      <c r="F270" s="334" t="s">
        <v>360</v>
      </c>
      <c r="G270" s="214"/>
    </row>
    <row r="271" spans="1:7" s="16" customFormat="1" x14ac:dyDescent="0.3">
      <c r="A271" s="332"/>
      <c r="B271" s="41" t="s">
        <v>34</v>
      </c>
      <c r="C271" s="41" t="s">
        <v>33</v>
      </c>
      <c r="D271" s="333"/>
      <c r="E271" s="334"/>
      <c r="F271" s="334"/>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42" t="s">
        <v>396</v>
      </c>
      <c r="B308" s="343"/>
      <c r="C308" s="343"/>
      <c r="D308" s="343"/>
      <c r="E308" s="343"/>
      <c r="F308" s="344"/>
      <c r="G308" s="214"/>
    </row>
    <row r="309" spans="1:7" s="16" customFormat="1" ht="30" customHeight="1" x14ac:dyDescent="0.3">
      <c r="A309" s="58" t="s">
        <v>361</v>
      </c>
      <c r="B309" s="130" t="s">
        <v>32</v>
      </c>
      <c r="C309" s="213"/>
      <c r="D309" s="165"/>
      <c r="E309" s="106"/>
      <c r="F309" s="204"/>
      <c r="G309" s="214"/>
    </row>
    <row r="310" spans="1:7" s="16" customFormat="1" x14ac:dyDescent="0.3">
      <c r="A310" s="55" t="s">
        <v>493</v>
      </c>
      <c r="B310" s="130" t="s">
        <v>32</v>
      </c>
      <c r="C310" s="213"/>
      <c r="D310" s="165"/>
      <c r="E310" s="106"/>
      <c r="F310" s="204"/>
      <c r="G310" s="214"/>
    </row>
    <row r="311" spans="1:7" s="16" customFormat="1" ht="30" x14ac:dyDescent="0.3">
      <c r="A311" s="219" t="s">
        <v>494</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
        <v>32</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43314</v>
      </c>
      <c r="B321" s="124"/>
      <c r="C321" s="135"/>
      <c r="D321" s="127"/>
    </row>
    <row r="322" spans="1:7" x14ac:dyDescent="0.3">
      <c r="A322" s="332" t="s">
        <v>30</v>
      </c>
      <c r="B322" s="333" t="s">
        <v>31</v>
      </c>
      <c r="C322" s="333"/>
      <c r="D322" s="333" t="s">
        <v>46</v>
      </c>
      <c r="E322" s="334" t="s">
        <v>310</v>
      </c>
      <c r="F322" s="334" t="s">
        <v>360</v>
      </c>
      <c r="G322" s="127"/>
    </row>
    <row r="323" spans="1:7" x14ac:dyDescent="0.3">
      <c r="A323" s="332"/>
      <c r="B323" s="41" t="s">
        <v>34</v>
      </c>
      <c r="C323" s="41" t="s">
        <v>33</v>
      </c>
      <c r="D323" s="333"/>
      <c r="E323" s="334"/>
      <c r="F323" s="334"/>
      <c r="G323" s="127"/>
    </row>
    <row r="324" spans="1:7" ht="18" x14ac:dyDescent="0.3">
      <c r="A324" s="194" t="s">
        <v>19</v>
      </c>
      <c r="B324" s="195"/>
      <c r="C324" s="195"/>
      <c r="D324" s="195"/>
      <c r="E324" s="195"/>
      <c r="F324" s="197"/>
      <c r="G324" s="127"/>
    </row>
    <row r="325" spans="1:7" x14ac:dyDescent="0.3">
      <c r="A325" s="6" t="s">
        <v>6</v>
      </c>
      <c r="B325" s="130" t="s">
        <v>32</v>
      </c>
      <c r="C325" s="130"/>
      <c r="D325" s="95"/>
      <c r="E325" s="94"/>
      <c r="F325" s="204"/>
      <c r="G325" s="127"/>
    </row>
    <row r="326" spans="1:7" x14ac:dyDescent="0.3">
      <c r="A326" s="68" t="s">
        <v>255</v>
      </c>
      <c r="B326" s="130" t="s">
        <v>32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t="s">
        <v>32</v>
      </c>
      <c r="C328" s="130"/>
      <c r="D328" s="95"/>
      <c r="E328" s="94"/>
      <c r="F328" s="204"/>
      <c r="G328" s="127"/>
    </row>
    <row r="329" spans="1:7" x14ac:dyDescent="0.3">
      <c r="A329" s="6" t="s">
        <v>366</v>
      </c>
      <c r="B329" s="130" t="s">
        <v>32</v>
      </c>
      <c r="C329" s="130"/>
      <c r="D329" s="116"/>
      <c r="E329" s="94"/>
      <c r="F329" s="204"/>
      <c r="G329" s="127"/>
    </row>
    <row r="330" spans="1:7" x14ac:dyDescent="0.3">
      <c r="A330" s="9" t="s">
        <v>48</v>
      </c>
      <c r="B330" s="130" t="s">
        <v>32</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t="s">
        <v>32</v>
      </c>
      <c r="C332" s="130"/>
      <c r="D332" s="95"/>
      <c r="E332" s="94"/>
      <c r="F332" s="204"/>
    </row>
    <row r="333" spans="1:7" x14ac:dyDescent="0.3">
      <c r="A333" s="5" t="s">
        <v>36</v>
      </c>
      <c r="B333" s="5"/>
      <c r="C333" s="5"/>
      <c r="D333" s="5">
        <f>SUM(B325:C332)</f>
        <v>0</v>
      </c>
    </row>
    <row r="334" spans="1:7" x14ac:dyDescent="0.3">
      <c r="A334" s="5" t="s">
        <v>35</v>
      </c>
      <c r="B334" s="132"/>
      <c r="C334" s="133"/>
      <c r="D334" s="134" t="e">
        <f>D333/(COUNT(B325:C332)*2)</f>
        <v>#DIV/0!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x14ac:dyDescent="0.3">
      <c r="A340" s="210" t="s">
        <v>318</v>
      </c>
      <c r="B340" s="130">
        <v>2</v>
      </c>
      <c r="C340" s="150" t="str">
        <f>IF(B340=0, -5, "0")</f>
        <v>0</v>
      </c>
      <c r="D340" s="129"/>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5"/>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116"/>
      <c r="E348" s="94"/>
      <c r="F348" s="204"/>
    </row>
    <row r="349" spans="1:7" x14ac:dyDescent="0.3">
      <c r="A349" s="342" t="s">
        <v>379</v>
      </c>
      <c r="B349" s="343"/>
      <c r="C349" s="343"/>
      <c r="D349" s="343"/>
      <c r="E349" s="343"/>
      <c r="F349" s="343"/>
    </row>
    <row r="350" spans="1:7" s="112" customFormat="1" ht="27.75" customHeight="1" x14ac:dyDescent="0.3">
      <c r="A350" s="55" t="s">
        <v>361</v>
      </c>
      <c r="B350" s="130">
        <v>2</v>
      </c>
      <c r="C350" s="227"/>
      <c r="D350" s="227"/>
      <c r="E350" s="227"/>
      <c r="F350" s="204"/>
      <c r="G350" s="127"/>
    </row>
    <row r="351" spans="1:7" s="112" customFormat="1" ht="37.5" customHeight="1" x14ac:dyDescent="0.3">
      <c r="A351" s="219" t="s">
        <v>494</v>
      </c>
      <c r="B351" s="130">
        <v>1</v>
      </c>
      <c r="C351" s="150"/>
      <c r="D351" s="313" t="s">
        <v>473</v>
      </c>
      <c r="E351" s="116"/>
      <c r="F351" s="204"/>
      <c r="G351" s="127"/>
    </row>
    <row r="352" spans="1:7" s="112" customFormat="1" ht="82.5" x14ac:dyDescent="0.3">
      <c r="A352" s="219" t="s">
        <v>392</v>
      </c>
      <c r="B352" s="130">
        <v>0</v>
      </c>
      <c r="C352" s="131"/>
      <c r="D352" s="149" t="s">
        <v>474</v>
      </c>
      <c r="E352" s="116" t="s">
        <v>475</v>
      </c>
      <c r="F352" s="204"/>
      <c r="G352" s="127"/>
    </row>
    <row r="353" spans="1:7" ht="45" x14ac:dyDescent="0.3">
      <c r="A353" s="56" t="s">
        <v>249</v>
      </c>
      <c r="B353" s="280">
        <f>IF(D353=1, 2, IF(AND(D353&lt;1,D353&gt;0), 1, "0"))</f>
        <v>2</v>
      </c>
      <c r="C353" s="130"/>
      <c r="D353" s="281">
        <f>IFERROR(E353/F353,"N.A")</f>
        <v>1</v>
      </c>
      <c r="E353" s="282">
        <f>COUNTIF('A2 Exploitation'!F325:F352,"ok")</f>
        <v>2</v>
      </c>
      <c r="F353" s="283">
        <f>COUNTA('A2 Exploitation'!F325:F352)</f>
        <v>2</v>
      </c>
    </row>
    <row r="354" spans="1:7" x14ac:dyDescent="0.3">
      <c r="A354" s="5" t="s">
        <v>36</v>
      </c>
      <c r="B354" s="59"/>
      <c r="C354" s="59"/>
      <c r="D354" s="232">
        <f>SUM(B337:C348,B350:C353)</f>
        <v>29</v>
      </c>
    </row>
    <row r="355" spans="1:7" x14ac:dyDescent="0.3">
      <c r="A355" s="5" t="s">
        <v>35</v>
      </c>
      <c r="B355" s="132"/>
      <c r="C355" s="133"/>
      <c r="D355" s="134">
        <f>D354/(COUNT(B337:C348,B350:C353)*2)</f>
        <v>0.90625</v>
      </c>
    </row>
    <row r="356" spans="1:7" x14ac:dyDescent="0.3">
      <c r="A356" s="2"/>
      <c r="B356" s="135"/>
      <c r="C356" s="135"/>
      <c r="D356" s="135"/>
    </row>
    <row r="357" spans="1:7" ht="18" x14ac:dyDescent="0.35">
      <c r="A357" s="42" t="s">
        <v>39</v>
      </c>
      <c r="B357" s="152"/>
      <c r="C357" s="153"/>
      <c r="D357" s="143">
        <f>SUM(D354,D333)</f>
        <v>29</v>
      </c>
    </row>
    <row r="358" spans="1:7" ht="18" x14ac:dyDescent="0.35">
      <c r="A358" s="42" t="s">
        <v>204</v>
      </c>
      <c r="B358" s="152"/>
      <c r="C358" s="153"/>
      <c r="D358" s="144">
        <f>D357/(COUNT(B337:C348,B325:C332,B350:C353)*2)</f>
        <v>0.90625</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43314</v>
      </c>
      <c r="B361" s="124"/>
      <c r="C361" s="135"/>
      <c r="D361" s="124"/>
    </row>
    <row r="362" spans="1:7" x14ac:dyDescent="0.3">
      <c r="A362" s="332" t="s">
        <v>30</v>
      </c>
      <c r="B362" s="333" t="s">
        <v>31</v>
      </c>
      <c r="C362" s="333"/>
      <c r="D362" s="333" t="s">
        <v>46</v>
      </c>
      <c r="E362" s="334" t="s">
        <v>310</v>
      </c>
      <c r="F362" s="334" t="s">
        <v>360</v>
      </c>
      <c r="G362" s="127"/>
    </row>
    <row r="363" spans="1:7" x14ac:dyDescent="0.3">
      <c r="A363" s="332"/>
      <c r="B363" s="41" t="s">
        <v>34</v>
      </c>
      <c r="C363" s="41" t="s">
        <v>33</v>
      </c>
      <c r="D363" s="333"/>
      <c r="E363" s="334"/>
      <c r="F363" s="334"/>
    </row>
    <row r="364" spans="1:7" ht="18" x14ac:dyDescent="0.3">
      <c r="A364" s="194" t="s">
        <v>12</v>
      </c>
      <c r="B364" s="195"/>
      <c r="C364" s="195"/>
      <c r="D364" s="195"/>
      <c r="E364" s="195"/>
      <c r="F364" s="197"/>
    </row>
    <row r="365" spans="1:7" x14ac:dyDescent="0.3">
      <c r="A365" s="70" t="s">
        <v>99</v>
      </c>
      <c r="B365" s="130" t="s">
        <v>32</v>
      </c>
      <c r="C365" s="130"/>
      <c r="D365" s="113"/>
      <c r="E365" s="94"/>
      <c r="F365" s="204"/>
    </row>
    <row r="366" spans="1:7" x14ac:dyDescent="0.3">
      <c r="A366" s="70" t="s">
        <v>49</v>
      </c>
      <c r="B366" s="130" t="s">
        <v>32</v>
      </c>
      <c r="C366" s="130"/>
      <c r="E366" s="94"/>
      <c r="F366" s="204"/>
    </row>
    <row r="367" spans="1:7" x14ac:dyDescent="0.3">
      <c r="A367" s="70" t="s">
        <v>91</v>
      </c>
      <c r="B367" s="130" t="s">
        <v>32</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t="s">
        <v>32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2</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49.5" x14ac:dyDescent="0.35">
      <c r="A378" s="261" t="s">
        <v>7</v>
      </c>
      <c r="B378" s="130">
        <v>0</v>
      </c>
      <c r="C378" s="136">
        <f>IF(B378=0, -10, IF(B378=1, -5, "0"))</f>
        <v>-10</v>
      </c>
      <c r="D378" s="113" t="s">
        <v>495</v>
      </c>
      <c r="E378" s="116" t="s">
        <v>477</v>
      </c>
      <c r="F378" s="204"/>
      <c r="G378" s="127"/>
    </row>
    <row r="379" spans="1:7" x14ac:dyDescent="0.3">
      <c r="A379" s="70" t="s">
        <v>132</v>
      </c>
      <c r="B379" s="130">
        <v>2</v>
      </c>
      <c r="C379" s="130"/>
      <c r="D379" s="95"/>
      <c r="E379" s="94"/>
      <c r="F379" s="204"/>
      <c r="G379" s="127"/>
    </row>
    <row r="380" spans="1:7" ht="33" x14ac:dyDescent="0.3">
      <c r="A380" s="70" t="s">
        <v>225</v>
      </c>
      <c r="B380" s="130">
        <v>1</v>
      </c>
      <c r="C380" s="130"/>
      <c r="D380" s="95" t="s">
        <v>476</v>
      </c>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41" t="s">
        <v>379</v>
      </c>
      <c r="B383" s="341"/>
      <c r="C383" s="341"/>
      <c r="D383" s="341"/>
      <c r="E383" s="341"/>
      <c r="F383" s="341"/>
      <c r="G383" s="127"/>
    </row>
    <row r="384" spans="1:7" ht="27" customHeight="1" x14ac:dyDescent="0.3">
      <c r="A384" s="70" t="s">
        <v>361</v>
      </c>
      <c r="B384" s="130">
        <v>2</v>
      </c>
      <c r="C384" s="130"/>
      <c r="D384" s="149"/>
      <c r="E384" s="94"/>
      <c r="F384" s="204"/>
      <c r="G384" s="127"/>
    </row>
    <row r="385" spans="1:7" ht="54" customHeight="1" x14ac:dyDescent="0.3">
      <c r="A385" s="10" t="s">
        <v>494</v>
      </c>
      <c r="B385" s="130">
        <v>1</v>
      </c>
      <c r="C385" s="130"/>
      <c r="D385" s="113" t="s">
        <v>478</v>
      </c>
      <c r="E385" s="95"/>
      <c r="F385" s="204"/>
      <c r="G385" s="127"/>
    </row>
    <row r="386" spans="1:7" ht="45" x14ac:dyDescent="0.3">
      <c r="A386" s="8" t="s">
        <v>249</v>
      </c>
      <c r="B386" s="280">
        <f>IF(D386=1, 2, IF(AND(D386&lt;1,D386&gt;0), 1, "0"))</f>
        <v>1</v>
      </c>
      <c r="C386" s="130"/>
      <c r="D386" s="281">
        <f>IFERROR(E386/F386,"N.A")</f>
        <v>0.66666666666666663</v>
      </c>
      <c r="E386" s="282">
        <f>COUNTIF('A2 Exploitation'!F365:F385,"ok")</f>
        <v>2</v>
      </c>
      <c r="F386" s="283">
        <f>COUNTA('A2 Exploitation'!F365:F385)</f>
        <v>3</v>
      </c>
      <c r="G386" s="127"/>
    </row>
    <row r="387" spans="1:7" ht="39.75" customHeight="1" x14ac:dyDescent="0.3">
      <c r="A387" s="59" t="s">
        <v>36</v>
      </c>
      <c r="B387" s="59"/>
      <c r="C387" s="59"/>
      <c r="D387" s="59">
        <f>SUM(B377:C382,B384:C386)</f>
        <v>1</v>
      </c>
      <c r="G387" s="127"/>
    </row>
    <row r="388" spans="1:7" x14ac:dyDescent="0.3">
      <c r="A388" s="5" t="s">
        <v>35</v>
      </c>
      <c r="B388" s="132"/>
      <c r="C388" s="133"/>
      <c r="D388" s="134">
        <f>D387/(COUNT(B377:C382,B384:C386)*2)</f>
        <v>5.5555555555555552E-2</v>
      </c>
      <c r="G388" s="127"/>
    </row>
    <row r="389" spans="1:7" x14ac:dyDescent="0.3">
      <c r="A389" s="2"/>
      <c r="B389" s="135"/>
      <c r="C389" s="135"/>
      <c r="D389" s="135"/>
      <c r="G389" s="127"/>
    </row>
    <row r="390" spans="1:7" ht="18" x14ac:dyDescent="0.35">
      <c r="A390" s="42" t="s">
        <v>40</v>
      </c>
      <c r="B390" s="152"/>
      <c r="C390" s="153"/>
      <c r="D390" s="143">
        <f>SUM(D387,D373)</f>
        <v>3</v>
      </c>
      <c r="G390" s="127"/>
    </row>
    <row r="391" spans="1:7" ht="18" x14ac:dyDescent="0.35">
      <c r="A391" s="42" t="s">
        <v>205</v>
      </c>
      <c r="B391" s="152"/>
      <c r="C391" s="153"/>
      <c r="D391" s="168">
        <f>D390/(COUNT(B377:C382,B365:C372,B384:C386)*2)</f>
        <v>0.15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43314</v>
      </c>
      <c r="B394" s="124"/>
      <c r="C394" s="135"/>
      <c r="D394" s="127"/>
      <c r="G394" s="127"/>
    </row>
    <row r="395" spans="1:7" x14ac:dyDescent="0.3">
      <c r="A395" s="332" t="s">
        <v>30</v>
      </c>
      <c r="B395" s="333" t="s">
        <v>31</v>
      </c>
      <c r="C395" s="333"/>
      <c r="D395" s="333" t="s">
        <v>46</v>
      </c>
      <c r="E395" s="334" t="s">
        <v>310</v>
      </c>
      <c r="F395" s="334" t="s">
        <v>360</v>
      </c>
      <c r="G395" s="127"/>
    </row>
    <row r="396" spans="1:7" x14ac:dyDescent="0.3">
      <c r="A396" s="332"/>
      <c r="B396" s="41" t="s">
        <v>34</v>
      </c>
      <c r="C396" s="41" t="s">
        <v>33</v>
      </c>
      <c r="D396" s="333"/>
      <c r="E396" s="334"/>
      <c r="F396" s="334"/>
      <c r="G396" s="127"/>
    </row>
    <row r="397" spans="1:7" x14ac:dyDescent="0.3">
      <c r="A397" s="196" t="s">
        <v>103</v>
      </c>
      <c r="B397" s="197"/>
      <c r="C397" s="197"/>
      <c r="D397" s="197"/>
      <c r="E397" s="197"/>
      <c r="F397" s="197"/>
      <c r="G397" s="127"/>
    </row>
    <row r="398" spans="1:7" ht="19.5" customHeight="1" x14ac:dyDescent="0.3">
      <c r="A398" s="18" t="s">
        <v>102</v>
      </c>
      <c r="B398" s="130" t="s">
        <v>32</v>
      </c>
      <c r="C398" s="130"/>
      <c r="D398" s="95"/>
      <c r="E398" s="94"/>
      <c r="F398" s="204"/>
      <c r="G398" s="127"/>
    </row>
    <row r="399" spans="1:7" x14ac:dyDescent="0.3">
      <c r="A399" s="18" t="s">
        <v>265</v>
      </c>
      <c r="B399" s="130" t="s">
        <v>32</v>
      </c>
      <c r="C399" s="130"/>
      <c r="D399" s="95"/>
      <c r="E399" s="115"/>
      <c r="F399" s="204"/>
    </row>
    <row r="400" spans="1:7" ht="18" x14ac:dyDescent="0.3">
      <c r="A400" s="10" t="s">
        <v>27</v>
      </c>
      <c r="B400" s="130" t="s">
        <v>32</v>
      </c>
      <c r="C400" s="130"/>
      <c r="D400" s="154"/>
      <c r="E400" s="94"/>
      <c r="F400" s="204"/>
    </row>
    <row r="401" spans="1:7" ht="18.75" customHeight="1" x14ac:dyDescent="0.3">
      <c r="A401" s="7" t="s">
        <v>13</v>
      </c>
      <c r="B401" s="130" t="s">
        <v>32</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t="s">
        <v>32</v>
      </c>
      <c r="C403" s="148"/>
      <c r="D403" s="95"/>
      <c r="E403" s="94"/>
      <c r="F403" s="204"/>
      <c r="G403" s="127"/>
    </row>
    <row r="404" spans="1:7" x14ac:dyDescent="0.3">
      <c r="A404" s="7" t="s">
        <v>242</v>
      </c>
      <c r="B404" s="130" t="s">
        <v>32</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t="e">
        <f>D406/(COUNT(B398:C405)*2)</f>
        <v>#DIV/0!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90" customHeight="1" x14ac:dyDescent="0.35">
      <c r="A411" s="261" t="s">
        <v>55</v>
      </c>
      <c r="B411" s="130">
        <v>0</v>
      </c>
      <c r="C411" s="136">
        <f>IF(B411=0, -10, IF(B411=1, -5, "0"))</f>
        <v>-10</v>
      </c>
      <c r="D411" s="113" t="s">
        <v>502</v>
      </c>
      <c r="E411" s="95" t="s">
        <v>479</v>
      </c>
      <c r="F411" s="204"/>
      <c r="G411" s="127"/>
    </row>
    <row r="412" spans="1:7" ht="34.5" customHeight="1" x14ac:dyDescent="0.3">
      <c r="A412" s="4" t="s">
        <v>225</v>
      </c>
      <c r="B412" s="130">
        <v>0</v>
      </c>
      <c r="C412" s="130"/>
      <c r="D412" s="113" t="s">
        <v>503</v>
      </c>
      <c r="E412" s="95" t="s">
        <v>504</v>
      </c>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39" customHeight="1" x14ac:dyDescent="0.35">
      <c r="A432" s="261" t="s">
        <v>107</v>
      </c>
      <c r="B432" s="130">
        <v>2</v>
      </c>
      <c r="C432" s="136" t="str">
        <f>IF(B432=0, -10, IF(B432=1, -5, "0"))</f>
        <v>0</v>
      </c>
      <c r="D432" s="137"/>
      <c r="E432" s="95"/>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41" t="s">
        <v>379</v>
      </c>
      <c r="B435" s="341"/>
      <c r="C435" s="341"/>
      <c r="D435" s="341"/>
      <c r="E435" s="341"/>
      <c r="F435" s="341"/>
      <c r="G435" s="12"/>
    </row>
    <row r="436" spans="1:7" ht="26.25" customHeight="1" x14ac:dyDescent="0.3">
      <c r="A436" s="70" t="s">
        <v>361</v>
      </c>
      <c r="B436" s="130">
        <v>2</v>
      </c>
      <c r="C436" s="130"/>
      <c r="D436" s="129"/>
      <c r="E436" s="94"/>
      <c r="F436" s="204"/>
      <c r="G436" s="233"/>
    </row>
    <row r="437" spans="1:7" ht="48" customHeight="1" x14ac:dyDescent="0.3">
      <c r="A437" s="10" t="s">
        <v>494</v>
      </c>
      <c r="B437" s="130">
        <v>1</v>
      </c>
      <c r="C437" s="130"/>
      <c r="D437" s="137" t="s">
        <v>480</v>
      </c>
      <c r="E437" s="95"/>
      <c r="F437" s="204"/>
      <c r="G437" s="12"/>
    </row>
    <row r="438" spans="1:7" ht="68.25" customHeight="1" x14ac:dyDescent="0.3">
      <c r="A438" s="10" t="s">
        <v>392</v>
      </c>
      <c r="B438" s="130">
        <v>0</v>
      </c>
      <c r="C438" s="150">
        <f>IF(B438=0, -5, "0")</f>
        <v>-5</v>
      </c>
      <c r="D438" s="137" t="s">
        <v>496</v>
      </c>
      <c r="E438" s="113" t="s">
        <v>481</v>
      </c>
      <c r="F438" s="204"/>
      <c r="G438" s="12"/>
    </row>
    <row r="439" spans="1:7" ht="45" x14ac:dyDescent="0.3">
      <c r="A439" s="4" t="s">
        <v>249</v>
      </c>
      <c r="B439" s="280">
        <f>IF(D439=1, 2, IF(AND(D439&lt;1,D439&gt;0), 1, "0"))</f>
        <v>2</v>
      </c>
      <c r="C439" s="130"/>
      <c r="D439" s="281">
        <f>IFERROR(E439/F439,"N.A")</f>
        <v>1</v>
      </c>
      <c r="E439" s="282">
        <f>COUNTIF('A2 Exploitation'!F398:F438,"ok")</f>
        <v>2</v>
      </c>
      <c r="F439" s="283">
        <f>COUNTA('A2 Exploitation'!F398:F438)</f>
        <v>2</v>
      </c>
      <c r="G439" s="12"/>
    </row>
    <row r="440" spans="1:7" ht="27.75" customHeight="1" x14ac:dyDescent="0.3">
      <c r="A440" s="59" t="s">
        <v>36</v>
      </c>
      <c r="B440" s="59"/>
      <c r="C440" s="59"/>
      <c r="D440" s="59">
        <f>SUM(B430:C434,B436:C439)</f>
        <v>10</v>
      </c>
    </row>
    <row r="441" spans="1:7" x14ac:dyDescent="0.3">
      <c r="A441" s="5" t="s">
        <v>35</v>
      </c>
      <c r="B441" s="132"/>
      <c r="C441" s="133"/>
      <c r="D441" s="134">
        <f>D440/(COUNT(B430:C434,B436:C439)*2)</f>
        <v>0.5</v>
      </c>
    </row>
    <row r="442" spans="1:7" x14ac:dyDescent="0.3">
      <c r="A442" s="2"/>
      <c r="B442" s="135"/>
      <c r="C442" s="135"/>
      <c r="D442" s="135"/>
    </row>
    <row r="443" spans="1:7" ht="18" x14ac:dyDescent="0.35">
      <c r="A443" s="42" t="s">
        <v>41</v>
      </c>
      <c r="B443" s="152"/>
      <c r="C443" s="153"/>
      <c r="D443" s="143">
        <f>SUM(D440,D417,D426,D406)</f>
        <v>20</v>
      </c>
    </row>
    <row r="444" spans="1:7" ht="18" x14ac:dyDescent="0.35">
      <c r="A444" s="42" t="s">
        <v>206</v>
      </c>
      <c r="B444" s="152"/>
      <c r="C444" s="153"/>
      <c r="D444" s="144">
        <f>D443/(COUNT(B430:C434,B410:C416,B421:C425,B398:C404,B436:C439)*2)</f>
        <v>0.43478260869565216</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43314</v>
      </c>
      <c r="B447" s="124"/>
      <c r="C447" s="135"/>
      <c r="D447" s="124"/>
    </row>
    <row r="448" spans="1:7" x14ac:dyDescent="0.3">
      <c r="A448" s="332" t="s">
        <v>30</v>
      </c>
      <c r="B448" s="333" t="s">
        <v>31</v>
      </c>
      <c r="C448" s="333"/>
      <c r="D448" s="333" t="s">
        <v>46</v>
      </c>
      <c r="E448" s="334" t="s">
        <v>310</v>
      </c>
      <c r="F448" s="334" t="s">
        <v>360</v>
      </c>
      <c r="G448" s="127"/>
    </row>
    <row r="449" spans="1:6" x14ac:dyDescent="0.3">
      <c r="A449" s="332"/>
      <c r="B449" s="41" t="s">
        <v>34</v>
      </c>
      <c r="C449" s="41" t="s">
        <v>33</v>
      </c>
      <c r="D449" s="333"/>
      <c r="E449" s="334"/>
      <c r="F449" s="334"/>
    </row>
    <row r="450" spans="1:6" x14ac:dyDescent="0.3">
      <c r="A450" s="196" t="s">
        <v>19</v>
      </c>
      <c r="B450" s="197"/>
      <c r="C450" s="197"/>
      <c r="D450" s="197"/>
      <c r="E450" s="197"/>
      <c r="F450" s="197"/>
    </row>
    <row r="451" spans="1:6" ht="20.25" customHeight="1" x14ac:dyDescent="0.3">
      <c r="A451" s="6" t="s">
        <v>6</v>
      </c>
      <c r="B451" s="130" t="s">
        <v>32</v>
      </c>
      <c r="C451" s="130"/>
      <c r="D451" s="113" t="s">
        <v>482</v>
      </c>
      <c r="E451" s="94"/>
      <c r="F451" s="204"/>
    </row>
    <row r="452" spans="1:6" ht="18" x14ac:dyDescent="0.3">
      <c r="A452" s="9" t="s">
        <v>20</v>
      </c>
      <c r="B452" s="130" t="s">
        <v>32</v>
      </c>
      <c r="C452" s="130"/>
      <c r="D452" s="154"/>
      <c r="E452" s="94"/>
      <c r="F452" s="204"/>
    </row>
    <row r="453" spans="1:6" x14ac:dyDescent="0.3">
      <c r="A453" s="6" t="s">
        <v>113</v>
      </c>
      <c r="B453" s="130" t="s">
        <v>32</v>
      </c>
      <c r="C453" s="130"/>
      <c r="D453" s="95"/>
      <c r="E453" s="94"/>
      <c r="F453" s="204"/>
    </row>
    <row r="454" spans="1:6" x14ac:dyDescent="0.3">
      <c r="A454" s="9" t="s">
        <v>175</v>
      </c>
      <c r="B454" s="130">
        <v>2</v>
      </c>
      <c r="C454" s="131"/>
      <c r="D454" s="149"/>
      <c r="E454" s="113"/>
      <c r="F454" s="204"/>
    </row>
    <row r="455" spans="1:6" ht="49.5" customHeight="1" x14ac:dyDescent="0.35">
      <c r="A455" s="261" t="s">
        <v>52</v>
      </c>
      <c r="B455" s="130">
        <v>1</v>
      </c>
      <c r="C455" s="136">
        <f>IF(B455=0, -10, IF(B455=1, -5, "0"))</f>
        <v>-5</v>
      </c>
      <c r="D455" s="113" t="s">
        <v>497</v>
      </c>
      <c r="E455" s="94"/>
      <c r="F455" s="204"/>
    </row>
    <row r="456" spans="1:6" x14ac:dyDescent="0.3">
      <c r="A456" s="6" t="s">
        <v>106</v>
      </c>
      <c r="B456" s="130" t="s">
        <v>32</v>
      </c>
      <c r="C456" s="130"/>
      <c r="D456" s="95"/>
      <c r="E456" s="94"/>
      <c r="F456" s="204"/>
    </row>
    <row r="457" spans="1:6" x14ac:dyDescent="0.3">
      <c r="A457" s="5" t="s">
        <v>36</v>
      </c>
      <c r="B457" s="5"/>
      <c r="C457" s="5"/>
      <c r="D457" s="5">
        <f>SUM(B451:C456)</f>
        <v>-2</v>
      </c>
    </row>
    <row r="458" spans="1:6" x14ac:dyDescent="0.3">
      <c r="A458" s="5" t="s">
        <v>35</v>
      </c>
      <c r="B458" s="132"/>
      <c r="C458" s="133"/>
      <c r="D458" s="134">
        <f>D457/(COUNT(B451:C456)*2)</f>
        <v>-0.33333333333333331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t="s">
        <v>32</v>
      </c>
      <c r="C462" s="130"/>
      <c r="D462" s="95"/>
      <c r="E462" s="94"/>
      <c r="F462" s="204"/>
    </row>
    <row r="463" spans="1:6" x14ac:dyDescent="0.3">
      <c r="A463" s="70" t="s">
        <v>351</v>
      </c>
      <c r="B463" s="130" t="s">
        <v>32</v>
      </c>
      <c r="C463" s="130"/>
      <c r="D463" s="95"/>
      <c r="E463" s="94"/>
      <c r="F463" s="204"/>
    </row>
    <row r="464" spans="1:6" ht="18" x14ac:dyDescent="0.3">
      <c r="A464" s="70" t="s">
        <v>133</v>
      </c>
      <c r="B464" s="130" t="s">
        <v>32</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t="s">
        <v>32</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t="s">
        <v>32</v>
      </c>
      <c r="C470" s="130"/>
      <c r="D470" s="95"/>
      <c r="E470" s="94"/>
      <c r="F470" s="204"/>
    </row>
    <row r="471" spans="1:7" x14ac:dyDescent="0.3">
      <c r="A471" s="345" t="s">
        <v>379</v>
      </c>
      <c r="B471" s="346"/>
      <c r="C471" s="346"/>
      <c r="D471" s="346"/>
      <c r="E471" s="346"/>
      <c r="F471" s="346"/>
    </row>
    <row r="472" spans="1:7" s="112" customFormat="1" ht="27.75" customHeight="1" x14ac:dyDescent="0.3">
      <c r="A472" s="55" t="s">
        <v>361</v>
      </c>
      <c r="B472" s="130">
        <v>2</v>
      </c>
      <c r="C472" s="213"/>
      <c r="D472" s="116"/>
      <c r="E472" s="106"/>
      <c r="F472" s="204"/>
      <c r="G472" s="127"/>
    </row>
    <row r="473" spans="1:7" s="112" customFormat="1" x14ac:dyDescent="0.3">
      <c r="A473" s="55" t="s">
        <v>493</v>
      </c>
      <c r="B473" s="130" t="s">
        <v>32</v>
      </c>
      <c r="C473" s="213"/>
      <c r="D473" s="116"/>
      <c r="E473" s="106"/>
      <c r="F473" s="204"/>
      <c r="G473" s="127"/>
    </row>
    <row r="474" spans="1:7" s="112" customFormat="1" ht="30" x14ac:dyDescent="0.3">
      <c r="A474" s="219" t="s">
        <v>494</v>
      </c>
      <c r="B474" s="130" t="s">
        <v>32</v>
      </c>
      <c r="C474" s="213"/>
      <c r="D474" s="116"/>
      <c r="E474" s="106"/>
      <c r="F474" s="204"/>
      <c r="G474" s="127"/>
    </row>
    <row r="475" spans="1:7" s="112" customFormat="1" x14ac:dyDescent="0.3">
      <c r="A475" s="219" t="s">
        <v>392</v>
      </c>
      <c r="B475" s="130" t="s">
        <v>32</v>
      </c>
      <c r="C475" s="150"/>
      <c r="D475" s="116"/>
      <c r="E475" s="106"/>
      <c r="F475" s="204"/>
      <c r="G475" s="127"/>
    </row>
    <row r="476" spans="1:7" ht="45" x14ac:dyDescent="0.3">
      <c r="A476" s="56" t="s">
        <v>249</v>
      </c>
      <c r="B476" s="280">
        <f>IF(D476=1, 2, IF(AND(D476&lt;1,D476&gt;0), 1, "0"))</f>
        <v>2</v>
      </c>
      <c r="C476" s="140"/>
      <c r="D476" s="314">
        <f>IFERROR(E476/F476,"N.A")</f>
        <v>1</v>
      </c>
      <c r="E476" s="282">
        <f>COUNTIF('A2 Exploitation'!F451:F475,"ok")</f>
        <v>1</v>
      </c>
      <c r="F476" s="283">
        <f>COUNTA('A2 Exploitation'!F451:F475)</f>
        <v>1</v>
      </c>
    </row>
    <row r="477" spans="1:7" x14ac:dyDescent="0.3">
      <c r="A477" s="5" t="s">
        <v>36</v>
      </c>
      <c r="B477" s="5"/>
      <c r="C477" s="5"/>
      <c r="D477" s="234">
        <f>SUM(B461:C470,B472:C476)</f>
        <v>4</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2</v>
      </c>
    </row>
    <row r="481" spans="1:7" ht="18" x14ac:dyDescent="0.35">
      <c r="A481" s="42" t="s">
        <v>207</v>
      </c>
      <c r="B481" s="152"/>
      <c r="C481" s="153"/>
      <c r="D481" s="144">
        <f>D480/(COUNT(B461:C470,B451:C456,B472:C476)*2)</f>
        <v>0.2</v>
      </c>
    </row>
    <row r="482" spans="1:7" x14ac:dyDescent="0.3">
      <c r="A482" s="1"/>
      <c r="B482" s="124"/>
      <c r="C482" s="135"/>
      <c r="D482" s="124"/>
    </row>
    <row r="483" spans="1:7" ht="21.75" customHeight="1" x14ac:dyDescent="0.35">
      <c r="A483" s="347" t="s">
        <v>367</v>
      </c>
      <c r="B483" s="347"/>
      <c r="C483" s="347"/>
      <c r="D483" s="347"/>
      <c r="E483" s="185"/>
      <c r="F483" s="201"/>
    </row>
    <row r="484" spans="1:7" x14ac:dyDescent="0.3">
      <c r="A484" s="74">
        <f>B11</f>
        <v>43314</v>
      </c>
      <c r="B484" s="124"/>
      <c r="C484" s="135"/>
      <c r="D484" s="124"/>
    </row>
    <row r="485" spans="1:7" x14ac:dyDescent="0.3">
      <c r="A485" s="332" t="s">
        <v>30</v>
      </c>
      <c r="B485" s="333" t="s">
        <v>31</v>
      </c>
      <c r="C485" s="333"/>
      <c r="D485" s="333" t="s">
        <v>46</v>
      </c>
      <c r="E485" s="334" t="s">
        <v>310</v>
      </c>
      <c r="F485" s="334" t="s">
        <v>360</v>
      </c>
      <c r="G485" s="127"/>
    </row>
    <row r="486" spans="1:7" x14ac:dyDescent="0.3">
      <c r="A486" s="332"/>
      <c r="B486" s="41" t="s">
        <v>34</v>
      </c>
      <c r="C486" s="41" t="s">
        <v>33</v>
      </c>
      <c r="D486" s="333"/>
      <c r="E486" s="334"/>
      <c r="F486" s="334"/>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ht="33" x14ac:dyDescent="0.3">
      <c r="A497" s="9" t="s">
        <v>29</v>
      </c>
      <c r="B497" s="130">
        <v>2</v>
      </c>
      <c r="C497" s="130"/>
      <c r="D497" s="95" t="s">
        <v>483</v>
      </c>
      <c r="E497" s="94"/>
      <c r="F497" s="204"/>
    </row>
    <row r="498" spans="1:7" ht="45" x14ac:dyDescent="0.3">
      <c r="A498" s="62" t="s">
        <v>249</v>
      </c>
      <c r="B498" s="280">
        <f>IF(D498=1, 2, IF(AND(D498&lt;1,D498&gt;0), 1, "0"))</f>
        <v>2</v>
      </c>
      <c r="C498" s="213"/>
      <c r="D498" s="314">
        <f>IFERROR(E498/F498,"N.A")</f>
        <v>1</v>
      </c>
      <c r="E498" s="282">
        <f>COUNTIF('A2 Exploitation'!F488:F497,"ok")</f>
        <v>1</v>
      </c>
      <c r="F498" s="283">
        <f>COUNTA('A2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43314</v>
      </c>
      <c r="B506" s="124"/>
      <c r="C506" s="135"/>
      <c r="D506" s="124"/>
    </row>
    <row r="507" spans="1:7" x14ac:dyDescent="0.3">
      <c r="A507" s="332" t="s">
        <v>30</v>
      </c>
      <c r="B507" s="333" t="s">
        <v>31</v>
      </c>
      <c r="C507" s="333"/>
      <c r="D507" s="333" t="s">
        <v>46</v>
      </c>
      <c r="E507" s="334" t="s">
        <v>310</v>
      </c>
      <c r="F507" s="334" t="s">
        <v>360</v>
      </c>
      <c r="G507" s="127"/>
    </row>
    <row r="508" spans="1:7" x14ac:dyDescent="0.3">
      <c r="A508" s="332"/>
      <c r="B508" s="41" t="s">
        <v>34</v>
      </c>
      <c r="C508" s="41" t="s">
        <v>33</v>
      </c>
      <c r="D508" s="333"/>
      <c r="E508" s="334"/>
      <c r="F508" s="334"/>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130">
        <f>IF(D512=1, 2, IF(AND(D512&lt;1,D512&gt;0), 1, "0"))</f>
        <v>2</v>
      </c>
      <c r="C512" s="140"/>
      <c r="D512" s="315">
        <f>IFERROR(E512/F512,"N.A")</f>
        <v>1</v>
      </c>
      <c r="E512" s="254">
        <f>COUNTIF('A2 Exploitation'!F509:F511,"ok")</f>
        <v>1</v>
      </c>
      <c r="F512" s="255">
        <f>COUNTA('A2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43314</v>
      </c>
      <c r="B517" s="124"/>
      <c r="C517" s="135"/>
      <c r="D517" s="124"/>
    </row>
    <row r="518" spans="1:7" x14ac:dyDescent="0.3">
      <c r="A518" s="332" t="s">
        <v>30</v>
      </c>
      <c r="B518" s="333" t="s">
        <v>31</v>
      </c>
      <c r="C518" s="333"/>
      <c r="D518" s="333" t="s">
        <v>46</v>
      </c>
      <c r="E518" s="334" t="s">
        <v>310</v>
      </c>
      <c r="F518" s="334" t="s">
        <v>360</v>
      </c>
      <c r="G518" s="127"/>
    </row>
    <row r="519" spans="1:7" x14ac:dyDescent="0.3">
      <c r="A519" s="332"/>
      <c r="B519" s="41" t="s">
        <v>34</v>
      </c>
      <c r="C519" s="41" t="s">
        <v>33</v>
      </c>
      <c r="D519" s="333"/>
      <c r="E519" s="334"/>
      <c r="F519" s="334"/>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1</v>
      </c>
      <c r="C522" s="130"/>
      <c r="D522" s="95" t="s">
        <v>484</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314">
        <f>IFERROR(E532/F532,"N.A")</f>
        <v>1</v>
      </c>
      <c r="E532" s="282">
        <f>COUNTIF('A2 Exploitation'!F520:F531,"ok")</f>
        <v>1</v>
      </c>
      <c r="F532" s="283">
        <f>COUNTA('A2 Exploitation'!F520:F531)</f>
        <v>1</v>
      </c>
    </row>
    <row r="533" spans="1:7" x14ac:dyDescent="0.3">
      <c r="A533" s="5" t="s">
        <v>36</v>
      </c>
      <c r="B533" s="5"/>
      <c r="C533" s="5"/>
      <c r="D533" s="5">
        <f>SUM(B520:C532)</f>
        <v>13</v>
      </c>
    </row>
    <row r="534" spans="1:7" x14ac:dyDescent="0.3">
      <c r="A534" s="5" t="s">
        <v>35</v>
      </c>
      <c r="B534" s="132"/>
      <c r="C534" s="133"/>
      <c r="D534" s="134">
        <f>D533/(COUNT(B520:C532)*2)</f>
        <v>0.9285714285714286</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43314</v>
      </c>
      <c r="B537" s="124"/>
      <c r="C537" s="135"/>
      <c r="D537" s="124"/>
      <c r="G537" s="127"/>
    </row>
    <row r="538" spans="1:7" x14ac:dyDescent="0.3">
      <c r="A538" s="332" t="s">
        <v>30</v>
      </c>
      <c r="B538" s="333" t="s">
        <v>31</v>
      </c>
      <c r="C538" s="333"/>
      <c r="D538" s="333" t="s">
        <v>46</v>
      </c>
      <c r="E538" s="334" t="s">
        <v>310</v>
      </c>
      <c r="F538" s="334" t="s">
        <v>360</v>
      </c>
      <c r="G538" s="127"/>
    </row>
    <row r="539" spans="1:7" x14ac:dyDescent="0.3">
      <c r="A539" s="332"/>
      <c r="B539" s="41" t="s">
        <v>34</v>
      </c>
      <c r="C539" s="41" t="s">
        <v>33</v>
      </c>
      <c r="D539" s="333"/>
      <c r="E539" s="334"/>
      <c r="F539" s="334"/>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32</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0.90740740740740733</v>
      </c>
    </row>
    <row r="548" spans="1:4" ht="22.5" x14ac:dyDescent="0.45">
      <c r="A548" s="35" t="s">
        <v>45</v>
      </c>
      <c r="B548" s="181"/>
      <c r="C548" s="182"/>
      <c r="D548" s="183">
        <f>SUM(D544,D533,D513,D502,D443,D390,D357,D45,D317,D265,D157,D480,D204,D102)</f>
        <v>129</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0.60849056603773588</v>
      </c>
    </row>
  </sheetData>
  <sheetProtection algorithmName="SHA-512" hashValue="hJUJ7bNosifopR+PZOynbtJkBhSVmQMQaoNyfxfkmdffrx0iRWt5xPvs1cukVFQBE6lE5RGxcbDFjpD6ygpzVA==" saltValue="JMKGM1Jacw/c09K7edpcdg=="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4" orientation="portrait" r:id="rId1"/>
  <rowBreaks count="5" manualBreakCount="5">
    <brk id="85" max="6" man="1"/>
    <brk id="178" max="6" man="1"/>
    <brk id="267" max="6" man="1"/>
    <brk id="359" max="6" man="1"/>
    <brk id="453"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3" zoomScaleNormal="90" zoomScaleSheetLayoutView="100" workbookViewId="0">
      <selection activeCell="D18" sqref="D1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9" t="s">
        <v>50</v>
      </c>
      <c r="B6" s="349"/>
      <c r="C6" s="349"/>
      <c r="D6" s="349"/>
      <c r="E6" s="349"/>
      <c r="F6" s="349"/>
      <c r="G6" s="125"/>
    </row>
    <row r="7" spans="1:7" s="12" customFormat="1" ht="21.75" customHeight="1" x14ac:dyDescent="0.45">
      <c r="A7" s="327" t="str">
        <f>'A3 Exploitation'!A8:F8</f>
        <v>Route de Gabes - Sfax</v>
      </c>
      <c r="B7" s="327"/>
      <c r="C7" s="327"/>
      <c r="D7" s="327"/>
      <c r="E7" s="327"/>
      <c r="F7" s="327"/>
      <c r="G7" s="125"/>
    </row>
    <row r="8" spans="1:7" s="12" customFormat="1" ht="24" x14ac:dyDescent="0.45">
      <c r="A8" s="14" t="s">
        <v>42</v>
      </c>
      <c r="B8" s="350" t="str">
        <f>'A3 Exploitation'!B9:F9</f>
        <v>M Souheil DRAOUI-M. Yassine Elloumi</v>
      </c>
      <c r="C8" s="350"/>
      <c r="D8" s="350"/>
      <c r="E8" s="350"/>
      <c r="F8" s="350"/>
      <c r="G8" s="125"/>
    </row>
    <row r="9" spans="1:7" s="12" customFormat="1" ht="24" x14ac:dyDescent="0.45">
      <c r="A9" s="15" t="s">
        <v>44</v>
      </c>
      <c r="B9" s="351" t="str">
        <f>'A3 Exploitation'!B10:F10</f>
        <v>Directeur magasin</v>
      </c>
      <c r="C9" s="351"/>
      <c r="D9" s="351"/>
      <c r="E9" s="351"/>
      <c r="F9" s="351"/>
      <c r="G9" s="125"/>
    </row>
    <row r="10" spans="1:7" s="12" customFormat="1" ht="24" x14ac:dyDescent="0.45">
      <c r="A10" s="14" t="s">
        <v>43</v>
      </c>
      <c r="B10" s="348">
        <f>'A3 Exploitation'!B11:F11</f>
        <v>43314</v>
      </c>
      <c r="C10" s="348"/>
      <c r="D10" s="348"/>
      <c r="E10" s="348"/>
      <c r="F10" s="348"/>
      <c r="G10" s="125"/>
    </row>
    <row r="11" spans="1:7" s="12" customFormat="1" ht="24" x14ac:dyDescent="0.45">
      <c r="A11" s="14" t="s">
        <v>294</v>
      </c>
      <c r="B11" s="352">
        <f>D199</f>
        <v>0.97560975609756095</v>
      </c>
      <c r="C11" s="352"/>
      <c r="D11" s="352"/>
      <c r="E11" s="352"/>
      <c r="F11" s="352"/>
      <c r="G11" s="125"/>
    </row>
    <row r="12" spans="1:7" s="12" customFormat="1" ht="22.5" x14ac:dyDescent="0.45">
      <c r="A12" s="11"/>
      <c r="D12" s="331"/>
      <c r="E12" s="331"/>
      <c r="F12" s="331"/>
      <c r="G12" s="331"/>
    </row>
    <row r="13" spans="1:7" s="12" customFormat="1" ht="11.25" customHeight="1" x14ac:dyDescent="0.3">
      <c r="A13" s="332" t="s">
        <v>30</v>
      </c>
      <c r="B13" s="333" t="s">
        <v>31</v>
      </c>
      <c r="C13" s="333"/>
      <c r="D13" s="333" t="s">
        <v>46</v>
      </c>
      <c r="E13" s="333" t="s">
        <v>190</v>
      </c>
      <c r="F13" s="333" t="s">
        <v>191</v>
      </c>
      <c r="G13" s="112"/>
    </row>
    <row r="14" spans="1:7" s="12" customFormat="1" ht="12.75" customHeight="1" x14ac:dyDescent="0.3">
      <c r="A14" s="332"/>
      <c r="B14" s="34" t="s">
        <v>34</v>
      </c>
      <c r="C14" s="34" t="s">
        <v>33</v>
      </c>
      <c r="D14" s="333"/>
      <c r="E14" s="333"/>
      <c r="F14" s="333"/>
      <c r="G14" s="127"/>
    </row>
    <row r="15" spans="1:7" x14ac:dyDescent="0.3">
      <c r="A15" s="17"/>
      <c r="B15" s="17"/>
      <c r="C15" s="17"/>
      <c r="D15" s="17"/>
    </row>
    <row r="16" spans="1:7" ht="19.5" x14ac:dyDescent="0.4">
      <c r="A16" s="357" t="s">
        <v>0</v>
      </c>
      <c r="B16" s="358"/>
      <c r="C16" s="358"/>
      <c r="D16" s="358"/>
      <c r="E16" s="358"/>
      <c r="F16" s="358"/>
      <c r="G16" s="126" t="s">
        <v>356</v>
      </c>
    </row>
    <row r="17" spans="1:7" ht="33" x14ac:dyDescent="0.3">
      <c r="A17" s="17" t="s">
        <v>269</v>
      </c>
      <c r="B17" s="94">
        <v>1</v>
      </c>
      <c r="C17" s="94"/>
      <c r="D17" s="95" t="s">
        <v>506</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9" t="s">
        <v>36</v>
      </c>
      <c r="B22" s="360"/>
      <c r="C22" s="361"/>
      <c r="D22" s="92">
        <f>SUM(B17:C21)</f>
        <v>9</v>
      </c>
    </row>
    <row r="23" spans="1:7" x14ac:dyDescent="0.3">
      <c r="A23" s="354" t="s">
        <v>295</v>
      </c>
      <c r="B23" s="355"/>
      <c r="C23" s="356"/>
      <c r="D23" s="33">
        <f>D22/(COUNT(B17:C21)*2)</f>
        <v>0.9</v>
      </c>
    </row>
    <row r="24" spans="1:7" s="22" customFormat="1" x14ac:dyDescent="0.3">
      <c r="A24" s="26"/>
      <c r="B24" s="27"/>
      <c r="C24" s="27"/>
      <c r="D24" s="28"/>
      <c r="G24" s="126"/>
    </row>
    <row r="25" spans="1:7" ht="19.5" x14ac:dyDescent="0.4">
      <c r="A25" s="362" t="s">
        <v>4</v>
      </c>
      <c r="B25" s="363"/>
      <c r="C25" s="363"/>
      <c r="D25" s="363"/>
      <c r="E25" s="363"/>
      <c r="F25" s="363"/>
    </row>
    <row r="26" spans="1:7" ht="18" x14ac:dyDescent="0.35">
      <c r="A26" s="40" t="s">
        <v>97</v>
      </c>
      <c r="B26" s="94" t="s">
        <v>32</v>
      </c>
      <c r="C26" s="120" t="str">
        <f>IF(B26=0, -5, "0")</f>
        <v>0</v>
      </c>
      <c r="D26" s="95"/>
      <c r="E26" s="95"/>
      <c r="F26" s="94"/>
    </row>
    <row r="27" spans="1:7" x14ac:dyDescent="0.3">
      <c r="A27" s="17" t="s">
        <v>90</v>
      </c>
      <c r="B27" s="94" t="s">
        <v>32</v>
      </c>
      <c r="C27" s="94"/>
      <c r="D27" s="95"/>
      <c r="E27" s="94"/>
      <c r="F27" s="94"/>
    </row>
    <row r="28" spans="1:7" x14ac:dyDescent="0.3">
      <c r="A28" s="44" t="s">
        <v>370</v>
      </c>
      <c r="B28" s="94">
        <v>2</v>
      </c>
      <c r="C28" s="94"/>
      <c r="D28" s="95" t="s">
        <v>485</v>
      </c>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54" t="s">
        <v>36</v>
      </c>
      <c r="B33" s="355"/>
      <c r="C33" s="356"/>
      <c r="D33" s="91">
        <f>SUM(B26:C32)</f>
        <v>10</v>
      </c>
    </row>
    <row r="34" spans="1:7" x14ac:dyDescent="0.3">
      <c r="A34" s="354" t="s">
        <v>295</v>
      </c>
      <c r="B34" s="355"/>
      <c r="C34" s="356"/>
      <c r="D34" s="33">
        <f>D33/(COUNT(B26:C32)*2)</f>
        <v>1</v>
      </c>
    </row>
    <row r="35" spans="1:7" s="22" customFormat="1" x14ac:dyDescent="0.3">
      <c r="A35" s="26"/>
      <c r="B35" s="27"/>
      <c r="C35" s="27"/>
      <c r="D35" s="28"/>
      <c r="G35" s="126"/>
    </row>
    <row r="36" spans="1:7" s="22" customFormat="1" ht="19.5" x14ac:dyDescent="0.4">
      <c r="A36" s="362" t="s">
        <v>219</v>
      </c>
      <c r="B36" s="363"/>
      <c r="C36" s="363"/>
      <c r="D36" s="363"/>
      <c r="E36" s="363"/>
      <c r="F36" s="36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t="s">
        <v>32</v>
      </c>
      <c r="C38" s="94"/>
      <c r="D38" s="95"/>
      <c r="E38" s="94"/>
      <c r="F38" s="94"/>
      <c r="G38" s="126"/>
    </row>
    <row r="39" spans="1:7" s="22" customFormat="1" x14ac:dyDescent="0.3">
      <c r="A39" s="17" t="s">
        <v>281</v>
      </c>
      <c r="B39" s="94" t="s">
        <v>32</v>
      </c>
      <c r="C39" s="94"/>
      <c r="D39" s="95"/>
      <c r="E39" s="94"/>
      <c r="F39" s="94"/>
      <c r="G39" s="126"/>
    </row>
    <row r="40" spans="1:7" s="22" customFormat="1" x14ac:dyDescent="0.3">
      <c r="A40" s="17" t="s">
        <v>82</v>
      </c>
      <c r="B40" s="94" t="s">
        <v>32</v>
      </c>
      <c r="C40" s="94"/>
      <c r="D40" s="98"/>
      <c r="E40" s="94"/>
      <c r="F40" s="94"/>
      <c r="G40" s="126"/>
    </row>
    <row r="41" spans="1:7" s="22" customFormat="1" x14ac:dyDescent="0.3">
      <c r="A41" s="17" t="s">
        <v>293</v>
      </c>
      <c r="B41" s="94" t="s">
        <v>32</v>
      </c>
      <c r="C41" s="94"/>
      <c r="D41" s="98"/>
      <c r="E41" s="94"/>
      <c r="F41" s="94"/>
      <c r="G41" s="126"/>
    </row>
    <row r="42" spans="1:7" s="22" customFormat="1" x14ac:dyDescent="0.3">
      <c r="A42" s="354" t="s">
        <v>36</v>
      </c>
      <c r="B42" s="355"/>
      <c r="C42" s="356"/>
      <c r="D42" s="91">
        <f>SUM(B37:C41)</f>
        <v>0</v>
      </c>
      <c r="E42" s="13"/>
      <c r="F42" s="13"/>
      <c r="G42" s="126"/>
    </row>
    <row r="43" spans="1:7" s="22" customFormat="1" x14ac:dyDescent="0.3">
      <c r="A43" s="354" t="s">
        <v>295</v>
      </c>
      <c r="B43" s="355"/>
      <c r="C43" s="356"/>
      <c r="D43" s="33" t="e">
        <f>D42/(COUNT(B37:C41)*2)</f>
        <v>#DIV/0!</v>
      </c>
      <c r="E43" s="13"/>
      <c r="F43" s="13"/>
      <c r="G43" s="126"/>
    </row>
    <row r="44" spans="1:7" s="22" customFormat="1" x14ac:dyDescent="0.3">
      <c r="A44" s="47"/>
      <c r="B44" s="48"/>
      <c r="C44" s="48"/>
      <c r="D44" s="49"/>
      <c r="G44" s="126"/>
    </row>
    <row r="45" spans="1:7" ht="19.5" x14ac:dyDescent="0.4">
      <c r="A45" s="364" t="s">
        <v>21</v>
      </c>
      <c r="B45" s="365"/>
      <c r="C45" s="365"/>
      <c r="D45" s="365"/>
      <c r="E45" s="365"/>
      <c r="F45" s="365"/>
    </row>
    <row r="46" spans="1:7" x14ac:dyDescent="0.3">
      <c r="A46" s="17" t="s">
        <v>270</v>
      </c>
      <c r="B46" s="94" t="s">
        <v>32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t="s">
        <v>32</v>
      </c>
      <c r="C51" s="120" t="str">
        <f>IF(B51=0, -5, "0")</f>
        <v>0</v>
      </c>
      <c r="D51" s="98"/>
      <c r="E51" s="94"/>
      <c r="F51" s="94"/>
    </row>
    <row r="52" spans="1:7" x14ac:dyDescent="0.3">
      <c r="A52" s="354" t="s">
        <v>36</v>
      </c>
      <c r="B52" s="355"/>
      <c r="C52" s="356"/>
      <c r="D52" s="91">
        <f>SUM(B46:C51)</f>
        <v>8</v>
      </c>
    </row>
    <row r="53" spans="1:7" x14ac:dyDescent="0.3">
      <c r="A53" s="354" t="s">
        <v>295</v>
      </c>
      <c r="B53" s="355"/>
      <c r="C53" s="356"/>
      <c r="D53" s="33">
        <f>D52/(COUNT(B46:C51)*2)</f>
        <v>1</v>
      </c>
    </row>
    <row r="54" spans="1:7" s="22" customFormat="1" x14ac:dyDescent="0.3">
      <c r="A54" s="26"/>
      <c r="B54" s="27"/>
      <c r="C54" s="27"/>
      <c r="D54" s="28"/>
      <c r="G54" s="126"/>
    </row>
    <row r="55" spans="1:7" ht="19.5" x14ac:dyDescent="0.4">
      <c r="A55" s="362" t="s">
        <v>8</v>
      </c>
      <c r="B55" s="363"/>
      <c r="C55" s="363"/>
      <c r="D55" s="363"/>
      <c r="E55" s="363"/>
      <c r="F55" s="363"/>
    </row>
    <row r="56" spans="1:7" ht="36" x14ac:dyDescent="0.35">
      <c r="A56" s="43" t="s">
        <v>176</v>
      </c>
      <c r="B56" s="94" t="s">
        <v>32</v>
      </c>
      <c r="C56" s="120" t="str">
        <f>IF(B56=0, -5, "0")</f>
        <v>0</v>
      </c>
      <c r="D56" s="98"/>
      <c r="E56" s="94"/>
      <c r="F56" s="94"/>
    </row>
    <row r="57" spans="1:7" x14ac:dyDescent="0.3">
      <c r="A57" s="21" t="s">
        <v>168</v>
      </c>
      <c r="B57" s="94" t="s">
        <v>32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54" t="s">
        <v>36</v>
      </c>
      <c r="B63" s="355"/>
      <c r="C63" s="356"/>
      <c r="D63" s="91">
        <f>SUM(B56:C62)</f>
        <v>10</v>
      </c>
    </row>
    <row r="64" spans="1:7" x14ac:dyDescent="0.3">
      <c r="A64" s="354" t="s">
        <v>295</v>
      </c>
      <c r="B64" s="355"/>
      <c r="C64" s="356"/>
      <c r="D64" s="33">
        <f>D63/(COUNT(B56:C62)*2)</f>
        <v>1</v>
      </c>
    </row>
    <row r="65" spans="1:7" s="22" customFormat="1" x14ac:dyDescent="0.3">
      <c r="A65" s="26"/>
      <c r="B65" s="27"/>
      <c r="C65" s="27"/>
      <c r="D65" s="28"/>
      <c r="G65" s="126"/>
    </row>
    <row r="66" spans="1:7" ht="19.5" x14ac:dyDescent="0.4">
      <c r="A66" s="362" t="s">
        <v>130</v>
      </c>
      <c r="B66" s="363"/>
      <c r="C66" s="363"/>
      <c r="D66" s="363"/>
      <c r="E66" s="363"/>
      <c r="F66" s="363"/>
    </row>
    <row r="67" spans="1:7" ht="19.5" x14ac:dyDescent="0.4">
      <c r="A67" s="17" t="s">
        <v>271</v>
      </c>
      <c r="B67" s="100" t="s">
        <v>32</v>
      </c>
      <c r="C67" s="101"/>
      <c r="D67" s="102"/>
      <c r="E67" s="102"/>
      <c r="F67" s="94"/>
    </row>
    <row r="68" spans="1:7" ht="19.5" x14ac:dyDescent="0.4">
      <c r="A68" s="17" t="s">
        <v>272</v>
      </c>
      <c r="B68" s="100" t="s">
        <v>32</v>
      </c>
      <c r="C68" s="101"/>
      <c r="D68" s="95"/>
      <c r="E68" s="102"/>
      <c r="F68" s="94"/>
    </row>
    <row r="69" spans="1:7" ht="19.5" x14ac:dyDescent="0.4">
      <c r="A69" s="17" t="s">
        <v>293</v>
      </c>
      <c r="B69" s="100" t="s">
        <v>32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t="s">
        <v>32</v>
      </c>
      <c r="C78" s="106"/>
      <c r="D78" s="95"/>
      <c r="E78" s="107"/>
      <c r="F78" s="94"/>
      <c r="G78" s="126"/>
    </row>
    <row r="79" spans="1:7" x14ac:dyDescent="0.3">
      <c r="A79" s="17" t="s">
        <v>177</v>
      </c>
      <c r="B79" s="100" t="s">
        <v>32</v>
      </c>
      <c r="C79" s="94"/>
      <c r="D79" s="107"/>
      <c r="E79" s="105"/>
      <c r="F79" s="94"/>
    </row>
    <row r="80" spans="1:7" ht="36" x14ac:dyDescent="0.35">
      <c r="A80" s="43" t="s">
        <v>167</v>
      </c>
      <c r="B80" s="100" t="s">
        <v>32</v>
      </c>
      <c r="C80" s="120" t="str">
        <f>IF(B80=0, -5, "0")</f>
        <v>0</v>
      </c>
      <c r="D80" s="107"/>
      <c r="E80" s="105"/>
      <c r="F80" s="94"/>
    </row>
    <row r="81" spans="1:7" x14ac:dyDescent="0.3">
      <c r="A81" s="17" t="s">
        <v>299</v>
      </c>
      <c r="B81" s="100" t="s">
        <v>32</v>
      </c>
      <c r="C81" s="94"/>
      <c r="D81" s="107"/>
      <c r="E81" s="108"/>
      <c r="F81" s="94"/>
    </row>
    <row r="82" spans="1:7" ht="18" x14ac:dyDescent="0.35">
      <c r="A82" s="45" t="s">
        <v>297</v>
      </c>
      <c r="B82" s="100" t="s">
        <v>32</v>
      </c>
      <c r="C82" s="120" t="str">
        <f>IF(B82=0, -5, "0")</f>
        <v>0</v>
      </c>
      <c r="D82" s="107"/>
      <c r="E82" s="109"/>
      <c r="F82" s="94"/>
    </row>
    <row r="83" spans="1:7" x14ac:dyDescent="0.3">
      <c r="A83" s="17" t="s">
        <v>85</v>
      </c>
      <c r="B83" s="100" t="s">
        <v>32</v>
      </c>
      <c r="C83" s="94"/>
      <c r="D83" s="107"/>
      <c r="E83" s="108"/>
      <c r="F83" s="94"/>
    </row>
    <row r="84" spans="1:7" x14ac:dyDescent="0.3">
      <c r="A84" s="354" t="s">
        <v>36</v>
      </c>
      <c r="B84" s="355"/>
      <c r="C84" s="356"/>
      <c r="D84" s="91">
        <f>SUM(B67:C83)</f>
        <v>0</v>
      </c>
    </row>
    <row r="85" spans="1:7" x14ac:dyDescent="0.3">
      <c r="A85" s="354" t="s">
        <v>295</v>
      </c>
      <c r="B85" s="355"/>
      <c r="C85" s="356"/>
      <c r="D85" s="33" t="e">
        <f>D84/(COUNT(B67:C83)*2)</f>
        <v>#DIV/0!</v>
      </c>
    </row>
    <row r="86" spans="1:7" s="22" customFormat="1" x14ac:dyDescent="0.3">
      <c r="A86" s="26"/>
      <c r="B86" s="27"/>
      <c r="C86" s="27"/>
      <c r="D86" s="28"/>
      <c r="G86" s="126"/>
    </row>
    <row r="87" spans="1:7" ht="19.5" x14ac:dyDescent="0.4">
      <c r="A87" s="362" t="s">
        <v>211</v>
      </c>
      <c r="B87" s="363"/>
      <c r="C87" s="363"/>
      <c r="D87" s="363"/>
      <c r="E87" s="363"/>
      <c r="F87" s="363"/>
    </row>
    <row r="88" spans="1:7" ht="34.5" x14ac:dyDescent="0.4">
      <c r="A88" s="50" t="s">
        <v>273</v>
      </c>
      <c r="B88" s="110" t="s">
        <v>32</v>
      </c>
      <c r="C88" s="101"/>
      <c r="D88" s="95"/>
      <c r="E88" s="95"/>
      <c r="F88" s="94"/>
    </row>
    <row r="89" spans="1:7" ht="19.5" x14ac:dyDescent="0.4">
      <c r="A89" s="17" t="s">
        <v>272</v>
      </c>
      <c r="B89" s="110" t="s">
        <v>32</v>
      </c>
      <c r="C89" s="101"/>
      <c r="D89" s="95"/>
      <c r="E89" s="94"/>
      <c r="F89" s="94"/>
    </row>
    <row r="90" spans="1:7" ht="19.5" x14ac:dyDescent="0.4">
      <c r="A90" s="17" t="s">
        <v>300</v>
      </c>
      <c r="B90" s="110" t="s">
        <v>32</v>
      </c>
      <c r="C90" s="101"/>
      <c r="D90" s="107"/>
      <c r="E90" s="94"/>
      <c r="F90" s="94"/>
    </row>
    <row r="91" spans="1:7" ht="34.5" x14ac:dyDescent="0.4">
      <c r="A91" s="23" t="s">
        <v>301</v>
      </c>
      <c r="B91" s="110" t="s">
        <v>32</v>
      </c>
      <c r="C91" s="101"/>
      <c r="D91" s="107"/>
      <c r="E91" s="94"/>
      <c r="F91" s="94"/>
    </row>
    <row r="92" spans="1:7" ht="19.5" x14ac:dyDescent="0.4">
      <c r="A92" s="20" t="s">
        <v>248</v>
      </c>
      <c r="B92" s="110" t="s">
        <v>32</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t="s">
        <v>32</v>
      </c>
      <c r="C95" s="94"/>
      <c r="D95" s="95"/>
      <c r="E95" s="94"/>
      <c r="F95" s="94"/>
    </row>
    <row r="96" spans="1:7" x14ac:dyDescent="0.3">
      <c r="A96" s="25" t="s">
        <v>282</v>
      </c>
      <c r="B96" s="110" t="s">
        <v>32</v>
      </c>
      <c r="C96" s="94"/>
      <c r="D96" s="95"/>
      <c r="E96" s="94"/>
      <c r="F96" s="94"/>
    </row>
    <row r="97" spans="1:7" x14ac:dyDescent="0.3">
      <c r="A97" s="25" t="s">
        <v>283</v>
      </c>
      <c r="B97" s="110" t="s">
        <v>32</v>
      </c>
      <c r="C97" s="94"/>
      <c r="D97" s="95"/>
      <c r="E97" s="94"/>
      <c r="F97" s="94"/>
    </row>
    <row r="98" spans="1:7" x14ac:dyDescent="0.3">
      <c r="A98" s="17" t="s">
        <v>134</v>
      </c>
      <c r="B98" s="110" t="s">
        <v>32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t="s">
        <v>32</v>
      </c>
      <c r="C101" s="94"/>
      <c r="D101" s="95"/>
      <c r="E101" s="94"/>
      <c r="F101" s="94"/>
    </row>
    <row r="102" spans="1:7" x14ac:dyDescent="0.3">
      <c r="A102" s="354" t="s">
        <v>36</v>
      </c>
      <c r="B102" s="355"/>
      <c r="C102" s="356"/>
      <c r="D102" s="91">
        <f>SUM(B88:C101)</f>
        <v>0</v>
      </c>
    </row>
    <row r="103" spans="1:7" x14ac:dyDescent="0.3">
      <c r="A103" s="354" t="s">
        <v>295</v>
      </c>
      <c r="B103" s="355"/>
      <c r="C103" s="356"/>
      <c r="D103" s="33" t="e">
        <f>D102/(COUNT(B88:C101)*2)</f>
        <v>#DIV/0!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2" t="s">
        <v>212</v>
      </c>
      <c r="B106" s="363"/>
      <c r="C106" s="363"/>
      <c r="D106" s="363"/>
      <c r="E106" s="363"/>
      <c r="F106" s="363"/>
      <c r="G106" s="126"/>
    </row>
    <row r="107" spans="1:7" s="22" customFormat="1" ht="34.5" x14ac:dyDescent="0.4">
      <c r="A107" s="50" t="s">
        <v>274</v>
      </c>
      <c r="B107" s="110">
        <v>2</v>
      </c>
      <c r="C107" s="101"/>
      <c r="D107" s="95" t="s">
        <v>505</v>
      </c>
      <c r="E107" s="94"/>
      <c r="F107" s="94"/>
      <c r="G107" s="126"/>
    </row>
    <row r="108" spans="1:7" s="22" customFormat="1" ht="19.5" x14ac:dyDescent="0.4">
      <c r="A108" s="17" t="s">
        <v>184</v>
      </c>
      <c r="B108" s="110" t="s">
        <v>32</v>
      </c>
      <c r="C108" s="101"/>
      <c r="D108" s="107"/>
      <c r="E108" s="94"/>
      <c r="F108" s="94"/>
      <c r="G108" s="126"/>
    </row>
    <row r="109" spans="1:7" s="22" customFormat="1" ht="19.5" x14ac:dyDescent="0.4">
      <c r="A109" s="17" t="s">
        <v>290</v>
      </c>
      <c r="B109" s="110" t="s">
        <v>32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t="s">
        <v>32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t="s">
        <v>32</v>
      </c>
      <c r="C113" s="94"/>
      <c r="D113" s="95"/>
      <c r="E113" s="94"/>
      <c r="F113" s="94"/>
      <c r="G113" s="126"/>
    </row>
    <row r="114" spans="1:7" s="22" customFormat="1" x14ac:dyDescent="0.3">
      <c r="A114" s="65" t="s">
        <v>282</v>
      </c>
      <c r="B114" s="110" t="s">
        <v>32</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33.75" x14ac:dyDescent="0.35">
      <c r="A116" s="46" t="s">
        <v>317</v>
      </c>
      <c r="B116" s="110">
        <v>2</v>
      </c>
      <c r="C116" s="120" t="str">
        <f>IF(B116=0, -5, "0")</f>
        <v>0</v>
      </c>
      <c r="D116" s="95" t="s">
        <v>486</v>
      </c>
      <c r="E116" s="94"/>
      <c r="F116" s="94"/>
      <c r="G116" s="126"/>
    </row>
    <row r="117" spans="1:7" s="22" customFormat="1" x14ac:dyDescent="0.3">
      <c r="A117" s="51" t="s">
        <v>232</v>
      </c>
      <c r="B117" s="110" t="s">
        <v>32</v>
      </c>
      <c r="C117" s="94"/>
      <c r="D117" s="107"/>
      <c r="E117" s="94"/>
      <c r="F117" s="94"/>
      <c r="G117" s="126"/>
    </row>
    <row r="118" spans="1:7" s="22" customFormat="1" x14ac:dyDescent="0.3">
      <c r="A118" s="354" t="s">
        <v>36</v>
      </c>
      <c r="B118" s="355"/>
      <c r="C118" s="356"/>
      <c r="D118" s="91">
        <f>SUM(B107:C117)</f>
        <v>6</v>
      </c>
      <c r="E118" s="13"/>
      <c r="F118" s="13"/>
      <c r="G118" s="126"/>
    </row>
    <row r="119" spans="1:7" s="22" customFormat="1" x14ac:dyDescent="0.3">
      <c r="A119" s="354" t="s">
        <v>295</v>
      </c>
      <c r="B119" s="355"/>
      <c r="C119" s="356"/>
      <c r="D119" s="33">
        <f>D118/(COUNT(B107:C117)*2)</f>
        <v>1</v>
      </c>
      <c r="E119" s="13"/>
      <c r="F119" s="13"/>
      <c r="G119" s="126"/>
    </row>
    <row r="120" spans="1:7" s="22" customFormat="1" x14ac:dyDescent="0.3">
      <c r="A120" s="26"/>
      <c r="B120" s="27"/>
      <c r="C120" s="27"/>
      <c r="D120" s="28"/>
      <c r="G120" s="126"/>
    </row>
    <row r="121" spans="1:7" ht="19.5" x14ac:dyDescent="0.4">
      <c r="A121" s="362" t="s">
        <v>185</v>
      </c>
      <c r="B121" s="363"/>
      <c r="C121" s="363"/>
      <c r="D121" s="363"/>
      <c r="E121" s="363"/>
      <c r="F121" s="363"/>
    </row>
    <row r="122" spans="1:7" x14ac:dyDescent="0.3">
      <c r="A122" s="44" t="s">
        <v>275</v>
      </c>
      <c r="B122" s="111" t="s">
        <v>32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t="s">
        <v>32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t="s">
        <v>32</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t="s">
        <v>32</v>
      </c>
      <c r="C132" s="120" t="str">
        <f>IF(B132=0, -5, "0")</f>
        <v>0</v>
      </c>
      <c r="D132" s="107"/>
      <c r="E132" s="102"/>
      <c r="F132" s="94"/>
    </row>
    <row r="133" spans="1:7" x14ac:dyDescent="0.3">
      <c r="A133" s="354" t="s">
        <v>36</v>
      </c>
      <c r="B133" s="355"/>
      <c r="C133" s="356"/>
      <c r="D133" s="91">
        <f>SUM(B122:C132)</f>
        <v>0</v>
      </c>
    </row>
    <row r="134" spans="1:7" x14ac:dyDescent="0.3">
      <c r="A134" s="354" t="s">
        <v>295</v>
      </c>
      <c r="B134" s="355"/>
      <c r="C134" s="356"/>
      <c r="D134" s="32" t="e">
        <f>D133/(COUNT(B122:C132)*2)</f>
        <v>#DIV/0!</v>
      </c>
    </row>
    <row r="135" spans="1:7" s="22" customFormat="1" x14ac:dyDescent="0.3">
      <c r="A135" s="26"/>
      <c r="B135" s="27"/>
      <c r="C135" s="27"/>
      <c r="D135" s="31"/>
      <c r="G135" s="126"/>
    </row>
    <row r="136" spans="1:7" ht="19.5" x14ac:dyDescent="0.4">
      <c r="A136" s="362" t="s">
        <v>71</v>
      </c>
      <c r="B136" s="363"/>
      <c r="C136" s="363"/>
      <c r="D136" s="363"/>
      <c r="E136" s="363"/>
      <c r="F136" s="363"/>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54" t="s">
        <v>36</v>
      </c>
      <c r="B149" s="355"/>
      <c r="C149" s="356"/>
      <c r="D149" s="91">
        <f>SUM(B137:C148)</f>
        <v>0</v>
      </c>
    </row>
    <row r="150" spans="1:7" x14ac:dyDescent="0.3">
      <c r="A150" s="354" t="s">
        <v>295</v>
      </c>
      <c r="B150" s="355"/>
      <c r="C150" s="356"/>
      <c r="D150" s="33" t="e">
        <f>D149/(COUNT(B137:C148)*2)</f>
        <v>#DIV/0!</v>
      </c>
    </row>
    <row r="151" spans="1:7" s="22" customFormat="1" x14ac:dyDescent="0.3">
      <c r="A151" s="26"/>
      <c r="B151" s="27"/>
      <c r="C151" s="27"/>
      <c r="D151" s="28"/>
      <c r="G151" s="126"/>
    </row>
    <row r="152" spans="1:7" ht="19.5" x14ac:dyDescent="0.4">
      <c r="A152" s="362" t="s">
        <v>217</v>
      </c>
      <c r="B152" s="363"/>
      <c r="C152" s="363"/>
      <c r="D152" s="363"/>
      <c r="E152" s="363"/>
      <c r="F152" s="363"/>
    </row>
    <row r="153" spans="1:7" x14ac:dyDescent="0.3">
      <c r="A153" s="50" t="s">
        <v>279</v>
      </c>
      <c r="B153" s="94">
        <v>2</v>
      </c>
      <c r="C153" s="94"/>
      <c r="D153" s="95"/>
      <c r="E153" s="94"/>
      <c r="F153" s="94"/>
    </row>
    <row r="154" spans="1:7" ht="33" x14ac:dyDescent="0.3">
      <c r="A154" s="17" t="s">
        <v>149</v>
      </c>
      <c r="B154" s="94">
        <v>2</v>
      </c>
      <c r="C154" s="94"/>
      <c r="D154" s="95" t="s">
        <v>487</v>
      </c>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54" t="s">
        <v>36</v>
      </c>
      <c r="B161" s="360"/>
      <c r="C161" s="361"/>
      <c r="D161" s="92">
        <f>SUM(B153:C160)</f>
        <v>16</v>
      </c>
    </row>
    <row r="162" spans="1:7" x14ac:dyDescent="0.3">
      <c r="A162" s="354" t="s">
        <v>295</v>
      </c>
      <c r="B162" s="355"/>
      <c r="C162" s="356"/>
      <c r="D162" s="33">
        <f>D161/(COUNT(B153:C160)*2)</f>
        <v>1</v>
      </c>
    </row>
    <row r="163" spans="1:7" s="22" customFormat="1" x14ac:dyDescent="0.3">
      <c r="A163" s="26"/>
      <c r="B163" s="27"/>
      <c r="C163" s="29"/>
      <c r="D163" s="30"/>
      <c r="G163" s="126"/>
    </row>
    <row r="164" spans="1:7" ht="19.5" x14ac:dyDescent="0.4">
      <c r="A164" s="362" t="s">
        <v>77</v>
      </c>
      <c r="B164" s="363"/>
      <c r="C164" s="363"/>
      <c r="D164" s="363"/>
      <c r="E164" s="363"/>
      <c r="F164" s="363"/>
    </row>
    <row r="165" spans="1:7" ht="18" x14ac:dyDescent="0.35">
      <c r="A165" s="40" t="s">
        <v>286</v>
      </c>
      <c r="B165" s="94" t="s">
        <v>32</v>
      </c>
      <c r="C165" s="120" t="str">
        <f>IF(B165=0, -5, "0")</f>
        <v>0</v>
      </c>
      <c r="D165" s="94"/>
      <c r="E165" s="94"/>
      <c r="F165" s="94"/>
    </row>
    <row r="166" spans="1:7" x14ac:dyDescent="0.3">
      <c r="A166" s="17" t="s">
        <v>287</v>
      </c>
      <c r="B166" s="94" t="s">
        <v>32</v>
      </c>
      <c r="C166" s="94"/>
      <c r="D166" s="95"/>
      <c r="E166" s="94"/>
      <c r="F166" s="94"/>
    </row>
    <row r="167" spans="1:7" x14ac:dyDescent="0.3">
      <c r="A167" s="44" t="s">
        <v>215</v>
      </c>
      <c r="B167" s="94">
        <v>2</v>
      </c>
      <c r="C167" s="94"/>
      <c r="D167" s="95"/>
      <c r="E167" s="94"/>
      <c r="F167" s="94"/>
    </row>
    <row r="168" spans="1:7" x14ac:dyDescent="0.3">
      <c r="A168" s="17" t="s">
        <v>86</v>
      </c>
      <c r="B168" s="94" t="s">
        <v>32</v>
      </c>
      <c r="C168" s="94"/>
      <c r="D168" s="94"/>
      <c r="E168" s="95"/>
      <c r="F168" s="94"/>
    </row>
    <row r="169" spans="1:7" x14ac:dyDescent="0.3">
      <c r="A169" s="354" t="s">
        <v>36</v>
      </c>
      <c r="B169" s="355"/>
      <c r="C169" s="356"/>
      <c r="D169" s="91">
        <f>SUM(B165:C168)</f>
        <v>2</v>
      </c>
    </row>
    <row r="170" spans="1:7" x14ac:dyDescent="0.3">
      <c r="A170" s="354" t="s">
        <v>295</v>
      </c>
      <c r="B170" s="355"/>
      <c r="C170" s="356"/>
      <c r="D170" s="33">
        <f>D169/(COUNT(B165:C168)*2)</f>
        <v>1</v>
      </c>
    </row>
    <row r="171" spans="1:7" s="22" customFormat="1" x14ac:dyDescent="0.3">
      <c r="A171" s="26"/>
      <c r="B171" s="27"/>
      <c r="C171" s="27"/>
      <c r="D171" s="28"/>
      <c r="G171" s="126"/>
    </row>
    <row r="172" spans="1:7" ht="19.5" x14ac:dyDescent="0.4">
      <c r="A172" s="366" t="s">
        <v>17</v>
      </c>
      <c r="B172" s="367"/>
      <c r="C172" s="367"/>
      <c r="D172" s="367"/>
      <c r="E172" s="367"/>
      <c r="F172" s="367"/>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54" t="s">
        <v>36</v>
      </c>
      <c r="B177" s="355"/>
      <c r="C177" s="356"/>
      <c r="D177" s="91">
        <f>SUM(B173:C176)</f>
        <v>8</v>
      </c>
    </row>
    <row r="178" spans="1:7" x14ac:dyDescent="0.3">
      <c r="A178" s="354" t="s">
        <v>295</v>
      </c>
      <c r="B178" s="355"/>
      <c r="C178" s="356"/>
      <c r="D178" s="33">
        <f>D177/(COUNT(B173:C176)*2)</f>
        <v>1</v>
      </c>
    </row>
    <row r="179" spans="1:7" s="22" customFormat="1" x14ac:dyDescent="0.3">
      <c r="A179" s="26"/>
      <c r="B179" s="27"/>
      <c r="C179" s="27"/>
      <c r="D179" s="28"/>
      <c r="G179" s="126"/>
    </row>
    <row r="180" spans="1:7" ht="19.5" x14ac:dyDescent="0.4">
      <c r="A180" s="362" t="s">
        <v>78</v>
      </c>
      <c r="B180" s="363"/>
      <c r="C180" s="363"/>
      <c r="D180" s="363"/>
      <c r="E180" s="363"/>
      <c r="F180" s="363"/>
    </row>
    <row r="181" spans="1:7" x14ac:dyDescent="0.3">
      <c r="A181" s="44" t="s">
        <v>315</v>
      </c>
      <c r="B181" s="94">
        <v>1</v>
      </c>
      <c r="C181" s="94"/>
      <c r="D181" s="95" t="s">
        <v>488</v>
      </c>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54" t="s">
        <v>36</v>
      </c>
      <c r="B186" s="355"/>
      <c r="C186" s="356"/>
      <c r="D186" s="91">
        <f>SUM(B181:C185)</f>
        <v>9</v>
      </c>
    </row>
    <row r="187" spans="1:7" x14ac:dyDescent="0.3">
      <c r="A187" s="354" t="s">
        <v>295</v>
      </c>
      <c r="B187" s="355"/>
      <c r="C187" s="356"/>
      <c r="D187" s="33">
        <f>D186/(COUNT(B181:C185)*2)</f>
        <v>0.9</v>
      </c>
    </row>
    <row r="188" spans="1:7" s="22" customFormat="1" x14ac:dyDescent="0.3">
      <c r="A188" s="26"/>
      <c r="B188" s="27"/>
      <c r="C188" s="27"/>
      <c r="D188" s="28"/>
      <c r="G188" s="126"/>
    </row>
    <row r="189" spans="1:7" ht="19.5" x14ac:dyDescent="0.4">
      <c r="A189" s="362" t="s">
        <v>216</v>
      </c>
      <c r="B189" s="363"/>
      <c r="C189" s="363"/>
      <c r="D189" s="363"/>
      <c r="E189" s="363"/>
      <c r="F189" s="363"/>
    </row>
    <row r="190" spans="1:7" x14ac:dyDescent="0.3">
      <c r="A190" s="44" t="s">
        <v>371</v>
      </c>
      <c r="B190" s="94" t="s">
        <v>32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54" t="s">
        <v>36</v>
      </c>
      <c r="B194" s="355"/>
      <c r="C194" s="356"/>
      <c r="D194" s="54">
        <f>SUM(B190:C193)</f>
        <v>2</v>
      </c>
    </row>
    <row r="195" spans="1:6" x14ac:dyDescent="0.3">
      <c r="A195" s="354" t="s">
        <v>295</v>
      </c>
      <c r="B195" s="355"/>
      <c r="C195" s="356"/>
      <c r="D195" s="33">
        <f>D194/(COUNT(B190:C193)*2)</f>
        <v>1</v>
      </c>
    </row>
    <row r="197" spans="1:6" ht="18" x14ac:dyDescent="0.35">
      <c r="A197" s="64" t="s">
        <v>489</v>
      </c>
      <c r="B197" s="63"/>
      <c r="C197" s="63"/>
      <c r="D197" s="295">
        <f>E197*100/F197</f>
        <v>0</v>
      </c>
      <c r="E197" s="286">
        <f>COUNTIF('A2 Technique'!F17:F193,"ok")</f>
        <v>0</v>
      </c>
      <c r="F197" s="287">
        <f>COUNTA('A2 Technique'!F17:F193)</f>
        <v>4</v>
      </c>
    </row>
    <row r="198" spans="1:6" ht="22.5" x14ac:dyDescent="0.3">
      <c r="A198" s="35" t="s">
        <v>45</v>
      </c>
      <c r="B198" s="36"/>
      <c r="C198" s="37"/>
      <c r="D198" s="38">
        <f>SUM(D194,D186,D177,D169,D161,D63,D52,D33,D22,D118,D149,D133,D102,D84,D42)</f>
        <v>80</v>
      </c>
    </row>
    <row r="199" spans="1:6" ht="22.5" x14ac:dyDescent="0.3">
      <c r="A199" s="35" t="s">
        <v>323</v>
      </c>
      <c r="B199" s="36"/>
      <c r="C199" s="37"/>
      <c r="D199" s="39">
        <f>D198/(COUNT(B190:C193,B181:C185,B173:C176,B165:C168,B153:C160,B56:C62,B46:C51,B26:C32,B17:C21,B107:C117,B137:C148,B122:C132,B88:C101,B67:C83,B37:C41)*2)</f>
        <v>0.97560975609756095</v>
      </c>
    </row>
  </sheetData>
  <sheetProtection algorithmName="SHA-512" hashValue="hraacN5U2VkMffaXKNw27ci32r5Nlz+BfJ9ljDNjhwfsrmLF0XH80NaVH0I2Blz/0HS2jOFmZCGkExlKtt3Mag==" saltValue="HnJPEFYtu/m6bN5zwaDF5w=="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26" t="s">
        <v>179</v>
      </c>
      <c r="B7" s="326"/>
      <c r="C7" s="326"/>
      <c r="D7" s="326"/>
      <c r="E7" s="326"/>
      <c r="F7" s="326"/>
      <c r="G7" s="125"/>
    </row>
    <row r="8" spans="1:7" ht="29.25" x14ac:dyDescent="0.45">
      <c r="A8" s="327" t="str">
        <f>'Page de garde'!D18</f>
        <v>Route de Gabes - Sfax</v>
      </c>
      <c r="B8" s="327"/>
      <c r="C8" s="327"/>
      <c r="D8" s="327"/>
      <c r="E8" s="327"/>
      <c r="F8" s="327"/>
      <c r="G8" s="125"/>
    </row>
    <row r="9" spans="1:7" ht="24" x14ac:dyDescent="0.45">
      <c r="A9" s="14" t="s">
        <v>42</v>
      </c>
      <c r="B9" s="328"/>
      <c r="C9" s="328"/>
      <c r="D9" s="328"/>
      <c r="E9" s="328"/>
      <c r="F9" s="328"/>
      <c r="G9" s="125"/>
    </row>
    <row r="10" spans="1:7" ht="24" x14ac:dyDescent="0.45">
      <c r="A10" s="15" t="s">
        <v>44</v>
      </c>
      <c r="B10" s="329"/>
      <c r="C10" s="329"/>
      <c r="D10" s="329"/>
      <c r="E10" s="329"/>
      <c r="F10" s="329"/>
      <c r="G10" s="125"/>
    </row>
    <row r="11" spans="1:7" ht="24" x14ac:dyDescent="0.45">
      <c r="A11" s="14" t="s">
        <v>43</v>
      </c>
      <c r="B11" s="324"/>
      <c r="C11" s="324"/>
      <c r="D11" s="324"/>
      <c r="E11" s="324"/>
      <c r="F11" s="324"/>
      <c r="G11" s="125"/>
    </row>
    <row r="12" spans="1:7" ht="24" x14ac:dyDescent="0.45">
      <c r="A12" s="14" t="s">
        <v>239</v>
      </c>
      <c r="B12" s="330">
        <f>D549</f>
        <v>0</v>
      </c>
      <c r="C12" s="330"/>
      <c r="D12" s="330"/>
      <c r="E12" s="330"/>
      <c r="F12" s="330"/>
      <c r="G12" s="125"/>
    </row>
    <row r="13" spans="1:7" ht="22.5" x14ac:dyDescent="0.45">
      <c r="D13" s="331"/>
      <c r="E13" s="331"/>
      <c r="F13" s="331"/>
      <c r="G13" s="331"/>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32" t="s">
        <v>30</v>
      </c>
      <c r="B17" s="333" t="s">
        <v>31</v>
      </c>
      <c r="C17" s="333"/>
      <c r="D17" s="333" t="s">
        <v>46</v>
      </c>
      <c r="E17" s="334" t="s">
        <v>310</v>
      </c>
      <c r="F17" s="334" t="s">
        <v>358</v>
      </c>
    </row>
    <row r="18" spans="1:8" ht="16.5" customHeight="1" x14ac:dyDescent="0.3">
      <c r="A18" s="332"/>
      <c r="B18" s="41" t="s">
        <v>34</v>
      </c>
      <c r="C18" s="41" t="s">
        <v>33</v>
      </c>
      <c r="D18" s="333"/>
      <c r="E18" s="334"/>
      <c r="F18" s="334"/>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5" t="s">
        <v>379</v>
      </c>
      <c r="B38" s="336"/>
      <c r="C38" s="336"/>
      <c r="D38" s="336"/>
      <c r="E38" s="336"/>
      <c r="F38" s="33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32" t="s">
        <v>30</v>
      </c>
      <c r="B50" s="333" t="s">
        <v>31</v>
      </c>
      <c r="C50" s="333"/>
      <c r="D50" s="333" t="s">
        <v>46</v>
      </c>
      <c r="E50" s="334" t="s">
        <v>310</v>
      </c>
      <c r="F50" s="334" t="s">
        <v>360</v>
      </c>
      <c r="G50" s="127"/>
    </row>
    <row r="51" spans="1:7" ht="16.5" customHeight="1" x14ac:dyDescent="0.3">
      <c r="A51" s="332"/>
      <c r="B51" s="41" t="s">
        <v>34</v>
      </c>
      <c r="C51" s="41" t="s">
        <v>33</v>
      </c>
      <c r="D51" s="333"/>
      <c r="E51" s="334"/>
      <c r="F51" s="334"/>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5" t="s">
        <v>379</v>
      </c>
      <c r="B94" s="336"/>
      <c r="C94" s="336"/>
      <c r="D94" s="336"/>
      <c r="E94" s="336"/>
      <c r="F94" s="33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32" t="s">
        <v>30</v>
      </c>
      <c r="B107" s="333" t="s">
        <v>31</v>
      </c>
      <c r="C107" s="333"/>
      <c r="D107" s="333" t="s">
        <v>46</v>
      </c>
      <c r="E107" s="334" t="s">
        <v>310</v>
      </c>
      <c r="F107" s="334" t="s">
        <v>360</v>
      </c>
    </row>
    <row r="108" spans="1:7" ht="16.5" customHeight="1" x14ac:dyDescent="0.3">
      <c r="A108" s="332"/>
      <c r="B108" s="41" t="s">
        <v>34</v>
      </c>
      <c r="C108" s="41" t="s">
        <v>33</v>
      </c>
      <c r="D108" s="333"/>
      <c r="E108" s="334"/>
      <c r="F108" s="334"/>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8" t="s">
        <v>379</v>
      </c>
      <c r="B148" s="339"/>
      <c r="C148" s="339"/>
      <c r="D148" s="34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32" t="s">
        <v>30</v>
      </c>
      <c r="B162" s="333" t="s">
        <v>31</v>
      </c>
      <c r="C162" s="333"/>
      <c r="D162" s="333" t="s">
        <v>46</v>
      </c>
      <c r="E162" s="334" t="s">
        <v>310</v>
      </c>
      <c r="F162" s="334" t="s">
        <v>360</v>
      </c>
      <c r="G162" s="127"/>
    </row>
    <row r="163" spans="1:7" ht="16.5" customHeight="1" x14ac:dyDescent="0.3">
      <c r="A163" s="332"/>
      <c r="B163" s="41" t="s">
        <v>34</v>
      </c>
      <c r="C163" s="41" t="s">
        <v>33</v>
      </c>
      <c r="D163" s="333"/>
      <c r="E163" s="334"/>
      <c r="F163" s="334"/>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41" t="s">
        <v>379</v>
      </c>
      <c r="B195" s="341"/>
      <c r="C195" s="341"/>
      <c r="D195" s="341"/>
      <c r="E195" s="341"/>
      <c r="F195" s="34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32" t="s">
        <v>30</v>
      </c>
      <c r="B209" s="333" t="s">
        <v>31</v>
      </c>
      <c r="C209" s="333"/>
      <c r="D209" s="333" t="s">
        <v>46</v>
      </c>
      <c r="E209" s="334" t="s">
        <v>310</v>
      </c>
      <c r="F209" s="334" t="s">
        <v>360</v>
      </c>
      <c r="G209" s="127"/>
    </row>
    <row r="210" spans="1:7" ht="16.5" customHeight="1" x14ac:dyDescent="0.3">
      <c r="A210" s="332"/>
      <c r="B210" s="41" t="s">
        <v>34</v>
      </c>
      <c r="C210" s="41" t="s">
        <v>33</v>
      </c>
      <c r="D210" s="333"/>
      <c r="E210" s="334"/>
      <c r="F210" s="334"/>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41" t="s">
        <v>379</v>
      </c>
      <c r="B256" s="341"/>
      <c r="C256" s="341"/>
      <c r="D256" s="341"/>
      <c r="E256" s="341"/>
      <c r="F256" s="34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32" t="s">
        <v>30</v>
      </c>
      <c r="B270" s="333" t="s">
        <v>31</v>
      </c>
      <c r="C270" s="333"/>
      <c r="D270" s="333" t="s">
        <v>46</v>
      </c>
      <c r="E270" s="334" t="s">
        <v>310</v>
      </c>
      <c r="F270" s="334" t="s">
        <v>360</v>
      </c>
      <c r="G270" s="214"/>
    </row>
    <row r="271" spans="1:7" s="16" customFormat="1" ht="16.5" customHeight="1" x14ac:dyDescent="0.3">
      <c r="A271" s="332"/>
      <c r="B271" s="41" t="s">
        <v>34</v>
      </c>
      <c r="C271" s="41" t="s">
        <v>33</v>
      </c>
      <c r="D271" s="333"/>
      <c r="E271" s="334"/>
      <c r="F271" s="334"/>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42" t="s">
        <v>396</v>
      </c>
      <c r="B308" s="343"/>
      <c r="C308" s="343"/>
      <c r="D308" s="343"/>
      <c r="E308" s="343"/>
      <c r="F308" s="34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32" t="s">
        <v>30</v>
      </c>
      <c r="B322" s="333" t="s">
        <v>31</v>
      </c>
      <c r="C322" s="333"/>
      <c r="D322" s="333" t="s">
        <v>46</v>
      </c>
      <c r="E322" s="334" t="s">
        <v>310</v>
      </c>
      <c r="F322" s="334" t="s">
        <v>360</v>
      </c>
      <c r="G322" s="127"/>
    </row>
    <row r="323" spans="1:7" ht="16.5" customHeight="1" x14ac:dyDescent="0.3">
      <c r="A323" s="332"/>
      <c r="B323" s="41" t="s">
        <v>34</v>
      </c>
      <c r="C323" s="41" t="s">
        <v>33</v>
      </c>
      <c r="D323" s="333"/>
      <c r="E323" s="334"/>
      <c r="F323" s="334"/>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42" t="s">
        <v>379</v>
      </c>
      <c r="B349" s="343"/>
      <c r="C349" s="343"/>
      <c r="D349" s="343"/>
      <c r="E349" s="343"/>
      <c r="F349" s="34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32" t="s">
        <v>30</v>
      </c>
      <c r="B362" s="333" t="s">
        <v>31</v>
      </c>
      <c r="C362" s="333"/>
      <c r="D362" s="333" t="s">
        <v>46</v>
      </c>
      <c r="E362" s="334" t="s">
        <v>310</v>
      </c>
      <c r="F362" s="334" t="s">
        <v>360</v>
      </c>
      <c r="G362" s="127"/>
    </row>
    <row r="363" spans="1:7" ht="16.5" customHeight="1" x14ac:dyDescent="0.3">
      <c r="A363" s="332"/>
      <c r="B363" s="41" t="s">
        <v>34</v>
      </c>
      <c r="C363" s="41" t="s">
        <v>33</v>
      </c>
      <c r="D363" s="333"/>
      <c r="E363" s="334"/>
      <c r="F363" s="334"/>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41" t="s">
        <v>379</v>
      </c>
      <c r="B383" s="341"/>
      <c r="C383" s="341"/>
      <c r="D383" s="341"/>
      <c r="E383" s="341"/>
      <c r="F383" s="34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32" t="s">
        <v>30</v>
      </c>
      <c r="B395" s="333" t="s">
        <v>31</v>
      </c>
      <c r="C395" s="333"/>
      <c r="D395" s="333" t="s">
        <v>46</v>
      </c>
      <c r="E395" s="334" t="s">
        <v>310</v>
      </c>
      <c r="F395" s="334" t="s">
        <v>360</v>
      </c>
      <c r="G395" s="127"/>
    </row>
    <row r="396" spans="1:7" ht="16.5" customHeight="1" x14ac:dyDescent="0.3">
      <c r="A396" s="332"/>
      <c r="B396" s="41" t="s">
        <v>34</v>
      </c>
      <c r="C396" s="41" t="s">
        <v>33</v>
      </c>
      <c r="D396" s="333"/>
      <c r="E396" s="334"/>
      <c r="F396" s="334"/>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41" t="s">
        <v>379</v>
      </c>
      <c r="B435" s="341"/>
      <c r="C435" s="341"/>
      <c r="D435" s="341"/>
      <c r="E435" s="341"/>
      <c r="F435" s="34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32" t="s">
        <v>30</v>
      </c>
      <c r="B448" s="333" t="s">
        <v>31</v>
      </c>
      <c r="C448" s="333"/>
      <c r="D448" s="333" t="s">
        <v>46</v>
      </c>
      <c r="E448" s="334" t="s">
        <v>310</v>
      </c>
      <c r="F448" s="334" t="s">
        <v>360</v>
      </c>
      <c r="G448" s="127"/>
    </row>
    <row r="449" spans="1:6" ht="16.5" customHeight="1" x14ac:dyDescent="0.3">
      <c r="A449" s="332"/>
      <c r="B449" s="41" t="s">
        <v>34</v>
      </c>
      <c r="C449" s="41" t="s">
        <v>33</v>
      </c>
      <c r="D449" s="333"/>
      <c r="E449" s="334"/>
      <c r="F449" s="334"/>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45" t="s">
        <v>379</v>
      </c>
      <c r="B471" s="346"/>
      <c r="C471" s="346"/>
      <c r="D471" s="346"/>
      <c r="E471" s="346"/>
      <c r="F471" s="346"/>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7" t="s">
        <v>367</v>
      </c>
      <c r="B483" s="347"/>
      <c r="C483" s="347"/>
      <c r="D483" s="347"/>
      <c r="E483" s="185"/>
      <c r="F483" s="201"/>
    </row>
    <row r="484" spans="1:7" x14ac:dyDescent="0.3">
      <c r="A484" s="74">
        <f>B11</f>
        <v>0</v>
      </c>
      <c r="B484" s="124"/>
      <c r="C484" s="135"/>
      <c r="D484" s="124"/>
    </row>
    <row r="485" spans="1:7" ht="16.5" customHeight="1" x14ac:dyDescent="0.3">
      <c r="A485" s="332" t="s">
        <v>30</v>
      </c>
      <c r="B485" s="333" t="s">
        <v>31</v>
      </c>
      <c r="C485" s="333"/>
      <c r="D485" s="333" t="s">
        <v>46</v>
      </c>
      <c r="E485" s="334" t="s">
        <v>310</v>
      </c>
      <c r="F485" s="334" t="s">
        <v>360</v>
      </c>
      <c r="G485" s="127"/>
    </row>
    <row r="486" spans="1:7" ht="16.5" customHeight="1" x14ac:dyDescent="0.3">
      <c r="A486" s="332"/>
      <c r="B486" s="41" t="s">
        <v>34</v>
      </c>
      <c r="C486" s="41" t="s">
        <v>33</v>
      </c>
      <c r="D486" s="333"/>
      <c r="E486" s="334"/>
      <c r="F486" s="334"/>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32" t="s">
        <v>30</v>
      </c>
      <c r="B507" s="333" t="s">
        <v>31</v>
      </c>
      <c r="C507" s="333"/>
      <c r="D507" s="333" t="s">
        <v>46</v>
      </c>
      <c r="E507" s="334" t="s">
        <v>310</v>
      </c>
      <c r="F507" s="334" t="s">
        <v>360</v>
      </c>
      <c r="G507" s="127"/>
    </row>
    <row r="508" spans="1:7" ht="16.5" customHeight="1" x14ac:dyDescent="0.3">
      <c r="A508" s="332"/>
      <c r="B508" s="41" t="s">
        <v>34</v>
      </c>
      <c r="C508" s="41" t="s">
        <v>33</v>
      </c>
      <c r="D508" s="333"/>
      <c r="E508" s="334"/>
      <c r="F508" s="334"/>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32" t="s">
        <v>30</v>
      </c>
      <c r="B518" s="333" t="s">
        <v>31</v>
      </c>
      <c r="C518" s="333"/>
      <c r="D518" s="333" t="s">
        <v>46</v>
      </c>
      <c r="E518" s="334" t="s">
        <v>310</v>
      </c>
      <c r="F518" s="334" t="s">
        <v>360</v>
      </c>
      <c r="G518" s="127"/>
    </row>
    <row r="519" spans="1:7" ht="16.5" customHeight="1" x14ac:dyDescent="0.3">
      <c r="A519" s="332"/>
      <c r="B519" s="41" t="s">
        <v>34</v>
      </c>
      <c r="C519" s="41" t="s">
        <v>33</v>
      </c>
      <c r="D519" s="333"/>
      <c r="E519" s="334"/>
      <c r="F519" s="334"/>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32" t="s">
        <v>30</v>
      </c>
      <c r="B538" s="333" t="s">
        <v>31</v>
      </c>
      <c r="C538" s="333"/>
      <c r="D538" s="333" t="s">
        <v>46</v>
      </c>
      <c r="E538" s="334" t="s">
        <v>310</v>
      </c>
      <c r="F538" s="334" t="s">
        <v>360</v>
      </c>
      <c r="G538" s="127"/>
    </row>
    <row r="539" spans="1:7" ht="16.5" customHeight="1" x14ac:dyDescent="0.3">
      <c r="A539" s="332"/>
      <c r="B539" s="41" t="s">
        <v>34</v>
      </c>
      <c r="C539" s="41" t="s">
        <v>33</v>
      </c>
      <c r="D539" s="333"/>
      <c r="E539" s="334"/>
      <c r="F539" s="334"/>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COUNTIF('A3 Exploitation'!F540:F542,"ok")</f>
        <v>0</v>
      </c>
      <c r="F543" s="283">
        <f>COUNTA('A3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9" t="s">
        <v>50</v>
      </c>
      <c r="B6" s="349"/>
      <c r="C6" s="349"/>
      <c r="D6" s="349"/>
      <c r="E6" s="349"/>
      <c r="F6" s="349"/>
      <c r="G6" s="125"/>
    </row>
    <row r="7" spans="1:7" s="12" customFormat="1" ht="21.75" customHeight="1" x14ac:dyDescent="0.45">
      <c r="A7" s="327" t="e">
        <f>#REF!</f>
        <v>#REF!</v>
      </c>
      <c r="B7" s="327"/>
      <c r="C7" s="327"/>
      <c r="D7" s="327"/>
      <c r="E7" s="327"/>
      <c r="F7" s="327"/>
      <c r="G7" s="125"/>
    </row>
    <row r="8" spans="1:7" s="12" customFormat="1" ht="24" x14ac:dyDescent="0.45">
      <c r="A8" s="14" t="s">
        <v>42</v>
      </c>
      <c r="B8" s="350">
        <f>'A4 Exploitation'!B9:F9</f>
        <v>0</v>
      </c>
      <c r="C8" s="350"/>
      <c r="D8" s="350"/>
      <c r="E8" s="350"/>
      <c r="F8" s="350"/>
      <c r="G8" s="125"/>
    </row>
    <row r="9" spans="1:7" s="12" customFormat="1" ht="24" x14ac:dyDescent="0.45">
      <c r="A9" s="15" t="s">
        <v>44</v>
      </c>
      <c r="B9" s="351">
        <f>'A4 Exploitation'!B10:F10</f>
        <v>0</v>
      </c>
      <c r="C9" s="351"/>
      <c r="D9" s="351"/>
      <c r="E9" s="351"/>
      <c r="F9" s="351"/>
      <c r="G9" s="125"/>
    </row>
    <row r="10" spans="1:7" s="12" customFormat="1" ht="24" x14ac:dyDescent="0.45">
      <c r="A10" s="14" t="s">
        <v>43</v>
      </c>
      <c r="B10" s="348">
        <f>'A4 Exploitation'!A8:F8</f>
        <v>0</v>
      </c>
      <c r="C10" s="348"/>
      <c r="D10" s="348"/>
      <c r="E10" s="348"/>
      <c r="F10" s="348"/>
      <c r="G10" s="125"/>
    </row>
    <row r="11" spans="1:7" s="12" customFormat="1" ht="24" x14ac:dyDescent="0.45">
      <c r="A11" s="14" t="s">
        <v>294</v>
      </c>
      <c r="B11" s="352">
        <f>D199</f>
        <v>0</v>
      </c>
      <c r="C11" s="352"/>
      <c r="D11" s="352"/>
      <c r="E11" s="352"/>
      <c r="F11" s="352"/>
      <c r="G11" s="125"/>
    </row>
    <row r="12" spans="1:7" s="12" customFormat="1" ht="22.5" x14ac:dyDescent="0.45">
      <c r="A12" s="11"/>
      <c r="D12" s="331"/>
      <c r="E12" s="331"/>
      <c r="F12" s="331"/>
      <c r="G12" s="331"/>
    </row>
    <row r="13" spans="1:7" s="12" customFormat="1" ht="11.25" customHeight="1" x14ac:dyDescent="0.3">
      <c r="A13" s="332" t="s">
        <v>30</v>
      </c>
      <c r="B13" s="333" t="s">
        <v>31</v>
      </c>
      <c r="C13" s="333"/>
      <c r="D13" s="333" t="s">
        <v>46</v>
      </c>
      <c r="E13" s="333" t="s">
        <v>190</v>
      </c>
      <c r="F13" s="333" t="s">
        <v>191</v>
      </c>
      <c r="G13" s="112"/>
    </row>
    <row r="14" spans="1:7" s="12" customFormat="1" ht="12.75" customHeight="1" x14ac:dyDescent="0.3">
      <c r="A14" s="332"/>
      <c r="B14" s="34" t="s">
        <v>34</v>
      </c>
      <c r="C14" s="34" t="s">
        <v>33</v>
      </c>
      <c r="D14" s="333"/>
      <c r="E14" s="333"/>
      <c r="F14" s="333"/>
      <c r="G14" s="127"/>
    </row>
    <row r="15" spans="1:7" x14ac:dyDescent="0.3">
      <c r="A15" s="17"/>
      <c r="B15" s="17"/>
      <c r="C15" s="17"/>
      <c r="D15" s="17"/>
    </row>
    <row r="16" spans="1:7" ht="19.5" x14ac:dyDescent="0.4">
      <c r="A16" s="357" t="s">
        <v>0</v>
      </c>
      <c r="B16" s="358"/>
      <c r="C16" s="358"/>
      <c r="D16" s="358"/>
      <c r="E16" s="358"/>
      <c r="F16" s="35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9" t="s">
        <v>36</v>
      </c>
      <c r="B22" s="360"/>
      <c r="C22" s="361"/>
      <c r="D22" s="245">
        <f>SUM(B17:C21)</f>
        <v>0</v>
      </c>
    </row>
    <row r="23" spans="1:7" x14ac:dyDescent="0.3">
      <c r="A23" s="354" t="s">
        <v>295</v>
      </c>
      <c r="B23" s="355"/>
      <c r="C23" s="356"/>
      <c r="D23" s="33">
        <f>D22/(COUNT(B17:C21)*2)</f>
        <v>0</v>
      </c>
    </row>
    <row r="24" spans="1:7" s="22" customFormat="1" x14ac:dyDescent="0.3">
      <c r="A24" s="26"/>
      <c r="B24" s="27"/>
      <c r="C24" s="27"/>
      <c r="D24" s="28"/>
      <c r="G24" s="126"/>
    </row>
    <row r="25" spans="1:7" ht="19.5" x14ac:dyDescent="0.4">
      <c r="A25" s="362" t="s">
        <v>4</v>
      </c>
      <c r="B25" s="363"/>
      <c r="C25" s="363"/>
      <c r="D25" s="363"/>
      <c r="E25" s="363"/>
      <c r="F25" s="36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54" t="s">
        <v>36</v>
      </c>
      <c r="B33" s="355"/>
      <c r="C33" s="356"/>
      <c r="D33" s="244">
        <f>SUM(B26:C32)</f>
        <v>0</v>
      </c>
    </row>
    <row r="34" spans="1:7" x14ac:dyDescent="0.3">
      <c r="A34" s="354" t="s">
        <v>295</v>
      </c>
      <c r="B34" s="355"/>
      <c r="C34" s="356"/>
      <c r="D34" s="33">
        <f>D33/(COUNT(B26:C32)*2)</f>
        <v>0</v>
      </c>
    </row>
    <row r="35" spans="1:7" s="22" customFormat="1" x14ac:dyDescent="0.3">
      <c r="A35" s="26"/>
      <c r="B35" s="27"/>
      <c r="C35" s="27"/>
      <c r="D35" s="28"/>
      <c r="G35" s="126"/>
    </row>
    <row r="36" spans="1:7" s="22" customFormat="1" ht="19.5" x14ac:dyDescent="0.4">
      <c r="A36" s="362" t="s">
        <v>219</v>
      </c>
      <c r="B36" s="363"/>
      <c r="C36" s="363"/>
      <c r="D36" s="363"/>
      <c r="E36" s="363"/>
      <c r="F36" s="36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54" t="s">
        <v>36</v>
      </c>
      <c r="B42" s="355"/>
      <c r="C42" s="356"/>
      <c r="D42" s="244">
        <f>SUM(B37:C41)</f>
        <v>0</v>
      </c>
      <c r="E42" s="13"/>
      <c r="F42" s="13"/>
      <c r="G42" s="126"/>
    </row>
    <row r="43" spans="1:7" s="22" customFormat="1" x14ac:dyDescent="0.3">
      <c r="A43" s="354" t="s">
        <v>295</v>
      </c>
      <c r="B43" s="355"/>
      <c r="C43" s="356"/>
      <c r="D43" s="33">
        <f>D42/(COUNT(B37:C41)*2)</f>
        <v>0</v>
      </c>
      <c r="E43" s="13"/>
      <c r="F43" s="13"/>
      <c r="G43" s="126"/>
    </row>
    <row r="44" spans="1:7" s="22" customFormat="1" x14ac:dyDescent="0.3">
      <c r="A44" s="47"/>
      <c r="B44" s="48"/>
      <c r="C44" s="48"/>
      <c r="D44" s="49"/>
      <c r="G44" s="126"/>
    </row>
    <row r="45" spans="1:7" ht="19.5" x14ac:dyDescent="0.4">
      <c r="A45" s="364" t="s">
        <v>21</v>
      </c>
      <c r="B45" s="365"/>
      <c r="C45" s="365"/>
      <c r="D45" s="365"/>
      <c r="E45" s="365"/>
      <c r="F45" s="36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54" t="s">
        <v>36</v>
      </c>
      <c r="B52" s="355"/>
      <c r="C52" s="356"/>
      <c r="D52" s="244">
        <f>SUM(B46:C51)</f>
        <v>0</v>
      </c>
    </row>
    <row r="53" spans="1:7" x14ac:dyDescent="0.3">
      <c r="A53" s="354" t="s">
        <v>295</v>
      </c>
      <c r="B53" s="355"/>
      <c r="C53" s="356"/>
      <c r="D53" s="33">
        <f>D52/(COUNT(B46:C51)*2)</f>
        <v>0</v>
      </c>
    </row>
    <row r="54" spans="1:7" s="22" customFormat="1" x14ac:dyDescent="0.3">
      <c r="A54" s="26"/>
      <c r="B54" s="27"/>
      <c r="C54" s="27"/>
      <c r="D54" s="28"/>
      <c r="G54" s="126"/>
    </row>
    <row r="55" spans="1:7" ht="19.5" x14ac:dyDescent="0.4">
      <c r="A55" s="362" t="s">
        <v>8</v>
      </c>
      <c r="B55" s="363"/>
      <c r="C55" s="363"/>
      <c r="D55" s="363"/>
      <c r="E55" s="363"/>
      <c r="F55" s="36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54" t="s">
        <v>36</v>
      </c>
      <c r="B63" s="355"/>
      <c r="C63" s="356"/>
      <c r="D63" s="244">
        <f>SUM(B56:C62)</f>
        <v>0</v>
      </c>
    </row>
    <row r="64" spans="1:7" x14ac:dyDescent="0.3">
      <c r="A64" s="354" t="s">
        <v>295</v>
      </c>
      <c r="B64" s="355"/>
      <c r="C64" s="356"/>
      <c r="D64" s="33">
        <f>D63/(COUNT(B56:C62)*2)</f>
        <v>0</v>
      </c>
    </row>
    <row r="65" spans="1:7" s="22" customFormat="1" x14ac:dyDescent="0.3">
      <c r="A65" s="26"/>
      <c r="B65" s="27"/>
      <c r="C65" s="27"/>
      <c r="D65" s="28"/>
      <c r="G65" s="126"/>
    </row>
    <row r="66" spans="1:7" ht="19.5" x14ac:dyDescent="0.4">
      <c r="A66" s="362" t="s">
        <v>130</v>
      </c>
      <c r="B66" s="363"/>
      <c r="C66" s="363"/>
      <c r="D66" s="363"/>
      <c r="E66" s="363"/>
      <c r="F66" s="36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54" t="s">
        <v>36</v>
      </c>
      <c r="B84" s="355"/>
      <c r="C84" s="356"/>
      <c r="D84" s="244">
        <f>SUM(B67:C83)</f>
        <v>0</v>
      </c>
    </row>
    <row r="85" spans="1:7" x14ac:dyDescent="0.3">
      <c r="A85" s="354" t="s">
        <v>295</v>
      </c>
      <c r="B85" s="355"/>
      <c r="C85" s="356"/>
      <c r="D85" s="33">
        <f>D84/(COUNT(B67:C83)*2)</f>
        <v>0</v>
      </c>
    </row>
    <row r="86" spans="1:7" s="22" customFormat="1" x14ac:dyDescent="0.3">
      <c r="A86" s="26"/>
      <c r="B86" s="27"/>
      <c r="C86" s="27"/>
      <c r="D86" s="28"/>
      <c r="G86" s="126"/>
    </row>
    <row r="87" spans="1:7" ht="19.5" x14ac:dyDescent="0.4">
      <c r="A87" s="362" t="s">
        <v>211</v>
      </c>
      <c r="B87" s="363"/>
      <c r="C87" s="363"/>
      <c r="D87" s="363"/>
      <c r="E87" s="363"/>
      <c r="F87" s="36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54" t="s">
        <v>36</v>
      </c>
      <c r="B102" s="355"/>
      <c r="C102" s="356"/>
      <c r="D102" s="244">
        <f>SUM(B88:C101)</f>
        <v>0</v>
      </c>
    </row>
    <row r="103" spans="1:7" x14ac:dyDescent="0.3">
      <c r="A103" s="354" t="s">
        <v>295</v>
      </c>
      <c r="B103" s="355"/>
      <c r="C103" s="35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2" t="s">
        <v>212</v>
      </c>
      <c r="B106" s="363"/>
      <c r="C106" s="363"/>
      <c r="D106" s="363"/>
      <c r="E106" s="363"/>
      <c r="F106" s="36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54" t="s">
        <v>36</v>
      </c>
      <c r="B118" s="355"/>
      <c r="C118" s="356"/>
      <c r="D118" s="244">
        <f>SUM(B107:C117)</f>
        <v>0</v>
      </c>
      <c r="E118" s="13"/>
      <c r="F118" s="13"/>
      <c r="G118" s="126"/>
    </row>
    <row r="119" spans="1:7" s="22" customFormat="1" x14ac:dyDescent="0.3">
      <c r="A119" s="354" t="s">
        <v>295</v>
      </c>
      <c r="B119" s="355"/>
      <c r="C119" s="356"/>
      <c r="D119" s="33">
        <f>D118/(COUNT(B107:C117)*2)</f>
        <v>0</v>
      </c>
      <c r="E119" s="13"/>
      <c r="F119" s="13"/>
      <c r="G119" s="126"/>
    </row>
    <row r="120" spans="1:7" s="22" customFormat="1" x14ac:dyDescent="0.3">
      <c r="A120" s="26"/>
      <c r="B120" s="27"/>
      <c r="C120" s="27"/>
      <c r="D120" s="28"/>
      <c r="G120" s="126"/>
    </row>
    <row r="121" spans="1:7" ht="19.5" x14ac:dyDescent="0.4">
      <c r="A121" s="362" t="s">
        <v>185</v>
      </c>
      <c r="B121" s="363"/>
      <c r="C121" s="363"/>
      <c r="D121" s="363"/>
      <c r="E121" s="363"/>
      <c r="F121" s="36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54" t="s">
        <v>36</v>
      </c>
      <c r="B133" s="355"/>
      <c r="C133" s="356"/>
      <c r="D133" s="244">
        <f>SUM(B122:C132)</f>
        <v>0</v>
      </c>
    </row>
    <row r="134" spans="1:7" x14ac:dyDescent="0.3">
      <c r="A134" s="354" t="s">
        <v>295</v>
      </c>
      <c r="B134" s="355"/>
      <c r="C134" s="356"/>
      <c r="D134" s="32">
        <f>D133/(COUNT(B122:C132)*2)</f>
        <v>0</v>
      </c>
    </row>
    <row r="135" spans="1:7" s="22" customFormat="1" x14ac:dyDescent="0.3">
      <c r="A135" s="26"/>
      <c r="B135" s="27"/>
      <c r="C135" s="27"/>
      <c r="D135" s="31"/>
      <c r="G135" s="126"/>
    </row>
    <row r="136" spans="1:7" ht="19.5" x14ac:dyDescent="0.4">
      <c r="A136" s="362" t="s">
        <v>71</v>
      </c>
      <c r="B136" s="363"/>
      <c r="C136" s="363"/>
      <c r="D136" s="363"/>
      <c r="E136" s="363"/>
      <c r="F136" s="36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54" t="s">
        <v>36</v>
      </c>
      <c r="B149" s="355"/>
      <c r="C149" s="356"/>
      <c r="D149" s="244">
        <f>SUM(B137:C148)</f>
        <v>0</v>
      </c>
    </row>
    <row r="150" spans="1:7" x14ac:dyDescent="0.3">
      <c r="A150" s="354" t="s">
        <v>295</v>
      </c>
      <c r="B150" s="355"/>
      <c r="C150" s="356"/>
      <c r="D150" s="33">
        <f>D149/(COUNT(B137:C148)*2)</f>
        <v>0</v>
      </c>
    </row>
    <row r="151" spans="1:7" s="22" customFormat="1" x14ac:dyDescent="0.3">
      <c r="A151" s="26"/>
      <c r="B151" s="27"/>
      <c r="C151" s="27"/>
      <c r="D151" s="28"/>
      <c r="G151" s="126"/>
    </row>
    <row r="152" spans="1:7" ht="19.5" x14ac:dyDescent="0.4">
      <c r="A152" s="362" t="s">
        <v>217</v>
      </c>
      <c r="B152" s="363"/>
      <c r="C152" s="363"/>
      <c r="D152" s="363"/>
      <c r="E152" s="363"/>
      <c r="F152" s="36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54" t="s">
        <v>36</v>
      </c>
      <c r="B161" s="360"/>
      <c r="C161" s="361"/>
      <c r="D161" s="245">
        <f>SUM(B153:C160)</f>
        <v>0</v>
      </c>
    </row>
    <row r="162" spans="1:7" x14ac:dyDescent="0.3">
      <c r="A162" s="354" t="s">
        <v>295</v>
      </c>
      <c r="B162" s="355"/>
      <c r="C162" s="356"/>
      <c r="D162" s="33">
        <f>D161/(COUNT(B153:C160)*2)</f>
        <v>0</v>
      </c>
    </row>
    <row r="163" spans="1:7" s="22" customFormat="1" x14ac:dyDescent="0.3">
      <c r="A163" s="26"/>
      <c r="B163" s="27"/>
      <c r="C163" s="29"/>
      <c r="D163" s="30"/>
      <c r="G163" s="126"/>
    </row>
    <row r="164" spans="1:7" ht="19.5" x14ac:dyDescent="0.4">
      <c r="A164" s="362" t="s">
        <v>77</v>
      </c>
      <c r="B164" s="363"/>
      <c r="C164" s="363"/>
      <c r="D164" s="363"/>
      <c r="E164" s="363"/>
      <c r="F164" s="36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54" t="s">
        <v>36</v>
      </c>
      <c r="B169" s="355"/>
      <c r="C169" s="356"/>
      <c r="D169" s="244">
        <f>SUM(B165:C168)</f>
        <v>0</v>
      </c>
    </row>
    <row r="170" spans="1:7" x14ac:dyDescent="0.3">
      <c r="A170" s="354" t="s">
        <v>295</v>
      </c>
      <c r="B170" s="355"/>
      <c r="C170" s="356"/>
      <c r="D170" s="33">
        <f>D169/(COUNT(B165:C168)*2)</f>
        <v>0</v>
      </c>
    </row>
    <row r="171" spans="1:7" s="22" customFormat="1" x14ac:dyDescent="0.3">
      <c r="A171" s="26"/>
      <c r="B171" s="27"/>
      <c r="C171" s="27"/>
      <c r="D171" s="28"/>
      <c r="G171" s="126"/>
    </row>
    <row r="172" spans="1:7" ht="19.5" x14ac:dyDescent="0.4">
      <c r="A172" s="366" t="s">
        <v>17</v>
      </c>
      <c r="B172" s="367"/>
      <c r="C172" s="367"/>
      <c r="D172" s="367"/>
      <c r="E172" s="367"/>
      <c r="F172" s="36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54" t="s">
        <v>36</v>
      </c>
      <c r="B177" s="355"/>
      <c r="C177" s="356"/>
      <c r="D177" s="244">
        <f>SUM(B173:C176)</f>
        <v>0</v>
      </c>
    </row>
    <row r="178" spans="1:7" x14ac:dyDescent="0.3">
      <c r="A178" s="354" t="s">
        <v>295</v>
      </c>
      <c r="B178" s="355"/>
      <c r="C178" s="356"/>
      <c r="D178" s="33">
        <f>D177/(COUNT(B173:C176)*2)</f>
        <v>0</v>
      </c>
    </row>
    <row r="179" spans="1:7" s="22" customFormat="1" x14ac:dyDescent="0.3">
      <c r="A179" s="26"/>
      <c r="B179" s="27"/>
      <c r="C179" s="27"/>
      <c r="D179" s="28"/>
      <c r="G179" s="126"/>
    </row>
    <row r="180" spans="1:7" ht="19.5" x14ac:dyDescent="0.4">
      <c r="A180" s="362" t="s">
        <v>78</v>
      </c>
      <c r="B180" s="363"/>
      <c r="C180" s="363"/>
      <c r="D180" s="363"/>
      <c r="E180" s="363"/>
      <c r="F180" s="36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54" t="s">
        <v>36</v>
      </c>
      <c r="B186" s="355"/>
      <c r="C186" s="356"/>
      <c r="D186" s="244">
        <f>SUM(B181:C185)</f>
        <v>0</v>
      </c>
    </row>
    <row r="187" spans="1:7" x14ac:dyDescent="0.3">
      <c r="A187" s="354" t="s">
        <v>295</v>
      </c>
      <c r="B187" s="355"/>
      <c r="C187" s="356"/>
      <c r="D187" s="33">
        <f>D186/(COUNT(B181:C185)*2)</f>
        <v>0</v>
      </c>
    </row>
    <row r="188" spans="1:7" s="22" customFormat="1" x14ac:dyDescent="0.3">
      <c r="A188" s="26"/>
      <c r="B188" s="27"/>
      <c r="C188" s="27"/>
      <c r="D188" s="28"/>
      <c r="G188" s="126"/>
    </row>
    <row r="189" spans="1:7" ht="19.5" x14ac:dyDescent="0.4">
      <c r="A189" s="362" t="s">
        <v>216</v>
      </c>
      <c r="B189" s="363"/>
      <c r="C189" s="363"/>
      <c r="D189" s="363"/>
      <c r="E189" s="363"/>
      <c r="F189" s="36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54" t="s">
        <v>36</v>
      </c>
      <c r="B194" s="355"/>
      <c r="C194" s="356"/>
      <c r="D194" s="54">
        <f>SUM(B190:C193)</f>
        <v>0</v>
      </c>
    </row>
    <row r="195" spans="1:6" x14ac:dyDescent="0.3">
      <c r="A195" s="354" t="s">
        <v>295</v>
      </c>
      <c r="B195" s="355"/>
      <c r="C195" s="356"/>
      <c r="D195" s="33">
        <f>D194/(COUNT(B190:C193)*2)</f>
        <v>0</v>
      </c>
    </row>
    <row r="197" spans="1:6" ht="18" x14ac:dyDescent="0.35">
      <c r="A197" s="64" t="s">
        <v>246</v>
      </c>
      <c r="B197" s="63"/>
      <c r="C197" s="63"/>
      <c r="D197" s="295" t="e">
        <f>E197*100/F197</f>
        <v>#DIV/0!</v>
      </c>
      <c r="E197" s="286">
        <f>COUNTIF('A3 Technique'!F17:F193,"ok")</f>
        <v>0</v>
      </c>
      <c r="F197" s="287">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2018-08-03T11:53:51Z</cp:lastPrinted>
  <dcterms:created xsi:type="dcterms:W3CDTF">2015-10-03T07:44:26Z</dcterms:created>
  <dcterms:modified xsi:type="dcterms:W3CDTF">2018-08-07T10:51:37Z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