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audit_UHD_2018\"/>
    </mc:Choice>
  </mc:AlternateContent>
  <bookViews>
    <workbookView xWindow="0" yWindow="0" windowWidth="20130" windowHeight="561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A7" i="41" s="1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A7" i="39" s="1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A7" i="25" s="1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A7" i="35" s="1"/>
  <c r="D194" i="37"/>
  <c r="D195" i="37" s="1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D84" i="37" s="1"/>
  <c r="D85" i="37" s="1"/>
  <c r="C61" i="37"/>
  <c r="C60" i="37"/>
  <c r="C56" i="37"/>
  <c r="D63" i="37" s="1"/>
  <c r="D64" i="37" s="1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4" i="36"/>
  <c r="B151" i="29" s="1"/>
  <c r="D513" i="36"/>
  <c r="A506" i="36"/>
  <c r="D500" i="36"/>
  <c r="D499" i="36"/>
  <c r="D493" i="36"/>
  <c r="C490" i="36"/>
  <c r="A484" i="36"/>
  <c r="C469" i="36"/>
  <c r="C466" i="36"/>
  <c r="C465" i="36"/>
  <c r="C461" i="36"/>
  <c r="D477" i="36" s="1"/>
  <c r="D478" i="36" s="1"/>
  <c r="C455" i="36"/>
  <c r="D457" i="36" s="1"/>
  <c r="A447" i="36"/>
  <c r="C438" i="36"/>
  <c r="C432" i="36"/>
  <c r="C431" i="36"/>
  <c r="C425" i="36"/>
  <c r="C422" i="36"/>
  <c r="D426" i="36" s="1"/>
  <c r="D427" i="36" s="1"/>
  <c r="C415" i="36"/>
  <c r="C411" i="36"/>
  <c r="D417" i="36" s="1"/>
  <c r="D418" i="36" s="1"/>
  <c r="C405" i="36"/>
  <c r="C402" i="36"/>
  <c r="D406" i="36" s="1"/>
  <c r="D407" i="36" s="1"/>
  <c r="A394" i="36"/>
  <c r="C381" i="36"/>
  <c r="C378" i="36"/>
  <c r="D387" i="36" s="1"/>
  <c r="D388" i="36" s="1"/>
  <c r="C371" i="36"/>
  <c r="C369" i="36"/>
  <c r="C368" i="36"/>
  <c r="D373" i="36" s="1"/>
  <c r="D374" i="36" s="1"/>
  <c r="A361" i="36"/>
  <c r="C348" i="36"/>
  <c r="C344" i="36"/>
  <c r="C342" i="36"/>
  <c r="C340" i="36"/>
  <c r="D354" i="36" s="1"/>
  <c r="D355" i="36" s="1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D244" i="36" s="1"/>
  <c r="D245" i="36" s="1"/>
  <c r="C220" i="36"/>
  <c r="C219" i="36"/>
  <c r="A208" i="36"/>
  <c r="C194" i="36"/>
  <c r="C190" i="36"/>
  <c r="C186" i="36"/>
  <c r="C184" i="36"/>
  <c r="C182" i="36"/>
  <c r="C181" i="36"/>
  <c r="D201" i="36" s="1"/>
  <c r="D202" i="36" s="1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D26" i="36" s="1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161" i="37" l="1"/>
  <c r="D162" i="37" s="1"/>
  <c r="D198" i="37"/>
  <c r="D199" i="37" s="1"/>
  <c r="D502" i="36"/>
  <c r="D503" i="36" s="1"/>
  <c r="B142" i="29" s="1"/>
  <c r="D494" i="36"/>
  <c r="D480" i="36"/>
  <c r="D481" i="36" s="1"/>
  <c r="B133" i="29" s="1"/>
  <c r="D458" i="36"/>
  <c r="D440" i="36"/>
  <c r="D441" i="36" s="1"/>
  <c r="D390" i="36"/>
  <c r="D391" i="36" s="1"/>
  <c r="B115" i="29" s="1"/>
  <c r="D357" i="36"/>
  <c r="D358" i="36" s="1"/>
  <c r="B106" i="29" s="1"/>
  <c r="D317" i="36"/>
  <c r="D318" i="36" s="1"/>
  <c r="B97" i="29" s="1"/>
  <c r="D286" i="36"/>
  <c r="D222" i="36"/>
  <c r="D223" i="36" s="1"/>
  <c r="D265" i="36"/>
  <c r="D266" i="36" s="1"/>
  <c r="B88" i="29" s="1"/>
  <c r="D204" i="36"/>
  <c r="D205" i="36" s="1"/>
  <c r="B79" i="29" s="1"/>
  <c r="D173" i="36"/>
  <c r="D154" i="36"/>
  <c r="D155" i="36" s="1"/>
  <c r="D118" i="36"/>
  <c r="D84" i="36"/>
  <c r="D85" i="36" s="1"/>
  <c r="D62" i="36"/>
  <c r="D45" i="36"/>
  <c r="B179" i="29" l="1"/>
  <c r="B11" i="37"/>
  <c r="D443" i="36"/>
  <c r="D444" i="36" s="1"/>
  <c r="B124" i="29" s="1"/>
  <c r="D157" i="36"/>
  <c r="D158" i="36" s="1"/>
  <c r="B70" i="29" s="1"/>
  <c r="D102" i="36"/>
  <c r="D103" i="36" s="1"/>
  <c r="B61" i="29" s="1"/>
  <c r="D548" i="36"/>
  <c r="D549" i="36" s="1"/>
  <c r="D46" i="36"/>
  <c r="B52" i="29" s="1"/>
  <c r="B12" i="36" l="1"/>
  <c r="B24" i="29"/>
  <c r="B34" i="29"/>
</calcChain>
</file>

<file path=xl/sharedStrings.xml><?xml version="1.0" encoding="utf-8"?>
<sst xmlns="http://schemas.openxmlformats.org/spreadsheetml/2006/main" count="5226" uniqueCount="440">
  <si>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</si>
  <si>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</si>
  <si>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</si>
  <si>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</si>
  <si>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</si>
  <si>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</si>
  <si>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</si>
  <si>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</si>
  <si>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</si>
  <si>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</si>
  <si>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</si>
  <si>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</si>
  <si>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</si>
  <si>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</si>
  <si>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</si>
  <si>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</si>
  <si>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</si>
  <si>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</si>
  <si>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</si>
  <si>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</si>
  <si>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</si>
  <si>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</si>
  <si>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</si>
  <si>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</si>
  <si>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</si>
  <si>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</si>
  <si>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</si>
  <si>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</si>
  <si>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</si>
  <si>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</si>
  <si>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</si>
  <si>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</si>
  <si>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</si>
  <si>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</si>
  <si>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</si>
  <si>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</si>
  <si>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</si>
  <si>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</si>
  <si>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</si>
  <si>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</si>
  <si>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</si>
  <si>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</si>
  <si>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</si>
  <si>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</si>
  <si>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</si>
  <si>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</si>
  <si>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</si>
  <si>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</si>
  <si>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</si>
  <si>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</si>
  <si>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</si>
  <si>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</si>
  <si>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</si>
  <si>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</si>
  <si>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</si>
  <si>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</si>
  <si>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</si>
  <si>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</si>
  <si>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</si>
  <si>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</si>
  <si>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</si>
  <si>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</si>
  <si>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</si>
  <si>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</si>
  <si>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</si>
  <si>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</si>
  <si>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</si>
  <si>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</si>
  <si>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</si>
  <si>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</si>
  <si>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</si>
  <si>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</si>
  <si>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</si>
  <si>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</si>
  <si>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</si>
  <si>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</si>
  <si>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</si>
  <si>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</si>
  <si>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</si>
  <si>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</si>
  <si>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</si>
  <si>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</si>
  <si>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</si>
  <si>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</si>
  <si>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</si>
  <si>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</si>
  <si>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</si>
  <si>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</si>
  <si>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</si>
  <si>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</si>
  <si>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</si>
  <si>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</si>
  <si>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</si>
  <si>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</si>
  <si>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</si>
  <si>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</si>
  <si>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</si>
  <si>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</si>
  <si>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</si>
  <si>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</si>
  <si>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</si>
  <si>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</si>
  <si>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</si>
  <si>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</si>
  <si>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</si>
  <si>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</si>
  <si>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</si>
  <si>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</si>
  <si>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</si>
  <si>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</si>
  <si>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</si>
  <si>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</si>
  <si>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</si>
  <si>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</si>
  <si>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</si>
  <si>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</si>
  <si>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</si>
  <si>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</si>
  <si>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</si>
  <si>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</si>
  <si>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</si>
  <si>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</si>
  <si>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</si>
  <si>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</si>
  <si>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</si>
  <si>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</si>
  <si>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</si>
  <si>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</si>
  <si>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</si>
  <si>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</si>
  <si>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</si>
  <si>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</si>
  <si>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</si>
  <si>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</si>
  <si>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</si>
  <si>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</si>
  <si>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</si>
  <si>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</si>
  <si>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</si>
  <si>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</si>
  <si>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</si>
  <si>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</si>
  <si>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</si>
  <si>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</si>
  <si>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</si>
  <si>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</si>
  <si>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</si>
  <si>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</si>
  <si>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</si>
  <si>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</si>
  <si>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</si>
  <si>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</si>
  <si>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</si>
  <si>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</si>
  <si>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</si>
  <si>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</si>
  <si>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</si>
  <si>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</si>
  <si>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</si>
  <si>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</si>
  <si>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</si>
  <si>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</si>
  <si>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</si>
  <si>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</si>
  <si>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</si>
  <si>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</si>
  <si>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</si>
  <si>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</si>
  <si>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</si>
  <si>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</si>
  <si>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</si>
  <si>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</si>
  <si>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</si>
  <si>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</si>
  <si>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</si>
  <si>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</si>
  <si>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</si>
  <si>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</si>
  <si>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</si>
  <si>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</si>
  <si>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</si>
  <si>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</si>
  <si>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</si>
  <si>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</si>
  <si>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</si>
  <si>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</si>
  <si>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</si>
  <si>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</si>
  <si>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</si>
  <si>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</si>
  <si>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</si>
  <si>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</si>
  <si>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</si>
  <si>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</si>
  <si>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</si>
  <si>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</si>
  <si>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</si>
  <si>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</si>
  <si>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</si>
  <si>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</si>
  <si>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</si>
  <si>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</si>
  <si>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</si>
  <si>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</si>
  <si>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</si>
  <si>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</si>
  <si>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</si>
  <si>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</si>
  <si>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</si>
  <si>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</si>
  <si>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</si>
  <si>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</si>
  <si>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</si>
  <si>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</si>
  <si>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</si>
  <si>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</si>
  <si>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</si>
  <si>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</si>
  <si>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</si>
  <si>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</si>
  <si>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</si>
  <si>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</si>
  <si>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</si>
  <si>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</si>
  <si>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</si>
  <si>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</si>
  <si>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</si>
  <si>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</si>
  <si>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</si>
  <si>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</si>
  <si>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</si>
  <si>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</si>
  <si>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</si>
  <si>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</si>
  <si>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</si>
  <si>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</si>
  <si>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</si>
  <si>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</si>
  <si>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</si>
  <si>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</si>
  <si>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</si>
  <si>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</si>
  <si>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</si>
  <si>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</si>
  <si>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</si>
  <si>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</si>
  <si>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</si>
  <si>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</si>
  <si>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</si>
  <si>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</si>
  <si>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</si>
  <si>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</si>
  <si>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</si>
  <si>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</si>
  <si>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</si>
  <si>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</si>
  <si>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</si>
  <si>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</si>
  <si>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</si>
  <si>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</si>
  <si>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</si>
  <si>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</si>
  <si>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</si>
  <si>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</si>
  <si>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</si>
  <si>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</si>
  <si>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</si>
  <si>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</si>
  <si>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</si>
  <si>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</si>
  <si>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</si>
  <si>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</si>
  <si>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</si>
  <si>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</si>
  <si>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</si>
  <si>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</si>
  <si>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</si>
  <si>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</si>
  <si>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</si>
  <si>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</si>
  <si>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</si>
  <si>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</si>
  <si>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</si>
  <si>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</si>
  <si>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</si>
  <si>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</si>
  <si>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</si>
  <si>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</si>
  <si>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</si>
  <si>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</si>
  <si>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</si>
  <si>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</si>
  <si>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</si>
  <si>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</si>
  <si>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</si>
  <si>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</si>
  <si>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</si>
  <si>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</si>
  <si>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</si>
  <si>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</si>
  <si>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</si>
  <si>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</si>
  <si>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</si>
  <si>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</si>
  <si>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</si>
  <si>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</si>
  <si>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</si>
  <si>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</si>
  <si>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</si>
  <si>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</si>
  <si>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</si>
  <si>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</si>
  <si>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</si>
  <si>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</si>
  <si>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</si>
  <si>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</si>
  <si>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</si>
  <si>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</si>
  <si>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</si>
  <si>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</si>
  <si>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</si>
  <si>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</si>
  <si>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</si>
  <si>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</si>
  <si>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</si>
  <si>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</si>
  <si>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</si>
  <si>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</si>
  <si>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</si>
  <si>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</si>
  <si>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</si>
  <si>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</si>
  <si>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</si>
  <si>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</si>
  <si>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</si>
  <si>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</si>
  <si>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</si>
  <si>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</si>
  <si>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</si>
  <si>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</si>
  <si>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</si>
  <si>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</si>
  <si>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</si>
  <si>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</si>
  <si>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</si>
  <si>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</si>
  <si>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</si>
  <si>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</si>
  <si>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</si>
  <si>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</si>
  <si>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</si>
  <si>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</si>
  <si>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</si>
  <si>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</si>
  <si>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</si>
  <si>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</si>
  <si>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</si>
  <si>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</si>
  <si>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</si>
  <si>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</si>
  <si>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</si>
  <si>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</si>
  <si>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</si>
  <si>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</si>
  <si>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</si>
  <si>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</si>
  <si>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</si>
  <si>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</si>
  <si>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</si>
  <si>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</si>
  <si>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</si>
  <si>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</si>
  <si>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</si>
  <si>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</si>
  <si>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</si>
  <si>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</si>
  <si>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</si>
  <si>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</si>
  <si>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</si>
  <si>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</si>
  <si>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</si>
  <si>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</si>
  <si>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</si>
  <si>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</si>
  <si>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</si>
  <si>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</si>
  <si>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</si>
  <si>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</si>
  <si>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</si>
  <si>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</si>
  <si>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</si>
  <si>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</si>
  <si>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</si>
  <si>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</si>
  <si>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</si>
  <si>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</si>
  <si>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</si>
  <si>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</si>
  <si>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</si>
  <si>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</si>
  <si>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</si>
  <si>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</si>
  <si>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</si>
  <si>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</si>
  <si>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</si>
  <si>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</si>
  <si>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</si>
  <si>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</si>
  <si>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Route de Gabes - Sfax</t>
  </si>
  <si>
    <t>Assurer un meilleur rangement des palettes</t>
  </si>
  <si>
    <t>Dr Hatem KARAA</t>
  </si>
  <si>
    <t>Mr Fathi Harhouri</t>
  </si>
  <si>
    <t>Indiquer la durée réelle d'exposition des produits sur les cadenciers</t>
  </si>
  <si>
    <t>Les chevalets sont rouillés / prévoir leur remplacement</t>
  </si>
  <si>
    <t>un seul opératuer sur les rayons fromage, charcuterie et fromage, traiteur et volaille trad</t>
  </si>
  <si>
    <t>Signer les fiches de traçabilité</t>
  </si>
  <si>
    <t>Renforcer le triage des tomates et des poivrons carrés</t>
  </si>
  <si>
    <t>Mettre de l'ordre dans la réserve</t>
  </si>
  <si>
    <t>Renforcer les opérations de nettoyage</t>
  </si>
  <si>
    <t>Renforcer le dépoussièrage du linéaire</t>
  </si>
  <si>
    <t>Harissa et hrouss non couverts</t>
  </si>
  <si>
    <t>prévoir la couverture du hrous et de l'harissa</t>
  </si>
  <si>
    <t>la salle de pause localisée aux vestiaires</t>
  </si>
  <si>
    <t>Procédure non disponible sur le portail</t>
  </si>
  <si>
    <t>la porte du quai de réception manque d'étanchéité</t>
  </si>
  <si>
    <t>le revetement du sol de la chambre froide est écaillé</t>
  </si>
  <si>
    <t>température +3°C</t>
  </si>
  <si>
    <t>La réserve est de capacité de stockage restreinte par rapport à la marchandise.
Présence de trace d'infiltration d'eau depuis le plafond de la réserve.</t>
  </si>
  <si>
    <t>Le revêtement du sol de la pâtisserie est écaillé.</t>
  </si>
  <si>
    <t>Couvrir le sol par un enduit résistant et facile à nettoyer</t>
  </si>
  <si>
    <t>Chariots endommagés</t>
  </si>
  <si>
    <t>réparer le chariot endommagé</t>
  </si>
  <si>
    <t>Meuble manque d'étanchéité</t>
  </si>
  <si>
    <t>meuble froid manque d'étanchéité</t>
  </si>
  <si>
    <t>Revêtement mural et du sol crevassé des vestiaires hommes et femmes</t>
  </si>
  <si>
    <t>Les vestiaires hommes sont en même temps utilisées pour la salle de pause. Les dispositifs ( frigo et microonde) sont maintenus dans la réserve des boissons.</t>
  </si>
  <si>
    <t>Bien que la source d'eau est disponible, on note l'absence de dispositif d'eau sous pression dans la zone de réception.</t>
  </si>
  <si>
    <t>Même plonge pour les rayons volaillerie, charcuterie/fromages, traiteur</t>
  </si>
  <si>
    <t>La zone dédiée au stockage des déchets n'est pas plafonnée et n'est pas climatisée.</t>
  </si>
  <si>
    <t>Prévoir un local adapté pour cet effet.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</si>
</sst>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0" xfId="0" applyFont="1" applyAlignment="1">
      <alignment wrapText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697664"/>
        <c:axId val="67187456"/>
      </c:barChart>
      <c:catAx>
        <c:axId val="676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87456"/>
        <c:crosses val="autoZero"/>
        <c:auto val="1"/>
        <c:lblAlgn val="ctr"/>
        <c:lblOffset val="100"/>
        <c:noMultiLvlLbl val="0"/>
      </c:catAx>
      <c:valAx>
        <c:axId val="6718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6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76256"/>
        <c:axId val="70977792"/>
      </c:barChart>
      <c:catAx>
        <c:axId val="709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77792"/>
        <c:crosses val="autoZero"/>
        <c:auto val="1"/>
        <c:lblAlgn val="ctr"/>
        <c:lblOffset val="100"/>
        <c:noMultiLvlLbl val="0"/>
      </c:catAx>
      <c:valAx>
        <c:axId val="709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7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035904"/>
        <c:axId val="73020160"/>
      </c:barChart>
      <c:catAx>
        <c:axId val="7103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20160"/>
        <c:crosses val="autoZero"/>
        <c:auto val="1"/>
        <c:lblAlgn val="ctr"/>
        <c:lblOffset val="100"/>
        <c:noMultiLvlLbl val="0"/>
      </c:catAx>
      <c:valAx>
        <c:axId val="7302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03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065984"/>
        <c:axId val="73067520"/>
      </c:barChart>
      <c:catAx>
        <c:axId val="730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67520"/>
        <c:crosses val="autoZero"/>
        <c:auto val="1"/>
        <c:lblAlgn val="ctr"/>
        <c:lblOffset val="100"/>
        <c:noMultiLvlLbl val="0"/>
      </c:catAx>
      <c:valAx>
        <c:axId val="7306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152768"/>
        <c:axId val="73187328"/>
      </c:barChart>
      <c:catAx>
        <c:axId val="731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187328"/>
        <c:crosses val="autoZero"/>
        <c:auto val="1"/>
        <c:lblAlgn val="ctr"/>
        <c:lblOffset val="100"/>
        <c:noMultiLvlLbl val="0"/>
      </c:catAx>
      <c:valAx>
        <c:axId val="7318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1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64224"/>
        <c:axId val="73365760"/>
      </c:barChart>
      <c:catAx>
        <c:axId val="733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65760"/>
        <c:crosses val="autoZero"/>
        <c:auto val="1"/>
        <c:lblAlgn val="ctr"/>
        <c:lblOffset val="100"/>
        <c:noMultiLvlLbl val="0"/>
      </c:catAx>
      <c:valAx>
        <c:axId val="733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6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0.90776699029126218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276416"/>
        <c:axId val="73282304"/>
      </c:barChart>
      <c:catAx>
        <c:axId val="732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282304"/>
        <c:crosses val="autoZero"/>
        <c:auto val="1"/>
        <c:lblAlgn val="ctr"/>
        <c:lblOffset val="100"/>
        <c:noMultiLvlLbl val="0"/>
      </c:catAx>
      <c:valAx>
        <c:axId val="732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2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0.96181818181818179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32608"/>
        <c:axId val="73334144"/>
      </c:barChart>
      <c:catAx>
        <c:axId val="733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34144"/>
        <c:crosses val="autoZero"/>
        <c:auto val="1"/>
        <c:lblAlgn val="ctr"/>
        <c:lblOffset val="100"/>
        <c:noMultiLvlLbl val="0"/>
      </c:catAx>
      <c:valAx>
        <c:axId val="7333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0.93479258605472193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8675968"/>
        <c:axId val="78677504"/>
        <c:extLst/>
      </c:barChart>
      <c:catAx>
        <c:axId val="78675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7504"/>
        <c:crosses val="autoZero"/>
        <c:auto val="1"/>
        <c:lblAlgn val="ctr"/>
        <c:lblOffset val="100"/>
        <c:noMultiLvlLbl val="0"/>
      </c:catAx>
      <c:valAx>
        <c:axId val="78677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0.8076923076923076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964096"/>
        <c:axId val="78709120"/>
        <c:extLst/>
      </c:barChart>
      <c:catAx>
        <c:axId val="66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709120"/>
        <c:crosses val="autoZero"/>
        <c:auto val="1"/>
        <c:lblAlgn val="ctr"/>
        <c:lblOffset val="100"/>
        <c:noMultiLvlLbl val="0"/>
      </c:catAx>
      <c:valAx>
        <c:axId val="7870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33280"/>
        <c:axId val="67234816"/>
      </c:barChart>
      <c:catAx>
        <c:axId val="672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34816"/>
        <c:crosses val="autoZero"/>
        <c:auto val="1"/>
        <c:lblAlgn val="ctr"/>
        <c:lblOffset val="100"/>
        <c:noMultiLvlLbl val="0"/>
      </c:catAx>
      <c:valAx>
        <c:axId val="6723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3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8768"/>
        <c:axId val="68130304"/>
      </c:barChart>
      <c:catAx>
        <c:axId val="6812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0304"/>
        <c:crosses val="autoZero"/>
        <c:auto val="1"/>
        <c:lblAlgn val="ctr"/>
        <c:lblOffset val="100"/>
        <c:noMultiLvlLbl val="0"/>
      </c:catAx>
      <c:valAx>
        <c:axId val="6813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90368"/>
        <c:axId val="70496256"/>
      </c:barChart>
      <c:catAx>
        <c:axId val="704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96256"/>
        <c:crosses val="autoZero"/>
        <c:auto val="1"/>
        <c:lblAlgn val="ctr"/>
        <c:lblOffset val="100"/>
        <c:noMultiLvlLbl val="0"/>
      </c:catAx>
      <c:valAx>
        <c:axId val="704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37984"/>
        <c:axId val="70539520"/>
      </c:barChart>
      <c:catAx>
        <c:axId val="705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539520"/>
        <c:crosses val="autoZero"/>
        <c:auto val="1"/>
        <c:lblAlgn val="ctr"/>
        <c:lblOffset val="100"/>
        <c:noMultiLvlLbl val="0"/>
      </c:catAx>
      <c:valAx>
        <c:axId val="7053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77152"/>
        <c:axId val="70865664"/>
      </c:barChart>
      <c:catAx>
        <c:axId val="705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65664"/>
        <c:crosses val="autoZero"/>
        <c:auto val="1"/>
        <c:lblAlgn val="ctr"/>
        <c:lblOffset val="100"/>
        <c:noMultiLvlLbl val="0"/>
      </c:catAx>
      <c:valAx>
        <c:axId val="7086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895104"/>
        <c:axId val="70896640"/>
      </c:barChart>
      <c:catAx>
        <c:axId val="7089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96640"/>
        <c:crosses val="autoZero"/>
        <c:auto val="1"/>
        <c:lblAlgn val="ctr"/>
        <c:lblOffset val="100"/>
        <c:noMultiLvlLbl val="0"/>
      </c:catAx>
      <c:valAx>
        <c:axId val="7089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8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43008"/>
        <c:axId val="70444544"/>
      </c:barChart>
      <c:catAx>
        <c:axId val="704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44544"/>
        <c:crosses val="autoZero"/>
        <c:auto val="1"/>
        <c:lblAlgn val="ctr"/>
        <c:lblOffset val="100"/>
        <c:noMultiLvlLbl val="0"/>
      </c:catAx>
      <c:valAx>
        <c:axId val="7044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32736"/>
        <c:axId val="70942720"/>
      </c:barChart>
      <c:catAx>
        <c:axId val="709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42720"/>
        <c:crosses val="autoZero"/>
        <c:auto val="1"/>
        <c:lblAlgn val="ctr"/>
        <c:lblOffset val="100"/>
        <c:noMultiLvlLbl val="0"/>
      </c:catAx>
      <c:valAx>
        <c:axId val="7094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3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40" zoomScaleSheetLayoutView="100" workbookViewId="0">
      <selection activeCell="D18" sqref="D18:K18"/>
    </sheetView>
  </sheetViews>
  <sheetFormatPr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6" t="s">
        <v>324</v>
      </c>
      <c r="B18" s="296"/>
      <c r="C18" s="296"/>
      <c r="D18" s="297" t="s">
        <v>408</v>
      </c>
      <c r="E18" s="297"/>
      <c r="F18" s="297"/>
      <c r="G18" s="297"/>
      <c r="H18" s="297"/>
      <c r="I18" s="297"/>
      <c r="J18" s="297"/>
      <c r="K18" s="29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8" t="s">
        <v>325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9" t="s">
        <v>327</v>
      </c>
      <c r="C23" s="299"/>
      <c r="D23" s="78"/>
      <c r="E23" s="78"/>
      <c r="F23" s="78"/>
      <c r="G23" s="78"/>
      <c r="H23" s="78"/>
      <c r="I23" s="78"/>
      <c r="J23" s="77" t="str">
        <f>D18</f>
        <v>Route de Gabes - Sfax</v>
      </c>
    </row>
    <row r="24" spans="1:11" ht="33" customHeight="1" x14ac:dyDescent="0.25">
      <c r="A24" s="86" t="s">
        <v>328</v>
      </c>
      <c r="B24" s="300">
        <f>AVERAGE('A1 Exploitation'!D549,'A1 Technique'!D199)</f>
        <v>0.93479258605472193</v>
      </c>
      <c r="C24" s="300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0">
        <f>AVERAGE('A2 Exploitation'!D549,'A2 Technique'!D199)</f>
        <v>0</v>
      </c>
      <c r="C25" s="300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0">
        <f>AVERAGE('A3 Exploitation'!D549,'A3 Technique'!D199)</f>
        <v>0</v>
      </c>
      <c r="C26" s="300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0">
        <f>AVERAGE('A4 Exploitation'!D549,'A4 Technique'!D199)</f>
        <v>0</v>
      </c>
      <c r="C27" s="300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0">
        <f>AVERAGE('A5 Exploitation'!D549,'A5 Technique'!D199)</f>
        <v>0</v>
      </c>
      <c r="C28" s="300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0">
        <f>AVERAGE('A6 Exploitation'!D549,'A6 Technique'!D199)</f>
        <v>0</v>
      </c>
      <c r="C29" s="300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9" t="s">
        <v>334</v>
      </c>
      <c r="C33" s="299"/>
      <c r="D33" s="78"/>
      <c r="E33" s="78"/>
      <c r="F33" s="78"/>
      <c r="G33" s="78"/>
      <c r="H33" s="78"/>
      <c r="I33" s="78"/>
      <c r="J33" s="77" t="str">
        <f>D18</f>
        <v>Route de Gabes - Sfax</v>
      </c>
    </row>
    <row r="34" spans="1:10" ht="33" customHeight="1" x14ac:dyDescent="0.25">
      <c r="A34" s="86" t="s">
        <v>328</v>
      </c>
      <c r="B34" s="300">
        <f>'A1 Exploitation'!D549</f>
        <v>0.96181818181818179</v>
      </c>
      <c r="C34" s="300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0">
        <f>'A2 Exploitation'!D549</f>
        <v>0</v>
      </c>
      <c r="C35" s="300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0">
        <f>'A3 Exploitation'!D549</f>
        <v>0</v>
      </c>
      <c r="C36" s="300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0">
        <f>'A4 Exploitation'!D549</f>
        <v>0</v>
      </c>
      <c r="C37" s="300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0">
        <f>'A5 Exploitation'!D549</f>
        <v>0</v>
      </c>
      <c r="C38" s="300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0">
        <f>'A6 Exploitation'!D549</f>
        <v>0</v>
      </c>
      <c r="C39" s="300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1" t="s">
        <v>335</v>
      </c>
      <c r="C42" s="301"/>
      <c r="D42" s="78"/>
      <c r="E42" s="78"/>
      <c r="F42" s="78"/>
      <c r="G42" s="78"/>
      <c r="H42" s="78"/>
      <c r="I42" s="78"/>
      <c r="J42" s="77" t="str">
        <f>D18</f>
        <v>Route de Gabes - Sfax</v>
      </c>
    </row>
    <row r="43" spans="1:10" ht="33" customHeight="1" x14ac:dyDescent="0.25">
      <c r="A43" s="86" t="s">
        <v>328</v>
      </c>
      <c r="B43" s="300">
        <f>AVERAGE('A1 Exploitation'!D547, 'A1 Technique'!D197)</f>
        <v>0.8076923076923076</v>
      </c>
      <c r="C43" s="300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0" t="e">
        <f>AVERAGE('A2 Exploitation'!D547, 'A2 Technique'!D197)</f>
        <v>#DIV/0!</v>
      </c>
      <c r="C44" s="300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0" t="e">
        <f>AVERAGE('A3 Exploitation'!D547, 'A3 Technique'!D197)</f>
        <v>#DIV/0!</v>
      </c>
      <c r="C45" s="300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0" t="e">
        <f>AVERAGE('A4 Exploitation'!D547, 'A4 Technique'!D197)</f>
        <v>#DIV/0!</v>
      </c>
      <c r="C46" s="300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0" t="e">
        <f>AVERAGE('A5 Exploitation'!D547, 'A5 Technique'!D197)</f>
        <v>#DIV/0!</v>
      </c>
      <c r="C47" s="300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0" t="e">
        <f>AVERAGE('A6 Exploitation'!D547, 'A6 Technique'!D197)</f>
        <v>#DIV/0!</v>
      </c>
      <c r="C48" s="300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9" t="s">
        <v>336</v>
      </c>
      <c r="C51" s="299"/>
      <c r="D51" s="78"/>
      <c r="E51" s="78"/>
      <c r="F51" s="78"/>
      <c r="G51" s="78"/>
      <c r="H51" s="78"/>
      <c r="I51" s="78"/>
      <c r="J51" s="77" t="str">
        <f>D18</f>
        <v>Route de Gabes - Sfax</v>
      </c>
    </row>
    <row r="52" spans="1:10" ht="33" customHeight="1" x14ac:dyDescent="0.25">
      <c r="A52" s="86" t="s">
        <v>328</v>
      </c>
      <c r="B52" s="302">
        <f>'A1 Exploitation'!D46</f>
        <v>0.96875</v>
      </c>
      <c r="C52" s="302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2">
        <f>'A2 Exploitation'!D46</f>
        <v>0</v>
      </c>
      <c r="C53" s="302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2">
        <f>'A3 Exploitation'!D46</f>
        <v>0</v>
      </c>
      <c r="C54" s="302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2">
        <f>'A4 Exploitation'!D46</f>
        <v>0</v>
      </c>
      <c r="C55" s="302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2">
        <f>'A5 Exploitation'!D46</f>
        <v>0</v>
      </c>
      <c r="C56" s="302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2">
        <f>'A6 Exploitation'!D46</f>
        <v>0</v>
      </c>
      <c r="C57" s="302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9" t="s">
        <v>337</v>
      </c>
      <c r="C60" s="299"/>
      <c r="D60" s="78"/>
      <c r="E60" s="78"/>
      <c r="F60" s="78"/>
      <c r="G60" s="78"/>
      <c r="H60" s="78"/>
      <c r="I60" s="78"/>
      <c r="J60" s="77" t="str">
        <f>D18</f>
        <v>Route de Gabes - Sfax</v>
      </c>
    </row>
    <row r="61" spans="1:10" ht="33" customHeight="1" x14ac:dyDescent="0.25">
      <c r="A61" s="86" t="s">
        <v>328</v>
      </c>
      <c r="B61" s="300">
        <f>'A1 Exploitation'!D103</f>
        <v>1</v>
      </c>
      <c r="C61" s="300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0">
        <f>'A2 Exploitation'!D103</f>
        <v>0</v>
      </c>
      <c r="C62" s="300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0">
        <f>'A3 Exploitation'!D103</f>
        <v>0</v>
      </c>
      <c r="C63" s="300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0">
        <f>'A4 Exploitation'!D103</f>
        <v>0</v>
      </c>
      <c r="C64" s="300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0">
        <f>'A5 Exploitation'!D103</f>
        <v>0</v>
      </c>
      <c r="C65" s="300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0">
        <f>'A6 Exploitation'!D103</f>
        <v>0</v>
      </c>
      <c r="C66" s="300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9" t="s">
        <v>338</v>
      </c>
      <c r="C69" s="299"/>
      <c r="D69" s="78"/>
      <c r="E69" s="78"/>
      <c r="F69" s="78"/>
      <c r="G69" s="78"/>
      <c r="H69" s="78"/>
      <c r="I69" s="78"/>
      <c r="J69" s="77" t="str">
        <f>D18</f>
        <v>Route de Gabes - Sfax</v>
      </c>
    </row>
    <row r="70" spans="1:10" ht="33" customHeight="1" x14ac:dyDescent="0.25">
      <c r="A70" s="86" t="s">
        <v>328</v>
      </c>
      <c r="B70" s="300">
        <f>'A1 Exploitation'!D158</f>
        <v>0.98571428571428577</v>
      </c>
      <c r="C70" s="300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0">
        <f>'A2 Exploitation'!D158</f>
        <v>0</v>
      </c>
      <c r="C71" s="300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0">
        <f>'A3 Exploitation'!D158</f>
        <v>0</v>
      </c>
      <c r="C72" s="300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0">
        <f>'A4 Exploitation'!D158</f>
        <v>0</v>
      </c>
      <c r="C73" s="300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0">
        <f>'A5 Exploitation'!D158</f>
        <v>0</v>
      </c>
      <c r="C74" s="300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0">
        <f>'A6 Exploitation'!D158</f>
        <v>0</v>
      </c>
      <c r="C75" s="300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9" t="s">
        <v>339</v>
      </c>
      <c r="C78" s="299"/>
      <c r="D78" s="78"/>
      <c r="E78" s="78"/>
      <c r="F78" s="78"/>
      <c r="G78" s="78"/>
      <c r="H78" s="78"/>
      <c r="I78" s="78"/>
      <c r="J78" s="77" t="str">
        <f>D18</f>
        <v>Route de Gabes - Sfax</v>
      </c>
    </row>
    <row r="79" spans="1:10" ht="33" customHeight="1" x14ac:dyDescent="0.25">
      <c r="A79" s="86" t="s">
        <v>328</v>
      </c>
      <c r="B79" s="300">
        <f>'A1 Exploitation'!D205</f>
        <v>0.96666666666666667</v>
      </c>
      <c r="C79" s="300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0">
        <f>'A2 Exploitation'!D205</f>
        <v>0</v>
      </c>
      <c r="C80" s="300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0">
        <f>'A3 Exploitation'!D205</f>
        <v>0</v>
      </c>
      <c r="C81" s="300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0">
        <f>'A4 Exploitation'!D205</f>
        <v>0</v>
      </c>
      <c r="C82" s="300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0">
        <f>'A5 Exploitation'!D205</f>
        <v>0</v>
      </c>
      <c r="C83" s="300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0">
        <f>'A6 Exploitation'!D205</f>
        <v>0</v>
      </c>
      <c r="C84" s="300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9" t="s">
        <v>340</v>
      </c>
      <c r="C87" s="299"/>
      <c r="D87" s="78"/>
      <c r="E87" s="78"/>
      <c r="F87" s="78"/>
      <c r="G87" s="78"/>
      <c r="H87" s="78"/>
      <c r="I87" s="78"/>
      <c r="J87" s="77" t="str">
        <f>D18</f>
        <v>Route de Gabes - Sfax</v>
      </c>
    </row>
    <row r="88" spans="1:10" ht="33" customHeight="1" x14ac:dyDescent="0.25">
      <c r="A88" s="86" t="s">
        <v>328</v>
      </c>
      <c r="B88" s="300">
        <f>'A1 Exploitation'!D266</f>
        <v>0.98648648648648651</v>
      </c>
      <c r="C88" s="300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0">
        <f>'A2 Exploitation'!D266</f>
        <v>0</v>
      </c>
      <c r="C89" s="300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0">
        <f>'A3 Exploitation'!D266</f>
        <v>0</v>
      </c>
      <c r="C90" s="300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0">
        <f>'A4 Exploitation'!D266</f>
        <v>0</v>
      </c>
      <c r="C91" s="300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0">
        <f>'A5 Exploitation'!D266</f>
        <v>0</v>
      </c>
      <c r="C92" s="300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0">
        <f>'A6 Exploitation'!D266</f>
        <v>0</v>
      </c>
      <c r="C93" s="300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9" t="s">
        <v>341</v>
      </c>
      <c r="C96" s="299"/>
      <c r="D96" s="78"/>
      <c r="E96" s="78"/>
      <c r="F96" s="78"/>
      <c r="G96" s="78"/>
      <c r="H96" s="78"/>
      <c r="I96" s="78"/>
      <c r="J96" s="77" t="str">
        <f>D18</f>
        <v>Route de Gabes - Sfax</v>
      </c>
    </row>
    <row r="97" spans="1:10" ht="33" customHeight="1" x14ac:dyDescent="0.25">
      <c r="A97" s="86" t="s">
        <v>328</v>
      </c>
      <c r="B97" s="300" t="e">
        <f>'A1 Exploitation'!D318</f>
        <v>#DIV/0!</v>
      </c>
      <c r="C97" s="300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0">
        <f>'A2 Exploitation'!D318</f>
        <v>0</v>
      </c>
      <c r="C98" s="300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0">
        <f>'A3 Exploitation'!D318</f>
        <v>0</v>
      </c>
      <c r="C99" s="300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0">
        <f>'A4 Exploitation'!D318</f>
        <v>0</v>
      </c>
      <c r="C100" s="300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0">
        <f>'A5 Exploitation'!D318</f>
        <v>0</v>
      </c>
      <c r="C101" s="300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0">
        <f>'A6 Exploitation'!D318</f>
        <v>0</v>
      </c>
      <c r="C102" s="300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9" t="s">
        <v>342</v>
      </c>
      <c r="C105" s="299"/>
      <c r="D105" s="78"/>
      <c r="E105" s="78"/>
      <c r="F105" s="78"/>
      <c r="G105" s="78"/>
      <c r="H105" s="78"/>
      <c r="I105" s="78"/>
      <c r="J105" s="77" t="str">
        <f>D18</f>
        <v>Route de Gabes - Sfax</v>
      </c>
    </row>
    <row r="106" spans="1:10" ht="33" customHeight="1" x14ac:dyDescent="0.25">
      <c r="A106" s="86" t="s">
        <v>328</v>
      </c>
      <c r="B106" s="300">
        <f>'A1 Exploitation'!D358</f>
        <v>0.8</v>
      </c>
      <c r="C106" s="300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0">
        <f>'A2 Exploitation'!D358</f>
        <v>0</v>
      </c>
      <c r="C107" s="300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0">
        <f>'A3 Exploitation'!D358</f>
        <v>0</v>
      </c>
      <c r="C108" s="300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0">
        <f>'A4 Exploitation'!D358</f>
        <v>0</v>
      </c>
      <c r="C109" s="300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0">
        <f>'A5 Exploitation'!D358</f>
        <v>0</v>
      </c>
      <c r="C110" s="300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0">
        <f>'A6 Exploitation'!D358</f>
        <v>0</v>
      </c>
      <c r="C111" s="300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9" t="s">
        <v>343</v>
      </c>
      <c r="C114" s="299"/>
      <c r="D114" s="78"/>
      <c r="E114" s="78"/>
      <c r="F114" s="78"/>
      <c r="G114" s="78"/>
      <c r="H114" s="78"/>
      <c r="I114" s="78"/>
      <c r="J114" s="77" t="str">
        <f>D18</f>
        <v>Route de Gabes - Sfax</v>
      </c>
    </row>
    <row r="115" spans="1:10" ht="33" customHeight="1" x14ac:dyDescent="0.25">
      <c r="A115" s="86" t="s">
        <v>328</v>
      </c>
      <c r="B115" s="300">
        <f>'A1 Exploitation'!D391</f>
        <v>0.88235294117647056</v>
      </c>
      <c r="C115" s="300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0">
        <f>'A2 Exploitation'!D391</f>
        <v>0</v>
      </c>
      <c r="C116" s="300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0">
        <f>'A3 Exploitation'!D391</f>
        <v>0</v>
      </c>
      <c r="C117" s="300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0">
        <f>'A4 Exploitation'!D391</f>
        <v>0</v>
      </c>
      <c r="C118" s="300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0">
        <f>'A5 Exploitation'!D391</f>
        <v>0</v>
      </c>
      <c r="C119" s="300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0">
        <f>'A6 Exploitation'!D391</f>
        <v>0</v>
      </c>
      <c r="C120" s="300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9" t="s">
        <v>344</v>
      </c>
      <c r="C123" s="299"/>
      <c r="D123" s="78"/>
      <c r="E123" s="78"/>
      <c r="F123" s="78"/>
      <c r="G123" s="78"/>
      <c r="H123" s="78"/>
      <c r="I123" s="78"/>
      <c r="J123" s="77" t="str">
        <f>D18</f>
        <v>Route de Gabes - Sfax</v>
      </c>
    </row>
    <row r="124" spans="1:10" ht="33" customHeight="1" x14ac:dyDescent="0.25">
      <c r="A124" s="86" t="s">
        <v>328</v>
      </c>
      <c r="B124" s="300">
        <f>'A1 Exploitation'!D444</f>
        <v>1</v>
      </c>
      <c r="C124" s="300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0">
        <f>'A2 Exploitation'!D444</f>
        <v>0</v>
      </c>
      <c r="C125" s="300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0">
        <f>'A3 Exploitation'!D444</f>
        <v>0</v>
      </c>
      <c r="C126" s="300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0">
        <f>'A4 Exploitation'!D444</f>
        <v>0</v>
      </c>
      <c r="C127" s="300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0">
        <f>'A5 Exploitation'!D444</f>
        <v>0</v>
      </c>
      <c r="C128" s="300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0">
        <f>'A6 Exploitation'!D444</f>
        <v>0</v>
      </c>
      <c r="C129" s="300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9" t="s">
        <v>345</v>
      </c>
      <c r="C132" s="299"/>
      <c r="D132" s="78"/>
      <c r="E132" s="78"/>
      <c r="F132" s="78"/>
      <c r="G132" s="78"/>
      <c r="H132" s="78"/>
      <c r="I132" s="78"/>
      <c r="J132" s="77" t="str">
        <f>D18</f>
        <v>Route de Gabes - Sfax</v>
      </c>
    </row>
    <row r="133" spans="1:10" ht="33" customHeight="1" x14ac:dyDescent="0.25">
      <c r="A133" s="86" t="s">
        <v>328</v>
      </c>
      <c r="B133" s="300">
        <f>'A1 Exploitation'!D481</f>
        <v>0.95238095238095233</v>
      </c>
      <c r="C133" s="300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0">
        <f>'A2 Exploitation'!D481</f>
        <v>0</v>
      </c>
      <c r="C134" s="300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0">
        <f>'A3 Exploitation'!D481</f>
        <v>0</v>
      </c>
      <c r="C135" s="300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0">
        <f>'A4 Exploitation'!D481</f>
        <v>0</v>
      </c>
      <c r="C136" s="300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0">
        <f>'A5 Exploitation'!D481</f>
        <v>0</v>
      </c>
      <c r="C137" s="300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0">
        <f>'A6 Exploitation'!D481</f>
        <v>0</v>
      </c>
      <c r="C138" s="300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9" t="s">
        <v>346</v>
      </c>
      <c r="C141" s="299"/>
      <c r="D141" s="78"/>
      <c r="E141" s="78"/>
      <c r="F141" s="78"/>
      <c r="G141" s="78"/>
      <c r="H141" s="78"/>
      <c r="I141" s="78"/>
      <c r="J141" s="77" t="str">
        <f>D18</f>
        <v>Route de Gabes - Sfax</v>
      </c>
    </row>
    <row r="142" spans="1:10" ht="33" customHeight="1" x14ac:dyDescent="0.25">
      <c r="A142" s="86" t="s">
        <v>328</v>
      </c>
      <c r="B142" s="300">
        <f>'A1 Exploitation'!D503</f>
        <v>1</v>
      </c>
      <c r="C142" s="300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0">
        <f>'A2 Exploitation'!D503</f>
        <v>0</v>
      </c>
      <c r="C143" s="300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0">
        <f>'A3 Exploitation'!D503</f>
        <v>0</v>
      </c>
      <c r="C144" s="300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0">
        <f>'A4 Exploitation'!D503</f>
        <v>0</v>
      </c>
      <c r="C145" s="300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0">
        <f>'A5 Exploitation'!D503</f>
        <v>0</v>
      </c>
      <c r="C146" s="300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0">
        <f>'A6 Exploitation'!D503</f>
        <v>0</v>
      </c>
      <c r="C147" s="300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9" t="s">
        <v>347</v>
      </c>
      <c r="C150" s="299"/>
      <c r="D150" s="78"/>
      <c r="E150" s="78"/>
      <c r="F150" s="78"/>
      <c r="G150" s="78"/>
      <c r="H150" s="78"/>
      <c r="I150" s="78"/>
      <c r="J150" s="77" t="str">
        <f>D18</f>
        <v>Route de Gabes - Sfax</v>
      </c>
    </row>
    <row r="151" spans="1:10" ht="33" customHeight="1" x14ac:dyDescent="0.25">
      <c r="A151" s="86" t="s">
        <v>328</v>
      </c>
      <c r="B151" s="300">
        <f>'A1 Exploitation'!D514</f>
        <v>1</v>
      </c>
      <c r="C151" s="300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0">
        <f>'A2 Exploitation'!D514</f>
        <v>0</v>
      </c>
      <c r="C152" s="300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0">
        <f>'A3 Exploitation'!D514</f>
        <v>0</v>
      </c>
      <c r="C153" s="300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0">
        <f>'A4 Exploitation'!D514</f>
        <v>0</v>
      </c>
      <c r="C154" s="300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0">
        <f>'A5 Exploitation'!D514</f>
        <v>0</v>
      </c>
      <c r="C155" s="300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0">
        <f>'A6 Exploitation'!D514</f>
        <v>0</v>
      </c>
      <c r="C156" s="300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3"/>
      <c r="C159" s="30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9" t="s">
        <v>348</v>
      </c>
      <c r="C160" s="299"/>
      <c r="D160" s="78"/>
      <c r="E160" s="78"/>
      <c r="F160" s="78"/>
      <c r="G160" s="78"/>
      <c r="H160" s="78"/>
      <c r="I160" s="78"/>
      <c r="J160" s="77" t="str">
        <f>D18</f>
        <v>Route de Gabes - Sfax</v>
      </c>
    </row>
    <row r="161" spans="1:10" ht="33" customHeight="1" x14ac:dyDescent="0.25">
      <c r="A161" s="86" t="s">
        <v>328</v>
      </c>
      <c r="B161" s="300">
        <f>'A1 Exploitation'!D534</f>
        <v>1</v>
      </c>
      <c r="C161" s="300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0">
        <f>'A2 Exploitation'!D534</f>
        <v>0</v>
      </c>
      <c r="C162" s="300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0">
        <f>'A3 Exploitation'!D534</f>
        <v>0</v>
      </c>
      <c r="C163" s="300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0">
        <f>'A4 Exploitation'!D534</f>
        <v>0</v>
      </c>
      <c r="C164" s="300"/>
    </row>
    <row r="165" spans="1:10" ht="33" customHeight="1" x14ac:dyDescent="0.25">
      <c r="A165" s="85" t="s">
        <v>332</v>
      </c>
      <c r="B165" s="300">
        <f>'A5 Exploitation'!D534</f>
        <v>0</v>
      </c>
      <c r="C165" s="300"/>
    </row>
    <row r="166" spans="1:10" ht="18" x14ac:dyDescent="0.25">
      <c r="A166" s="85" t="s">
        <v>333</v>
      </c>
      <c r="B166" s="300">
        <f>'A6 Exploitation'!D534</f>
        <v>0</v>
      </c>
      <c r="C166" s="300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9" t="s">
        <v>349</v>
      </c>
      <c r="C169" s="299"/>
      <c r="J169" s="77" t="str">
        <f>D18</f>
        <v>Route de Gabes - Sfax</v>
      </c>
    </row>
    <row r="170" spans="1:10" ht="33" customHeight="1" x14ac:dyDescent="0.25">
      <c r="A170" s="86" t="s">
        <v>328</v>
      </c>
      <c r="B170" s="300">
        <f>'A1 Exploitation'!D545</f>
        <v>1</v>
      </c>
      <c r="C170" s="300"/>
    </row>
    <row r="171" spans="1:10" ht="33" customHeight="1" x14ac:dyDescent="0.25">
      <c r="A171" s="85" t="s">
        <v>329</v>
      </c>
      <c r="B171" s="300">
        <f>'A2 Exploitation'!D545</f>
        <v>0</v>
      </c>
      <c r="C171" s="300"/>
    </row>
    <row r="172" spans="1:10" ht="33" customHeight="1" x14ac:dyDescent="0.25">
      <c r="A172" s="86" t="s">
        <v>330</v>
      </c>
      <c r="B172" s="300">
        <f>'A3 Exploitation'!D545</f>
        <v>0</v>
      </c>
      <c r="C172" s="300"/>
    </row>
    <row r="173" spans="1:10" ht="33" customHeight="1" x14ac:dyDescent="0.25">
      <c r="A173" s="86" t="s">
        <v>331</v>
      </c>
      <c r="B173" s="300">
        <f>'A4 Exploitation'!D545</f>
        <v>0</v>
      </c>
      <c r="C173" s="300"/>
    </row>
    <row r="174" spans="1:10" ht="33" customHeight="1" x14ac:dyDescent="0.25">
      <c r="A174" s="85" t="s">
        <v>332</v>
      </c>
      <c r="B174" s="300">
        <f>'A5 Exploitation'!D545</f>
        <v>0</v>
      </c>
      <c r="C174" s="300"/>
    </row>
    <row r="175" spans="1:10" ht="18" x14ac:dyDescent="0.25">
      <c r="A175" s="85" t="s">
        <v>333</v>
      </c>
      <c r="B175" s="300">
        <f>'A6 Exploitation'!D545</f>
        <v>0</v>
      </c>
      <c r="C175" s="300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9" t="s">
        <v>350</v>
      </c>
      <c r="C178" s="299"/>
      <c r="J178" s="77" t="str">
        <f>D18</f>
        <v>Route de Gabes - Sfax</v>
      </c>
    </row>
    <row r="179" spans="1:10" ht="33" customHeight="1" x14ac:dyDescent="0.25">
      <c r="A179" s="86" t="s">
        <v>328</v>
      </c>
      <c r="B179" s="300">
        <f>'A1 Technique'!D199</f>
        <v>0.90776699029126218</v>
      </c>
      <c r="C179" s="300"/>
    </row>
    <row r="180" spans="1:10" ht="33" customHeight="1" x14ac:dyDescent="0.25">
      <c r="A180" s="85" t="s">
        <v>329</v>
      </c>
      <c r="B180" s="300">
        <f>'A2 Technique'!D199</f>
        <v>0</v>
      </c>
      <c r="C180" s="300"/>
    </row>
    <row r="181" spans="1:10" ht="33" customHeight="1" x14ac:dyDescent="0.25">
      <c r="A181" s="86" t="s">
        <v>330</v>
      </c>
      <c r="B181" s="300">
        <f>'A3 Technique'!D199</f>
        <v>0</v>
      </c>
      <c r="C181" s="300"/>
    </row>
    <row r="182" spans="1:10" ht="33" customHeight="1" x14ac:dyDescent="0.25">
      <c r="A182" s="86" t="s">
        <v>331</v>
      </c>
      <c r="B182" s="300">
        <f>'A4 Technique'!D199</f>
        <v>0</v>
      </c>
      <c r="C182" s="300"/>
    </row>
    <row r="183" spans="1:10" ht="33" customHeight="1" x14ac:dyDescent="0.25">
      <c r="A183" s="85" t="s">
        <v>332</v>
      </c>
      <c r="B183" s="300">
        <f>'A5 Technique'!D199</f>
        <v>0</v>
      </c>
      <c r="C183" s="300"/>
    </row>
    <row r="184" spans="1:10" ht="18" x14ac:dyDescent="0.25">
      <c r="A184" s="85" t="s">
        <v>333</v>
      </c>
      <c r="B184" s="300">
        <f>'A6 Technique'!D199</f>
        <v>0</v>
      </c>
      <c r="C184" s="30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Route de Gabes - Sfax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'A5 Exploitation'!A8:F8</f>
        <v>Route de Gabes - Sfax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'A5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'A5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'A5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Route de Gabes - Sfax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'A6 Exploitation'!A8:F8</f>
        <v>Route de Gabes - Sfax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'A6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'A6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'A6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zoomScale="90" zoomScaleNormal="90" zoomScaleSheetLayoutView="110" workbookViewId="0">
      <selection activeCell="D343" sqref="D343"/>
    </sheetView>
  </sheetViews>
  <sheetFormatPr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Route de Gabes - Sfax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 t="s">
        <v>410</v>
      </c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 t="s">
        <v>411</v>
      </c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>
        <v>43167</v>
      </c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0.96181818181818179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43167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1</v>
      </c>
      <c r="C24" s="131"/>
      <c r="D24" s="112" t="s">
        <v>409</v>
      </c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7</v>
      </c>
    </row>
    <row r="26" spans="1:8" x14ac:dyDescent="0.3">
      <c r="A26" s="5" t="s">
        <v>35</v>
      </c>
      <c r="B26" s="132"/>
      <c r="C26" s="133"/>
      <c r="D26" s="134">
        <f>D25/(COUNT(B21:C24)*2)</f>
        <v>0.875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43167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38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76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43167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33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412</v>
      </c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43167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ht="33" x14ac:dyDescent="0.3">
      <c r="A177" s="4" t="s">
        <v>122</v>
      </c>
      <c r="B177" s="130">
        <v>1</v>
      </c>
      <c r="C177" s="130"/>
      <c r="D177" s="113" t="s">
        <v>413</v>
      </c>
      <c r="E177" s="94"/>
      <c r="F177" s="204"/>
    </row>
    <row r="178" spans="1:7" ht="33" x14ac:dyDescent="0.3">
      <c r="A178" s="4" t="s">
        <v>59</v>
      </c>
      <c r="B178" s="130" t="s">
        <v>32</v>
      </c>
      <c r="C178" s="130"/>
      <c r="D178" s="157" t="s">
        <v>414</v>
      </c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1</v>
      </c>
      <c r="C200" s="130"/>
      <c r="D200" s="251">
        <v>0.6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0.95652173913043481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0.96666666666666667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43167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16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33" x14ac:dyDescent="0.3">
      <c r="A231" s="70" t="s">
        <v>59</v>
      </c>
      <c r="B231" s="130">
        <v>2</v>
      </c>
      <c r="C231" s="130"/>
      <c r="D231" s="157" t="s">
        <v>414</v>
      </c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1</v>
      </c>
      <c r="C238" s="150" t="str">
        <f>IF(B238=0, -5, "0")</f>
        <v>0</v>
      </c>
      <c r="D238" s="348" t="s">
        <v>415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0.96875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73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0.98648648648648651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43167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43167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6" x14ac:dyDescent="0.35">
      <c r="A340" s="210" t="s">
        <v>318</v>
      </c>
      <c r="B340" s="130">
        <v>0</v>
      </c>
      <c r="C340" s="150">
        <f>IF(B340=0, -5, "0")</f>
        <v>-5</v>
      </c>
      <c r="D340" s="167" t="s">
        <v>416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1</v>
      </c>
      <c r="C353" s="130"/>
      <c r="D353" s="251">
        <v>0.8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24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0.70588235294117652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43167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418</v>
      </c>
      <c r="E365" s="94"/>
      <c r="F365" s="204"/>
    </row>
    <row r="366" spans="1:7" x14ac:dyDescent="0.3">
      <c r="A366" s="70" t="s">
        <v>49</v>
      </c>
      <c r="B366" s="130">
        <v>1</v>
      </c>
      <c r="C366" s="130"/>
      <c r="D366" s="12" t="s">
        <v>417</v>
      </c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1</v>
      </c>
      <c r="C377" s="130"/>
      <c r="D377" s="95" t="s">
        <v>419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1</v>
      </c>
      <c r="C386" s="130"/>
      <c r="D386" s="251">
        <v>0.5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43167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43167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ht="33" x14ac:dyDescent="0.3">
      <c r="A463" s="70" t="s">
        <v>351</v>
      </c>
      <c r="B463" s="130">
        <v>0</v>
      </c>
      <c r="C463" s="130"/>
      <c r="D463" s="95" t="s">
        <v>420</v>
      </c>
      <c r="E463" s="95" t="s">
        <v>421</v>
      </c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0.93333333333333335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0.95238095238095233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43167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 t="s">
        <v>32</v>
      </c>
      <c r="C497" s="130"/>
      <c r="D497" s="95" t="s">
        <v>422</v>
      </c>
      <c r="E497" s="94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43167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43167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423</v>
      </c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43167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0.91538461538461524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529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0.96181818181818179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1 B53:B60 B65:B83 B29:B37 B95:B99 B110:B116 B121:B138 B88:B93 B149:B153 B165:B171 B143:B147 B196:B199 B212:B221 B226:B243 B176:B194 B257:B261 B273:B284 B248:B255 B309:B313 B325:B332 B289:B307 B350:B352 B365:B372 B337:B348 B384:B385 B398:B405 B410:B416 B421:B425 B377:B382 B436:B439 B451:B456 B430:B434 B472:B476 B461:B470 B488:B492 B496:B498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200 B353 B386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82" zoomScale="90" zoomScaleNormal="90" workbookViewId="0">
      <selection activeCell="E200" sqref="E200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49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125"/>
      <c r="E2" s="249"/>
      <c r="F2" s="249"/>
      <c r="G2" s="125"/>
    </row>
    <row r="3" spans="1:7" s="12" customFormat="1" ht="24" x14ac:dyDescent="0.45">
      <c r="A3" s="11"/>
      <c r="B3" s="24">
        <v>2</v>
      </c>
      <c r="D3" s="125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349"/>
      <c r="E4" s="249"/>
      <c r="F4" s="249"/>
      <c r="G4" s="125"/>
    </row>
    <row r="5" spans="1:7" s="12" customFormat="1" ht="16.5" customHeight="1" x14ac:dyDescent="0.45">
      <c r="A5" s="11"/>
      <c r="D5" s="125"/>
      <c r="E5" s="249"/>
      <c r="F5" s="249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'A1 Exploitation'!A8:F8</f>
        <v>Route de Gabes - Sfax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 t="str">
        <f>'A1 Exploitation'!B9:F9</f>
        <v>Dr Hatem KARAA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 t="str">
        <f>'A1 Exploitation'!B10:F10</f>
        <v>Mr Fathi Harhouri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'A1 Exploitation'!B11:F11</f>
        <v>43167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0.90776699029126218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50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50"/>
      <c r="E14" s="313"/>
      <c r="F14" s="313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424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6"/>
      <c r="E21" s="94"/>
      <c r="F21" s="94"/>
    </row>
    <row r="22" spans="1:7" x14ac:dyDescent="0.3">
      <c r="A22" s="338" t="s">
        <v>36</v>
      </c>
      <c r="B22" s="339"/>
      <c r="C22" s="340"/>
      <c r="D22" s="294">
        <f>SUM(B17:C21)</f>
        <v>9</v>
      </c>
    </row>
    <row r="23" spans="1:7" x14ac:dyDescent="0.3">
      <c r="A23" s="333" t="s">
        <v>295</v>
      </c>
      <c r="B23" s="334"/>
      <c r="C23" s="335"/>
      <c r="D23" s="32">
        <f>D22/(COUNT(B17:C21)*2)</f>
        <v>0.9</v>
      </c>
    </row>
    <row r="24" spans="1:7" s="22" customFormat="1" x14ac:dyDescent="0.3">
      <c r="A24" s="26"/>
      <c r="B24" s="27"/>
      <c r="C24" s="27"/>
      <c r="D24" s="31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33.75" x14ac:dyDescent="0.35">
      <c r="A26" s="40" t="s">
        <v>97</v>
      </c>
      <c r="B26" s="94">
        <v>1</v>
      </c>
      <c r="C26" s="120" t="str">
        <f>IF(B26=0, -5, "0")</f>
        <v>0</v>
      </c>
      <c r="D26" s="95" t="s">
        <v>425</v>
      </c>
      <c r="E26" s="95"/>
      <c r="F26" s="94"/>
    </row>
    <row r="27" spans="1:7" x14ac:dyDescent="0.3">
      <c r="A27" s="17" t="s">
        <v>90</v>
      </c>
      <c r="B27" s="94">
        <v>2</v>
      </c>
      <c r="C27" s="94"/>
      <c r="D27" s="95" t="s">
        <v>426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93">
        <f>SUM(B26:C32)</f>
        <v>13</v>
      </c>
    </row>
    <row r="34" spans="1:7" x14ac:dyDescent="0.3">
      <c r="A34" s="333" t="s">
        <v>295</v>
      </c>
      <c r="B34" s="334"/>
      <c r="C34" s="335"/>
      <c r="D34" s="32">
        <f>D33/(COUNT(B26:C32)*2)</f>
        <v>0.9285714285714286</v>
      </c>
    </row>
    <row r="35" spans="1:7" s="22" customFormat="1" x14ac:dyDescent="0.3">
      <c r="A35" s="26"/>
      <c r="B35" s="27"/>
      <c r="C35" s="27"/>
      <c r="D35" s="31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93">
        <f>SUM(B37:C41)</f>
        <v>10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2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351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ht="60.75" x14ac:dyDescent="0.3">
      <c r="A46" s="17" t="s">
        <v>270</v>
      </c>
      <c r="B46" s="94">
        <v>1</v>
      </c>
      <c r="C46" s="94"/>
      <c r="D46" s="98" t="s">
        <v>427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93">
        <f>SUM(B46:C51)</f>
        <v>11</v>
      </c>
    </row>
    <row r="53" spans="1:7" x14ac:dyDescent="0.3">
      <c r="A53" s="333" t="s">
        <v>295</v>
      </c>
      <c r="B53" s="334"/>
      <c r="C53" s="335"/>
      <c r="D53" s="32">
        <f>D52/(COUNT(B46:C51)*2)</f>
        <v>0.91666666666666663</v>
      </c>
    </row>
    <row r="54" spans="1:7" s="22" customFormat="1" x14ac:dyDescent="0.3">
      <c r="A54" s="26"/>
      <c r="B54" s="27"/>
      <c r="C54" s="27"/>
      <c r="D54" s="31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5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93">
        <f>SUM(B56:C62)</f>
        <v>14</v>
      </c>
    </row>
    <row r="64" spans="1:7" x14ac:dyDescent="0.3">
      <c r="A64" s="333" t="s">
        <v>295</v>
      </c>
      <c r="B64" s="334"/>
      <c r="C64" s="335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51" x14ac:dyDescent="0.4">
      <c r="A67" s="17" t="s">
        <v>271</v>
      </c>
      <c r="B67" s="100">
        <v>0</v>
      </c>
      <c r="C67" s="101"/>
      <c r="D67" s="95" t="s">
        <v>428</v>
      </c>
      <c r="E67" s="95" t="s">
        <v>429</v>
      </c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95"/>
      <c r="F68" s="94"/>
    </row>
    <row r="69" spans="1:7" ht="19.5" x14ac:dyDescent="0.4">
      <c r="A69" s="17" t="s">
        <v>293</v>
      </c>
      <c r="B69" s="100">
        <v>2</v>
      </c>
      <c r="C69" s="101"/>
      <c r="D69" s="95"/>
      <c r="E69" s="95"/>
      <c r="F69" s="94"/>
    </row>
    <row r="70" spans="1:7" ht="19.5" x14ac:dyDescent="0.4">
      <c r="A70" s="20" t="s">
        <v>247</v>
      </c>
      <c r="B70" s="100">
        <v>2</v>
      </c>
      <c r="C70" s="101"/>
      <c r="D70" s="95"/>
      <c r="E70" s="95"/>
      <c r="F70" s="94"/>
    </row>
    <row r="71" spans="1:7" ht="19.5" x14ac:dyDescent="0.4">
      <c r="A71" s="17" t="s">
        <v>84</v>
      </c>
      <c r="B71" s="100" t="s">
        <v>32</v>
      </c>
      <c r="C71" s="101"/>
      <c r="D71" s="95"/>
      <c r="E71" s="95"/>
      <c r="F71" s="94"/>
    </row>
    <row r="72" spans="1:7" ht="19.5" x14ac:dyDescent="0.4">
      <c r="A72" s="17" t="s">
        <v>289</v>
      </c>
      <c r="B72" s="100">
        <v>2</v>
      </c>
      <c r="C72" s="101"/>
      <c r="D72" s="95"/>
      <c r="E72" s="95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5"/>
      <c r="F73" s="94"/>
    </row>
    <row r="74" spans="1:7" x14ac:dyDescent="0.3">
      <c r="A74" s="20" t="s">
        <v>298</v>
      </c>
      <c r="B74" s="100" t="s">
        <v>32</v>
      </c>
      <c r="C74" s="94"/>
      <c r="D74" s="95"/>
      <c r="E74" s="95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/>
      <c r="E75" s="9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5"/>
      <c r="E76" s="9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95"/>
      <c r="F77" s="94"/>
    </row>
    <row r="78" spans="1:7" s="22" customFormat="1" ht="33" x14ac:dyDescent="0.3">
      <c r="A78" s="21" t="s">
        <v>232</v>
      </c>
      <c r="B78" s="100">
        <v>0</v>
      </c>
      <c r="C78" s="106"/>
      <c r="D78" s="95" t="s">
        <v>430</v>
      </c>
      <c r="E78" s="95" t="s">
        <v>431</v>
      </c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93">
        <f>SUM(B67:C83)</f>
        <v>26</v>
      </c>
    </row>
    <row r="85" spans="1:7" x14ac:dyDescent="0.3">
      <c r="A85" s="333" t="s">
        <v>295</v>
      </c>
      <c r="B85" s="334"/>
      <c r="C85" s="335"/>
      <c r="D85" s="32">
        <f>D84/(COUNT(B67:C83)*2)</f>
        <v>0.8666666666666667</v>
      </c>
    </row>
    <row r="86" spans="1:7" s="22" customFormat="1" x14ac:dyDescent="0.3">
      <c r="A86" s="26"/>
      <c r="B86" s="27"/>
      <c r="C86" s="27"/>
      <c r="D86" s="31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93">
        <f>SUM(B88:C101)</f>
        <v>24</v>
      </c>
    </row>
    <row r="103" spans="1:7" x14ac:dyDescent="0.3">
      <c r="A103" s="333" t="s">
        <v>295</v>
      </c>
      <c r="B103" s="334"/>
      <c r="C103" s="335"/>
      <c r="D103" s="32">
        <f>D102/(COUNT(B88:C101)*2)</f>
        <v>1</v>
      </c>
    </row>
    <row r="104" spans="1:7" s="22" customFormat="1" x14ac:dyDescent="0.3">
      <c r="A104" s="26"/>
      <c r="B104" s="27"/>
      <c r="C104" s="27"/>
      <c r="D104" s="31"/>
      <c r="G104" s="126"/>
    </row>
    <row r="105" spans="1:7" s="22" customFormat="1" x14ac:dyDescent="0.3">
      <c r="A105" s="47"/>
      <c r="B105" s="48"/>
      <c r="C105" s="48"/>
      <c r="D105" s="351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 t="s">
        <v>432</v>
      </c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93">
        <f>SUM(B107:C117)</f>
        <v>20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2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31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 t="s">
        <v>433</v>
      </c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93">
        <f>SUM(B122:C132)</f>
        <v>20</v>
      </c>
    </row>
    <row r="134" spans="1:7" x14ac:dyDescent="0.3">
      <c r="A134" s="333" t="s">
        <v>295</v>
      </c>
      <c r="B134" s="334"/>
      <c r="C134" s="335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28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1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352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352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28"/>
      <c r="E148" s="94"/>
      <c r="F148" s="94"/>
    </row>
    <row r="149" spans="1:7" x14ac:dyDescent="0.3">
      <c r="A149" s="333" t="s">
        <v>36</v>
      </c>
      <c r="B149" s="334"/>
      <c r="C149" s="335"/>
      <c r="D149" s="293">
        <f>SUM(B137:C148)</f>
        <v>0</v>
      </c>
    </row>
    <row r="150" spans="1:7" x14ac:dyDescent="0.3">
      <c r="A150" s="333" t="s">
        <v>295</v>
      </c>
      <c r="B150" s="334"/>
      <c r="C150" s="335"/>
      <c r="D150" s="32" t="e">
        <f>D149/(COUNT(B137:C148)*2)</f>
        <v>#DIV/0!</v>
      </c>
    </row>
    <row r="151" spans="1:7" s="22" customFormat="1" x14ac:dyDescent="0.3">
      <c r="A151" s="26"/>
      <c r="B151" s="27"/>
      <c r="C151" s="27"/>
      <c r="D151" s="31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ht="33" x14ac:dyDescent="0.3">
      <c r="A154" s="17" t="s">
        <v>149</v>
      </c>
      <c r="B154" s="94">
        <v>1</v>
      </c>
      <c r="C154" s="94"/>
      <c r="D154" s="95" t="s">
        <v>434</v>
      </c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82.5" x14ac:dyDescent="0.3">
      <c r="A158" s="76" t="s">
        <v>196</v>
      </c>
      <c r="B158" s="94">
        <v>1</v>
      </c>
      <c r="C158" s="94"/>
      <c r="D158" s="95" t="s">
        <v>435</v>
      </c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353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353"/>
      <c r="E160" s="94"/>
      <c r="F160" s="94"/>
    </row>
    <row r="161" spans="1:7" x14ac:dyDescent="0.3">
      <c r="A161" s="333" t="s">
        <v>36</v>
      </c>
      <c r="B161" s="339"/>
      <c r="C161" s="340"/>
      <c r="D161" s="294">
        <f>SUM(B153:C160)</f>
        <v>14</v>
      </c>
    </row>
    <row r="162" spans="1:7" x14ac:dyDescent="0.3">
      <c r="A162" s="333" t="s">
        <v>295</v>
      </c>
      <c r="B162" s="334"/>
      <c r="C162" s="335"/>
      <c r="D162" s="32">
        <f>D161/(COUNT(B153:C160)*2)</f>
        <v>0.875</v>
      </c>
    </row>
    <row r="163" spans="1:7" s="22" customFormat="1" x14ac:dyDescent="0.3">
      <c r="A163" s="26"/>
      <c r="B163" s="27"/>
      <c r="C163" s="29"/>
      <c r="D163" s="354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66.7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436</v>
      </c>
      <c r="E165" s="94"/>
      <c r="F165" s="94"/>
    </row>
    <row r="166" spans="1:7" ht="33" x14ac:dyDescent="0.3">
      <c r="A166" s="17" t="s">
        <v>287</v>
      </c>
      <c r="B166" s="94">
        <v>1</v>
      </c>
      <c r="C166" s="94"/>
      <c r="D166" s="95" t="s">
        <v>437</v>
      </c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33" t="s">
        <v>36</v>
      </c>
      <c r="B169" s="334"/>
      <c r="C169" s="335"/>
      <c r="D169" s="293">
        <f>SUM(B165:C168)</f>
        <v>6</v>
      </c>
    </row>
    <row r="170" spans="1:7" x14ac:dyDescent="0.3">
      <c r="A170" s="333" t="s">
        <v>295</v>
      </c>
      <c r="B170" s="334"/>
      <c r="C170" s="335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93">
        <f>SUM(B173:C176)</f>
        <v>8</v>
      </c>
    </row>
    <row r="178" spans="1:7" x14ac:dyDescent="0.3">
      <c r="A178" s="333" t="s">
        <v>295</v>
      </c>
      <c r="B178" s="334"/>
      <c r="C178" s="335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ht="16.5" customHeight="1" x14ac:dyDescent="0.3">
      <c r="A181" s="44" t="s">
        <v>315</v>
      </c>
      <c r="B181" s="94">
        <v>0</v>
      </c>
      <c r="C181" s="94"/>
      <c r="D181" s="95" t="s">
        <v>438</v>
      </c>
      <c r="E181" s="95" t="s">
        <v>439</v>
      </c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93">
        <f>SUM(B181:C185)</f>
        <v>6</v>
      </c>
    </row>
    <row r="187" spans="1:7" x14ac:dyDescent="0.3">
      <c r="A187" s="333" t="s">
        <v>295</v>
      </c>
      <c r="B187" s="334"/>
      <c r="C187" s="335"/>
      <c r="D187" s="32">
        <f>D186/(COUNT(B181:C185)*2)</f>
        <v>0.6</v>
      </c>
    </row>
    <row r="188" spans="1:7" s="22" customFormat="1" x14ac:dyDescent="0.3">
      <c r="A188" s="26"/>
      <c r="B188" s="27"/>
      <c r="C188" s="27"/>
      <c r="D188" s="31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2</v>
      </c>
      <c r="C190" s="94"/>
      <c r="D190" s="95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5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5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5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6</v>
      </c>
    </row>
    <row r="195" spans="1:6" x14ac:dyDescent="0.3">
      <c r="A195" s="333" t="s">
        <v>295</v>
      </c>
      <c r="B195" s="334"/>
      <c r="C195" s="335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55">
        <v>0.7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56">
        <f>SUM(D194,D186,D177,D169,D161,D63,D52,D33,D22,D118,D149,D133,D102,D84,D42)</f>
        <v>187</v>
      </c>
    </row>
    <row r="199" spans="1:6" ht="22.5" x14ac:dyDescent="0.3">
      <c r="A199" s="35" t="s">
        <v>323</v>
      </c>
      <c r="B199" s="36"/>
      <c r="C199" s="37"/>
      <c r="D199" s="357">
        <f>D198/(COUNT(B190:C193,B181:C185,B173:C176,B165:C168,B153:C160,B56:C62,B46:C51,B26:C32,B17:C21,B107:C117,B137:C148,B122:C132,B88:C101,B67:C83,B37:C41)*2)</f>
        <v>0.90776699029126218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Route de Gabes - Sfax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47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47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47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'A2 Exploitation'!A8:F8</f>
        <v>Route de Gabes - Sfax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'A2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'A2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'A2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0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0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Route de Gabes - Sfax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'A3 Exploitation'!A8:F8</f>
        <v>Route de Gabes - Sfax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'A3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'A3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'A3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92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91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91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91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91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91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91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91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91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92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91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91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91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Route de Gabes - Sfax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e">
        <f>#REF!</f>
        <v>#REF!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'A4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'A4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'A4 Exploitation'!A8:F8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45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4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4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4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4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4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4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4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4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45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4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4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4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  <vt:lpstr>'A5 Exploitation'!Print_Area</vt:lpstr>
      <vt:lpstr>'A5 Technique'!Print_Area</vt:lpstr>
      <vt:lpstr>'A6 Exploitation'!Print_Area</vt:lpstr>
      <vt:lpstr>'A6 Technique'!Print_Area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Hatem</cp:lastModifiedBy>
  <cp:lastPrinted>2018-02-22T14:54:44Z</cp:lastPrinted>
  <dcterms:created xsi:type="dcterms:W3CDTF">2015-10-03T07:44:26Z</dcterms:created>
  <dcterms:modified xsi:type="dcterms:W3CDTF">2018-03-09T21:56:21Z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