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Ras jebel\2019\2\"/>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37" l="1"/>
  <c r="C95" i="42" l="1"/>
  <c r="C94" i="42"/>
  <c r="C93" i="42"/>
  <c r="C95" i="40"/>
  <c r="C94" i="40"/>
  <c r="C93" i="40"/>
  <c r="C95" i="38"/>
  <c r="C94" i="38"/>
  <c r="C93" i="38"/>
  <c r="C93" i="36"/>
  <c r="C94" i="36"/>
  <c r="C95" i="36"/>
  <c r="C34" i="36"/>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55" i="29"/>
  <c r="B54"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525"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25" i="36"/>
  <c r="D129" i="36"/>
  <c r="D197" i="43" l="1"/>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27" i="38"/>
  <c r="D228" i="38" s="1"/>
  <c r="D344" i="38"/>
  <c r="D345" i="38" s="1"/>
  <c r="D627" i="38"/>
  <c r="D721" i="38"/>
  <c r="B721" i="38" s="1"/>
  <c r="D722" i="38" s="1"/>
  <c r="D723" i="38"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246" i="38"/>
  <c r="D248" i="38"/>
  <c r="D249" i="38" s="1"/>
  <c r="B80" i="29" s="1"/>
  <c r="D588" i="38"/>
  <c r="D589" i="38" s="1"/>
  <c r="D567" i="38" l="1"/>
  <c r="D569" i="38"/>
  <c r="D570" i="38" s="1"/>
  <c r="B134" i="29" s="1"/>
  <c r="D475" i="38"/>
  <c r="D476" i="38" s="1"/>
  <c r="B116" i="29" s="1"/>
  <c r="D473" i="38"/>
  <c r="D428" i="38"/>
  <c r="D429" i="38" s="1"/>
  <c r="B107" i="29" s="1"/>
  <c r="D426" i="38"/>
  <c r="D672" i="38"/>
  <c r="D673" i="38" s="1"/>
  <c r="B152" i="29" s="1"/>
  <c r="D609" i="38"/>
  <c r="D610" i="38" s="1"/>
  <c r="B143" i="29" s="1"/>
  <c r="D725" i="38"/>
  <c r="D726" i="38" s="1"/>
  <c r="B171" i="29" s="1"/>
  <c r="B129" i="38"/>
  <c r="D130" i="38" s="1"/>
  <c r="D131" i="38" s="1"/>
  <c r="B62" i="29" s="1"/>
  <c r="D370" i="38"/>
  <c r="D371" i="38" s="1"/>
  <c r="B98" i="29" s="1"/>
  <c r="D303" i="38"/>
  <c r="D304" i="38" s="1"/>
  <c r="B89" i="29" s="1"/>
  <c r="B185" i="38"/>
  <c r="D186" i="38" s="1"/>
  <c r="D187" i="38" s="1"/>
  <c r="B71" i="29"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B12" i="38" s="1"/>
  <c r="D729" i="42"/>
  <c r="D730" i="42" s="1"/>
  <c r="D726" i="42"/>
  <c r="D726" i="40"/>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<sst xmlns="http://schemas.openxmlformats.org/spreadsheetml/2006/main" count="5661" uniqueCount="548">
  <si>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</si>
  <si>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</si>
  <si>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</si>
  <si>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</si>
  <si>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</si>
  <si>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</si>
  <si>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</si>
  <si>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</si>
  <si>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</si>
  <si>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</si>
  <si>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</si>
  <si>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</si>
  <si>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</si>
  <si>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</si>
  <si>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</si>
  <si>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</si>
  <si>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</si>
  <si>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</si>
  <si>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</si>
  <si>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</si>
  <si>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</si>
  <si>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</si>
  <si>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</si>
  <si>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</si>
  <si>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</si>
  <si>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</si>
  <si>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</si>
  <si>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</si>
  <si>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</si>
  <si>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</si>
  <si>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</si>
  <si>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</si>
  <si>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</si>
  <si>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</si>
  <si>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</si>
  <si>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</si>
  <si>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</si>
  <si>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</si>
  <si>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</si>
  <si>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</si>
  <si>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</si>
  <si>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</si>
  <si>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</si>
  <si>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</si>
  <si>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</si>
  <si>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</si>
  <si>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</si>
  <si>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</si>
  <si>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</si>
  <si>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</si>
  <si>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</si>
  <si>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</si>
  <si>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</si>
  <si>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</si>
  <si>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</si>
  <si>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</si>
  <si>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</si>
  <si>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</si>
  <si>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</si>
  <si>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</si>
  <si>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</si>
  <si>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</si>
  <si>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</si>
  <si>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</si>
  <si>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</si>
  <si>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</si>
  <si>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</si>
  <si>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</si>
  <si>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</si>
  <si>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</si>
  <si>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</si>
  <si>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</si>
  <si>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</si>
  <si>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</si>
  <si>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</si>
  <si>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</si>
  <si>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</si>
  <si>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</si>
  <si>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</si>
  <si>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</si>
  <si>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</si>
  <si>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</si>
  <si>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</si>
  <si>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</si>
  <si>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</si>
  <si>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</si>
  <si>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</si>
  <si>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</si>
  <si>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</si>
  <si>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</si>
  <si>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</si>
  <si>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</si>
  <si>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</si>
  <si>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</si>
  <si>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</si>
  <si>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</si>
  <si>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</si>
  <si>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</si>
  <si>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</si>
  <si>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</si>
  <si>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</si>
  <si>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</si>
  <si>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</si>
  <si>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</si>
  <si>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</si>
  <si>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</si>
  <si>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</si>
  <si>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</si>
  <si>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</si>
  <si>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</si>
  <si>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</si>
  <si>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</si>
  <si>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</si>
  <si>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</si>
  <si>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</si>
  <si>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</si>
  <si>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</si>
  <si>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</si>
  <si>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</si>
  <si>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</si>
  <si>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</si>
  <si>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</si>
  <si>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</si>
  <si>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</si>
  <si>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</si>
  <si>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</si>
  <si>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</si>
  <si>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</si>
  <si>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</si>
  <si>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</si>
  <si>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</si>
  <si>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</si>
  <si>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</si>
  <si>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</si>
  <si>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</si>
  <si>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</si>
  <si>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</si>
  <si>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</si>
  <si>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</si>
  <si>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</si>
  <si>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</si>
  <si>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</si>
  <si>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</si>
  <si>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</si>
  <si>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</si>
  <si>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</si>
  <si>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</si>
  <si>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</si>
  <si>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</si>
  <si>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</si>
  <si>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</si>
  <si>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</si>
  <si>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</si>
  <si>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</si>
  <si>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</si>
  <si>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</si>
  <si>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</si>
  <si>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</si>
  <si>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</si>
  <si>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</si>
  <si>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</si>
  <si>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</si>
  <si>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</si>
  <si>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</si>
  <si>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</si>
  <si>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</si>
  <si>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</si>
  <si>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</si>
  <si>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</si>
  <si>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</si>
  <si>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</si>
  <si>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</si>
  <si>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</si>
  <si>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</si>
  <si>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</si>
  <si>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</si>
  <si>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</si>
  <si>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</si>
  <si>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</si>
  <si>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</si>
  <si>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</si>
  <si>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</si>
  <si>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</si>
  <si>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</si>
  <si>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</si>
  <si>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</si>
  <si>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</si>
  <si>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</si>
  <si>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</si>
  <si>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</si>
  <si>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</si>
  <si>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</si>
  <si>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</si>
  <si>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</si>
  <si>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</si>
  <si>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</si>
  <si>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</si>
  <si>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</si>
  <si>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</si>
  <si>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</si>
  <si>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</si>
  <si>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</si>
  <si>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</si>
  <si>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</si>
  <si>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</si>
  <si>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</si>
  <si>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</si>
  <si>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</si>
  <si>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</si>
  <si>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</si>
  <si>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</si>
  <si>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</si>
  <si>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</si>
  <si>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</si>
  <si>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</si>
  <si>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</si>
  <si>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</si>
  <si>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</si>
  <si>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</si>
  <si>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</si>
  <si>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</si>
  <si>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</si>
  <si>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</si>
  <si>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</si>
  <si>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</si>
  <si>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</si>
  <si>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</si>
  <si>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</si>
  <si>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</si>
  <si>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</si>
  <si>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</si>
  <si>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</si>
  <si>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</si>
  <si>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</si>
  <si>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</si>
  <si>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</si>
  <si>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</si>
  <si>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</si>
  <si>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</si>
  <si>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</si>
  <si>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</si>
  <si>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</si>
  <si>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</si>
  <si>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</si>
  <si>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</si>
  <si>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</si>
  <si>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</si>
  <si>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</si>
  <si>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</si>
  <si>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</si>
  <si>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</si>
  <si>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</si>
  <si>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</si>
  <si>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</si>
  <si>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</si>
  <si>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</si>
  <si>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</si>
  <si>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</si>
  <si>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</si>
  <si>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</si>
  <si>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</si>
  <si>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</si>
  <si>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</si>
  <si>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</si>
  <si>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</si>
  <si>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</si>
  <si>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</si>
  <si>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</si>
  <si>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</si>
  <si>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</si>
  <si>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</si>
  <si>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</si>
  <si>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</si>
  <si>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</si>
  <si>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</si>
  <si>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</si>
  <si>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</si>
  <si>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</si>
  <si>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</si>
  <si>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</si>
  <si>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</si>
  <si>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</si>
  <si>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</si>
  <si>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</si>
  <si>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</si>
  <si>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</si>
  <si>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</si>
  <si>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</si>
  <si>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</si>
  <si>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</si>
  <si>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</si>
  <si>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</si>
  <si>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</si>
  <si>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</si>
  <si>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</si>
  <si>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</si>
  <si>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</si>
  <si>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</si>
  <si>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</si>
  <si>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</si>
  <si>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</si>
  <si>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</si>
  <si>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</si>
  <si>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</si>
  <si>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</si>
  <si>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</si>
  <si>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</si>
  <si>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</si>
  <si>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</si>
  <si>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</si>
  <si>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</si>
  <si>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</si>
  <si>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</si>
  <si>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</si>
  <si>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</si>
  <si>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</si>
  <si>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</si>
  <si>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</si>
  <si>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</si>
  <si>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</si>
  <si>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</si>
  <si>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</si>
  <si>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</si>
  <si>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</si>
  <si>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</si>
  <si>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</si>
  <si>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</si>
  <si>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</si>
  <si>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</si>
  <si>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</si>
  <si>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</si>
  <si>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</si>
  <si>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</si>
  <si>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</si>
  <si>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</si>
  <si>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</si>
  <si>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</si>
  <si>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</si>
  <si>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</si>
  <si>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</si>
  <si>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</si>
  <si>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</si>
  <si>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</si>
  <si>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</si>
  <si>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</si>
  <si>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</si>
  <si>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</si>
  <si>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</si>
  <si>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</si>
  <si>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</si>
  <si>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</si>
  <si>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</si>
  <si>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</si>
  <si>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</si>
  <si>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</si>
  <si>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</si>
  <si>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</si>
  <si>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</si>
  <si>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</si>
  <si>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</si>
  <si>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</si>
  <si>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</si>
  <si>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</si>
  <si>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</si>
  <si>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</si>
  <si>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</si>
  <si>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</si>
  <si>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</si>
  <si>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</si>
  <si>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</si>
  <si>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</si>
  <si>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</si>
  <si>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</si>
  <si>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</si>
  <si>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</si>
  <si>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</si>
  <si>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</si>
  <si>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</si>
  <si>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</si>
  <si>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</si>
  <si>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</si>
  <si>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</si>
  <si>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</si>
  <si>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</si>
  <si>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</si>
  <si>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</si>
  <si>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</si>
  <si>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</si>
  <si>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</si>
  <si>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</si>
  <si>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</si>
  <si>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</si>
  <si>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</si>
  <si>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</si>
  <si>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</si>
  <si>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</si>
  <si>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</si>
  <si>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</si>
  <si>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</si>
  <si>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</si>
  <si>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</si>
  <si>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</si>
  <si>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</si>
  <si>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</si>
  <si>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</si>
  <si>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</si>
  <si>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</si>
  <si>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</si>
  <si>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</si>
  <si>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</si>
  <si>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</si>
  <si>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</si>
  <si>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</si>
  <si>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</si>
  <si>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</si>
  <si>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</si>
  <si>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</si>
  <si>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</si>
  <si>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</si>
  <si>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</si>
  <si>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</si>
  <si>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</si>
  <si>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</si>
  <si>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</si>
  <si>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</si>
  <si>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</si>
  <si>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</si>
  <si>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</si>
  <si>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</si>
  <si>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</si>
  <si>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</si>
  <si>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</si>
  <si>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</si>
  <si>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</si>
  <si>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</si>
  <si>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</si>
  <si>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</si>
  <si>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</si>
  <si>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</si>
  <si>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</si>
  <si>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</si>
  <si>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</si>
  <si>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</si>
  <si>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</si>
  <si>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</si>
  <si>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</si>
  <si>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</si>
  <si>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</si>
  <si>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</si>
  <si>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</si>
  <si>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</si>
  <si>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</si>
  <si>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</si>
  <si>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</si>
  <si>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</si>
  <si>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</si>
  <si>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</si>
  <si>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</si>
  <si>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</si>
  <si>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</si>
  <si>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</si>
  <si>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</si>
  <si>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</si>
  <si>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</si>
  <si>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</si>
  <si>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</si>
  <si>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</si>
  <si>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</si>
  <si>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</si>
  <si>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</si>
  <si>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</si>
  <si>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</si>
  <si>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</si>
  <si>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</si>
  <si>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</si>
  <si>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</si>
  <si>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CM Ras Jbel</t>
  </si>
  <si>
    <t>M Dhia Mechlaoui</t>
  </si>
  <si>
    <t>Chef rayons PFT (M Nebil Ben Fadhel) et Chef rayon PLS (Mme Rafika)</t>
  </si>
  <si>
    <t>Renforcer le nettoyage des équipements.</t>
  </si>
  <si>
    <t>La balance était en panne.</t>
  </si>
  <si>
    <t>Conforme.</t>
  </si>
  <si>
    <t>Interdire cette pratique.</t>
  </si>
  <si>
    <t>Présence d’un paquet de cigarettes dans le rayon.</t>
  </si>
  <si>
    <t>Affecter un opérateur ou plus par rayon.</t>
  </si>
  <si>
    <t>Le lave-main était hors-service (panne).</t>
  </si>
  <si>
    <t>Les résultats d'analyses effectuées le 07/01/19 ne sont pas encore parvenus au magasin.</t>
  </si>
  <si>
    <t>Respecter le protocole d'enregistrement des données dans les fiches de traçabilité.</t>
  </si>
  <si>
    <t>Identifier les produits après leur entame.</t>
  </si>
  <si>
    <t xml:space="preserve">Le référentiel qualité 2019 exige que la durée de vie de jambon est de (J ouverture + 15j) et pour le salami (J ouverture + 10j). Dépassement de ces durées de vie pour un boudin de salami Chahia et un boudin de jambon poulet fumé Chahia.
Les dates d’ouverture de ces meules de fromage étaient comme suit:
Emmental: 22/11/18, gruyère Souani: 08/01/19, et maasdam: 09/01/19
Les durées de vies (J ouverture + 30j)pour ces meules entamées étaient dépassées.
</t>
  </si>
  <si>
    <t>Présence des mêmes opérateurs au niveau des rayons PFT, les risques de contaminations croisées sont accrus.</t>
  </si>
  <si>
    <t>L'article Haut de cuisse de poulet (Pi19044), la quantité reçue le 14/02/19 était de 13,910kg, alors que la somme des quantités mises en rayon pour ce lot était inférieure à la quantité reçue: 7,21kg.</t>
  </si>
  <si>
    <t>Stockage des fruits de mer dans la CF négative.</t>
  </si>
  <si>
    <t>Absence d'une CF positive FLEG.</t>
  </si>
  <si>
    <t>Effectuer un tri régulier des fruits exposés.</t>
  </si>
  <si>
    <t>L’emballage d’un paquet de « Nutella &amp; Go » n’était pas bien scellé.</t>
  </si>
  <si>
    <t>Renforcer le contrôle de l'aspect des produits exposés.</t>
  </si>
  <si>
    <t>Certains casiers étaient rouillés.</t>
  </si>
  <si>
    <t>Entretenir les casiers.</t>
  </si>
  <si>
    <t>Le conteneur de la cuvette était endommagé et souillé</t>
  </si>
  <si>
    <t>Procéder au nettoyage de cet élément.</t>
  </si>
  <si>
    <t>Renforcer l'étanchéité.</t>
  </si>
  <si>
    <t>Le sol était crevassé à plusieurs niveaux.</t>
  </si>
  <si>
    <t>Procéder aux réparations nécessaires.</t>
  </si>
  <si>
    <t>Entretenir les zones affectées par l'humidité.</t>
  </si>
  <si>
    <t>Présence de traces d’infiltration d’eau au plafond de la réserve et des rayons.</t>
  </si>
  <si>
    <t>Absence de sources d'aération.</t>
  </si>
  <si>
    <t>Installer un extracteur</t>
  </si>
  <si>
    <t>Les meubles d’exposition étaient partiellement protégées.</t>
  </si>
  <si>
    <t>T° affiché: 5°C
T° mesurée: 8°C</t>
  </si>
  <si>
    <t>T° à cœur english pie: 7°C.</t>
  </si>
  <si>
    <t>Le sol était crevassé.</t>
  </si>
  <si>
    <t>Entretenir le revêtement.</t>
  </si>
  <si>
    <t>Présence de rouille au niveau du plafond de la CF.</t>
  </si>
  <si>
    <t>Présence de rouille au niveau de la CF.</t>
  </si>
  <si>
    <t>Traiter la rouille.</t>
  </si>
  <si>
    <t>Un pot de glace « Boules d’Or » était endommagé.</t>
  </si>
  <si>
    <t>Renforcer le contrôle des produits exposés et éliminer les articles non conformes.</t>
  </si>
  <si>
    <t xml:space="preserve">Les sachets de fruit de mer présentaient des signes de décongélation. </t>
  </si>
  <si>
    <t>Renforcer le contrôle à la réception des produits surgelés et renforcer le tri des produits décongelés au rayon.</t>
  </si>
  <si>
    <t>Entretenir ou remplacer ce dernier.</t>
  </si>
  <si>
    <t>renforcer le nettoyage des fixateurs des piques prix des meubles froids</t>
  </si>
  <si>
    <t>L'afficheur du meuble froid était défaillant.</t>
  </si>
  <si>
    <t>Réparer l'afficheur.</t>
  </si>
  <si>
    <t>Conformes.</t>
  </si>
  <si>
    <t>Procéder aux réparations.</t>
  </si>
  <si>
    <t>Absence d'un local poubelle.</t>
  </si>
  <si>
    <t>Aménager un local poubelle.</t>
  </si>
  <si>
    <t>L'opératrice stagiaire assurer la vente dans les deux rayons: traiteur + charcuterie/ fromage. L'opératrice n'était pas formée sur les bonnes pratiques d'hygiène, le risque de contaminations croisées est élevé à ce niveau.</t>
  </si>
  <si>
    <t>Respecter les durées de vie des produits entamés.</t>
  </si>
  <si>
    <t>Assurer l'enregistrement correct de la traçabilité, et sensibiliser tous les opérateurs et stagiaires à cette tâche.</t>
  </si>
  <si>
    <t>Former la stagiaire aux bonnes pratique d'hygiène.</t>
  </si>
  <si>
    <t>Le pesage des baguettes doit être effectué dans le laboratoire du terminal de cuisson.</t>
  </si>
  <si>
    <t>Manque de traçabilité pour les produits: nuggets et poulet rôtis
Poulet rôti, quantité réceptionnée: 10 pièces: les quantités enregistrées dans le cadencier étaient de 9 pièces, alors que la quantité tracée était de 10 pièces.
Nuggets: 30 kg réceptionné le 02/02/19.
La quantité tracée (&gt;30kg) ne corresponde pas avec la quantité réceptionnée.</t>
  </si>
  <si>
    <t>La fraîcheur des bananes exposées était insatisfaisante.</t>
  </si>
  <si>
    <t>Les fixateurs des piques prix des meubles étaient souillés et moisis.</t>
  </si>
  <si>
    <t>La stagiaire n'a pas bénéficié d'une formation relative aux bonnes pratiques d'hygiène.</t>
  </si>
  <si>
    <t>Manque d'étanchéité du quai de la réception.</t>
  </si>
  <si>
    <t>Installer des vitres protectrices.</t>
  </si>
  <si>
    <t>Une porte appât était fortement rouillée.</t>
  </si>
  <si>
    <t>Les deux fours n'étaient pas propres</t>
  </si>
  <si>
    <t>Utilisation de la balance du rayon charcuterie/ fromage pour le pesage des baguettes (balance en panne).</t>
  </si>
  <si>
    <t xml:space="preserve">Les fromages blancs et un boudin de jambon entamés n’étaient pas identifiés par leurs dates d’ouverture. (photos)
</t>
  </si>
  <si>
    <t>Pas dexposition de produits frais</t>
  </si>
  <si>
    <t>Présence de traces d’infiltration d’eau au plafond et d’humidité à plusieurs niveaux</t>
  </si>
  <si>
    <t>Réparation nécessaire</t>
  </si>
  <si>
    <t>La conduite reliant le poste lave-main et le système 3 bacs était abîmée</t>
  </si>
  <si>
    <t>Le siphon du lavabo au niveau des sanitaires des femmes n'était pas fonctionnel (fuite)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</si>
</sst>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4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wrapText="1"/>
      <protection locked="0"/>
    </xf>
    <xf numFmtId="165" fontId="37" fillId="0" borderId="1" xfId="0" applyNumberFormat="1" applyFont="1" applyFill="1" applyBorder="1" applyAlignment="1" applyProtection="1">
      <alignment horizontal="left" wrapText="1"/>
      <protection hidden="1"/>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93353024"/>
        <c:axId val="-693352480"/>
      </c:barChart>
      <c:catAx>
        <c:axId val="-69335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52480"/>
        <c:crosses val="autoZero"/>
        <c:auto val="1"/>
        <c:lblAlgn val="ctr"/>
        <c:lblOffset val="100"/>
        <c:noMultiLvlLbl val="0"/>
      </c:catAx>
      <c:valAx>
        <c:axId val="-693352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5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29771728"/>
        <c:axId val="-629765744"/>
      </c:barChart>
      <c:catAx>
        <c:axId val="-62977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65744"/>
        <c:crosses val="autoZero"/>
        <c:auto val="1"/>
        <c:lblAlgn val="ctr"/>
        <c:lblOffset val="100"/>
        <c:noMultiLvlLbl val="0"/>
      </c:catAx>
      <c:valAx>
        <c:axId val="-62976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7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0.97826086956521741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29764656"/>
        <c:axId val="-629760304"/>
      </c:barChart>
      <c:catAx>
        <c:axId val="-62976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60304"/>
        <c:crosses val="autoZero"/>
        <c:auto val="1"/>
        <c:lblAlgn val="ctr"/>
        <c:lblOffset val="100"/>
        <c:noMultiLvlLbl val="0"/>
      </c:catAx>
      <c:valAx>
        <c:axId val="-629760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0.79487179487179482</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29762480"/>
        <c:axId val="-629758128"/>
      </c:barChart>
      <c:catAx>
        <c:axId val="-629762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58128"/>
        <c:crosses val="autoZero"/>
        <c:auto val="1"/>
        <c:lblAlgn val="ctr"/>
        <c:lblOffset val="100"/>
        <c:noMultiLvlLbl val="0"/>
      </c:catAx>
      <c:valAx>
        <c:axId val="-62975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2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0.8928571428571429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29763568"/>
        <c:axId val="-629771184"/>
      </c:barChart>
      <c:catAx>
        <c:axId val="-62976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71184"/>
        <c:crosses val="autoZero"/>
        <c:auto val="1"/>
        <c:lblAlgn val="ctr"/>
        <c:lblOffset val="100"/>
        <c:noMultiLvlLbl val="0"/>
      </c:catAx>
      <c:valAx>
        <c:axId val="-629771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0.4375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29758672"/>
        <c:axId val="-629757040"/>
      </c:barChart>
      <c:catAx>
        <c:axId val="-629758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57040"/>
        <c:crosses val="autoZero"/>
        <c:auto val="1"/>
        <c:lblAlgn val="ctr"/>
        <c:lblOffset val="100"/>
        <c:noMultiLvlLbl val="0"/>
      </c:catAx>
      <c:valAx>
        <c:axId val="-62975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58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0.84090909090909094</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29769008"/>
        <c:axId val="-629768464"/>
      </c:barChart>
      <c:catAx>
        <c:axId val="-62976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68464"/>
        <c:crosses val="autoZero"/>
        <c:auto val="1"/>
        <c:lblAlgn val="ctr"/>
        <c:lblOffset val="100"/>
        <c:noMultiLvlLbl val="0"/>
      </c:catAx>
      <c:valAx>
        <c:axId val="-62976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6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0.81538461538461537</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29772272"/>
        <c:axId val="-629759760"/>
      </c:barChart>
      <c:catAx>
        <c:axId val="-62977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759760"/>
        <c:crosses val="autoZero"/>
        <c:auto val="1"/>
        <c:lblAlgn val="ctr"/>
        <c:lblOffset val="100"/>
        <c:noMultiLvlLbl val="0"/>
      </c:catAx>
      <c:valAx>
        <c:axId val="-62975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2977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0.82814685314685321</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29135856"/>
        <c:axId val="-629127152"/>
        <c:extLst xmlns:c16r2="http://schemas.microsoft.com/office/drawing/2015/06/chart"/>
      </c:barChart>
      <c:catAx>
        <c:axId val="-629135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127152"/>
        <c:crosses val="autoZero"/>
        <c:auto val="1"/>
        <c:lblAlgn val="ctr"/>
        <c:lblOffset val="100"/>
        <c:noMultiLvlLbl val="0"/>
      </c:catAx>
      <c:valAx>
        <c:axId val="-6291271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913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0.60191666666666666</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29130416"/>
        <c:axId val="-629136944"/>
        <c:extLst xmlns:c16r2="http://schemas.microsoft.com/office/drawing/2015/06/chart"/>
      </c:barChart>
      <c:catAx>
        <c:axId val="-62913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29136944"/>
        <c:crosses val="autoZero"/>
        <c:auto val="1"/>
        <c:lblAlgn val="ctr"/>
        <c:lblOffset val="100"/>
        <c:noMultiLvlLbl val="0"/>
      </c:catAx>
      <c:valAx>
        <c:axId val="-62913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2913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693345952"/>
        <c:axId val="-693350848"/>
      </c:barChart>
      <c:catAx>
        <c:axId val="-69334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50848"/>
        <c:crosses val="autoZero"/>
        <c:auto val="1"/>
        <c:lblAlgn val="ctr"/>
        <c:lblOffset val="100"/>
        <c:noMultiLvlLbl val="0"/>
      </c:catAx>
      <c:valAx>
        <c:axId val="-69335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4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0.96052631578947367</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693349216"/>
        <c:axId val="-693349760"/>
      </c:barChart>
      <c:catAx>
        <c:axId val="-69334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49760"/>
        <c:crosses val="autoZero"/>
        <c:auto val="1"/>
        <c:lblAlgn val="ctr"/>
        <c:lblOffset val="100"/>
        <c:noMultiLvlLbl val="0"/>
      </c:catAx>
      <c:valAx>
        <c:axId val="-69334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4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0.65116279069767447</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693357920"/>
        <c:axId val="-693346496"/>
      </c:barChart>
      <c:catAx>
        <c:axId val="-69335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46496"/>
        <c:crosses val="autoZero"/>
        <c:auto val="1"/>
        <c:lblAlgn val="ctr"/>
        <c:lblOffset val="100"/>
        <c:noMultiLvlLbl val="0"/>
      </c:catAx>
      <c:valAx>
        <c:axId val="-69334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5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0.68918918918918914</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93357376"/>
        <c:axId val="-693356832"/>
      </c:barChart>
      <c:catAx>
        <c:axId val="-69335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356832"/>
        <c:crosses val="autoZero"/>
        <c:auto val="1"/>
        <c:lblAlgn val="ctr"/>
        <c:lblOffset val="100"/>
        <c:noMultiLvlLbl val="0"/>
      </c:catAx>
      <c:valAx>
        <c:axId val="-69335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35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0.73333333333333328</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93044640"/>
        <c:axId val="-693048992"/>
      </c:barChart>
      <c:catAx>
        <c:axId val="-69304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048992"/>
        <c:crosses val="autoZero"/>
        <c:auto val="1"/>
        <c:lblAlgn val="ctr"/>
        <c:lblOffset val="100"/>
        <c:noMultiLvlLbl val="0"/>
      </c:catAx>
      <c:valAx>
        <c:axId val="-69304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04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93050080"/>
        <c:axId val="-693047904"/>
      </c:barChart>
      <c:catAx>
        <c:axId val="-693050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93047904"/>
        <c:crosses val="autoZero"/>
        <c:auto val="1"/>
        <c:lblAlgn val="ctr"/>
        <c:lblOffset val="100"/>
        <c:noMultiLvlLbl val="0"/>
      </c:catAx>
      <c:valAx>
        <c:axId val="-69304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93050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0.65625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57306336"/>
        <c:axId val="-857315040"/>
      </c:barChart>
      <c:catAx>
        <c:axId val="-85730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315040"/>
        <c:crosses val="autoZero"/>
        <c:auto val="1"/>
        <c:lblAlgn val="ctr"/>
        <c:lblOffset val="100"/>
        <c:noMultiLvlLbl val="0"/>
      </c:catAx>
      <c:valAx>
        <c:axId val="-85731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30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57985648"/>
        <c:axId val="-857980752"/>
      </c:barChart>
      <c:catAx>
        <c:axId val="-85798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980752"/>
        <c:crosses val="autoZero"/>
        <c:auto val="1"/>
        <c:lblAlgn val="ctr"/>
        <c:lblOffset val="100"/>
        <c:noMultiLvlLbl val="0"/>
      </c:catAx>
      <c:valAx>
        <c:axId val="-85798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98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K37" sqref="K37"/>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4" t="s">
        <v>277</v>
      </c>
      <c r="B18" s="424"/>
      <c r="C18" s="424"/>
      <c r="D18" s="425" t="s">
        <v>476</v>
      </c>
      <c r="E18" s="425"/>
      <c r="F18" s="425"/>
      <c r="G18" s="425"/>
      <c r="H18" s="425"/>
      <c r="I18" s="425"/>
      <c r="J18" s="425"/>
      <c r="K18" s="425"/>
    </row>
    <row r="20" spans="1:11" ht="16.5" x14ac:dyDescent="0.3">
      <c r="A20" s="54"/>
      <c r="B20" s="49"/>
      <c r="C20" s="49"/>
      <c r="D20" s="49"/>
      <c r="E20" s="49"/>
      <c r="F20" s="49"/>
      <c r="G20" s="49"/>
      <c r="H20" s="49"/>
      <c r="I20" s="49"/>
    </row>
    <row r="21" spans="1:11" x14ac:dyDescent="0.25">
      <c r="A21" s="426" t="s">
        <v>278</v>
      </c>
      <c r="B21" s="426"/>
      <c r="C21" s="426"/>
      <c r="D21" s="426"/>
      <c r="E21" s="426"/>
      <c r="F21" s="426"/>
      <c r="G21" s="426"/>
      <c r="H21" s="426"/>
      <c r="I21" s="426"/>
      <c r="J21" s="426"/>
      <c r="K21" s="426"/>
    </row>
    <row r="22" spans="1:11" x14ac:dyDescent="0.25">
      <c r="A22" s="55"/>
      <c r="B22" s="50"/>
      <c r="C22" s="50"/>
      <c r="D22" s="49"/>
      <c r="E22" s="49"/>
      <c r="F22" s="49"/>
      <c r="G22" s="49"/>
      <c r="H22" s="49"/>
      <c r="I22" s="49"/>
    </row>
    <row r="23" spans="1:11" ht="42" customHeight="1" x14ac:dyDescent="0.25">
      <c r="A23" s="56" t="s">
        <v>279</v>
      </c>
      <c r="B23" s="420" t="s">
        <v>280</v>
      </c>
      <c r="C23" s="420"/>
      <c r="D23" s="49"/>
      <c r="E23" s="49"/>
      <c r="F23" s="49"/>
      <c r="G23" s="49"/>
      <c r="H23" s="49"/>
      <c r="I23" s="49"/>
      <c r="J23" s="48" t="str">
        <f>D18</f>
        <v>CM Ras Jbel</v>
      </c>
    </row>
    <row r="24" spans="1:11" ht="33" customHeight="1" x14ac:dyDescent="0.25">
      <c r="A24" s="57" t="s">
        <v>281</v>
      </c>
      <c r="B24" s="419">
        <f>AVERAGE('A1 Exploitation'!D730,'A1 Technique'!D199)</f>
        <v>0.82814685314685321</v>
      </c>
      <c r="C24" s="419"/>
      <c r="D24" s="49"/>
      <c r="E24" s="49"/>
      <c r="F24" s="49"/>
      <c r="G24" s="49"/>
      <c r="H24" s="49"/>
      <c r="I24" s="49"/>
    </row>
    <row r="25" spans="1:11" ht="33" customHeight="1" x14ac:dyDescent="0.25">
      <c r="A25" s="56" t="s">
        <v>282</v>
      </c>
      <c r="B25" s="419" t="e">
        <f>AVERAGE('A2 Exploitation'!D730,'A2 Technique'!D199)</f>
        <v>#DIV/0!</v>
      </c>
      <c r="C25" s="419"/>
      <c r="D25" s="49"/>
      <c r="E25" s="49"/>
      <c r="F25" s="49"/>
      <c r="G25" s="49"/>
      <c r="H25" s="49"/>
      <c r="I25" s="49"/>
    </row>
    <row r="26" spans="1:11" ht="33" customHeight="1" x14ac:dyDescent="0.25">
      <c r="A26" s="57" t="s">
        <v>283</v>
      </c>
      <c r="B26" s="419" t="e">
        <f>AVERAGE('A3 Exploitation'!D730,'A3 Technique'!D199)</f>
        <v>#DIV/0!</v>
      </c>
      <c r="C26" s="419"/>
      <c r="D26" s="49"/>
      <c r="E26" s="49"/>
      <c r="F26" s="49"/>
      <c r="G26" s="49"/>
      <c r="H26" s="49"/>
      <c r="I26" s="49"/>
    </row>
    <row r="27" spans="1:11" ht="33" customHeight="1" x14ac:dyDescent="0.25">
      <c r="A27" s="57" t="s">
        <v>284</v>
      </c>
      <c r="B27" s="419" t="e">
        <f>AVERAGE('A4 Exploitation'!D730,'A4 Technique'!D199)</f>
        <v>#DIV/0!</v>
      </c>
      <c r="C27" s="419"/>
      <c r="D27" s="49"/>
      <c r="E27" s="49"/>
      <c r="F27" s="49"/>
      <c r="G27" s="49"/>
      <c r="H27" s="49"/>
      <c r="I27" s="49"/>
    </row>
    <row r="28" spans="1:11" ht="33" customHeight="1" x14ac:dyDescent="0.25">
      <c r="A28" s="56" t="s">
        <v>285</v>
      </c>
      <c r="B28" s="419"/>
      <c r="C28" s="419"/>
      <c r="D28" s="49"/>
      <c r="E28" s="49"/>
      <c r="F28" s="49"/>
      <c r="G28" s="49"/>
      <c r="H28" s="49"/>
      <c r="I28" s="49"/>
    </row>
    <row r="29" spans="1:11" ht="33" customHeight="1" x14ac:dyDescent="0.25">
      <c r="A29" s="56" t="s">
        <v>286</v>
      </c>
      <c r="B29" s="419"/>
      <c r="C29" s="419"/>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0" t="s">
        <v>287</v>
      </c>
      <c r="C33" s="420"/>
      <c r="D33" s="49"/>
      <c r="E33" s="49"/>
      <c r="F33" s="49"/>
      <c r="G33" s="49"/>
      <c r="H33" s="49"/>
      <c r="I33" s="49"/>
      <c r="J33" s="48" t="str">
        <f>D18</f>
        <v>CM Ras Jbel</v>
      </c>
    </row>
    <row r="34" spans="1:10" ht="33" customHeight="1" x14ac:dyDescent="0.25">
      <c r="A34" s="57" t="s">
        <v>281</v>
      </c>
      <c r="B34" s="419">
        <f>'A1 Exploitation'!D730</f>
        <v>0.81538461538461537</v>
      </c>
      <c r="C34" s="419"/>
      <c r="D34" s="49"/>
      <c r="E34" s="49"/>
      <c r="F34" s="49"/>
      <c r="G34" s="49"/>
      <c r="H34" s="49"/>
      <c r="I34" s="49"/>
    </row>
    <row r="35" spans="1:10" ht="33" customHeight="1" x14ac:dyDescent="0.25">
      <c r="A35" s="56" t="s">
        <v>282</v>
      </c>
      <c r="B35" s="419" t="e">
        <f>'A2 Exploitation'!D730</f>
        <v>#DIV/0!</v>
      </c>
      <c r="C35" s="419"/>
      <c r="D35" s="49"/>
      <c r="E35" s="49"/>
      <c r="F35" s="49"/>
      <c r="G35" s="49"/>
      <c r="H35" s="49"/>
      <c r="I35" s="49"/>
    </row>
    <row r="36" spans="1:10" ht="33" customHeight="1" x14ac:dyDescent="0.25">
      <c r="A36" s="57" t="s">
        <v>283</v>
      </c>
      <c r="B36" s="419" t="e">
        <f>'A3 Exploitation'!D730</f>
        <v>#DIV/0!</v>
      </c>
      <c r="C36" s="419"/>
      <c r="D36" s="49"/>
      <c r="E36" s="49"/>
      <c r="F36" s="49"/>
      <c r="G36" s="49"/>
      <c r="H36" s="49"/>
      <c r="I36" s="49"/>
    </row>
    <row r="37" spans="1:10" ht="33" customHeight="1" x14ac:dyDescent="0.25">
      <c r="A37" s="57" t="s">
        <v>284</v>
      </c>
      <c r="B37" s="419" t="e">
        <f>'A4 Exploitation'!D730</f>
        <v>#DIV/0!</v>
      </c>
      <c r="C37" s="419"/>
      <c r="D37" s="49"/>
      <c r="E37" s="49"/>
      <c r="F37" s="49"/>
      <c r="G37" s="49"/>
      <c r="H37" s="49"/>
      <c r="I37" s="49"/>
    </row>
    <row r="38" spans="1:10" ht="33" customHeight="1" x14ac:dyDescent="0.25">
      <c r="A38" s="56" t="s">
        <v>285</v>
      </c>
      <c r="B38" s="419"/>
      <c r="C38" s="419"/>
      <c r="D38" s="49"/>
      <c r="E38" s="49"/>
      <c r="F38" s="49"/>
      <c r="G38" s="49"/>
      <c r="H38" s="49"/>
      <c r="I38" s="49"/>
    </row>
    <row r="39" spans="1:10" ht="33" customHeight="1" x14ac:dyDescent="0.25">
      <c r="A39" s="56" t="s">
        <v>286</v>
      </c>
      <c r="B39" s="419"/>
      <c r="C39" s="419"/>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3" t="s">
        <v>288</v>
      </c>
      <c r="C42" s="423"/>
      <c r="D42" s="49"/>
      <c r="E42" s="49"/>
      <c r="F42" s="49"/>
      <c r="G42" s="49"/>
      <c r="H42" s="49"/>
      <c r="I42" s="49"/>
      <c r="J42" s="48" t="str">
        <f>D18</f>
        <v>CM Ras Jbel</v>
      </c>
    </row>
    <row r="43" spans="1:10" ht="33" customHeight="1" x14ac:dyDescent="0.25">
      <c r="A43" s="57" t="s">
        <v>281</v>
      </c>
      <c r="B43" s="419">
        <f>AVERAGE('A1 Exploitation'!D728, 'A1 Technique'!D197)</f>
        <v>0.60191666666666666</v>
      </c>
      <c r="C43" s="419"/>
      <c r="D43" s="49"/>
      <c r="E43" s="49"/>
      <c r="F43" s="49"/>
      <c r="G43" s="49"/>
      <c r="H43" s="49"/>
      <c r="I43" s="49"/>
    </row>
    <row r="44" spans="1:10" ht="33" customHeight="1" x14ac:dyDescent="0.25">
      <c r="A44" s="56" t="s">
        <v>282</v>
      </c>
      <c r="B44" s="419" t="e">
        <f>AVERAGE('A2 Exploitation'!D728, 'A2 Technique'!D197)</f>
        <v>#DIV/0!</v>
      </c>
      <c r="C44" s="419"/>
      <c r="D44" s="49"/>
      <c r="E44" s="49"/>
      <c r="F44" s="49"/>
      <c r="G44" s="49"/>
      <c r="H44" s="49"/>
      <c r="I44" s="49"/>
    </row>
    <row r="45" spans="1:10" ht="33" customHeight="1" x14ac:dyDescent="0.25">
      <c r="A45" s="57" t="s">
        <v>283</v>
      </c>
      <c r="B45" s="419" t="e">
        <f>AVERAGE('A3 Exploitation'!D728, 'A3 Technique'!D197)</f>
        <v>#DIV/0!</v>
      </c>
      <c r="C45" s="419"/>
      <c r="D45" s="49"/>
      <c r="E45" s="49"/>
      <c r="F45" s="49"/>
      <c r="G45" s="49"/>
      <c r="H45" s="49"/>
      <c r="I45" s="49"/>
    </row>
    <row r="46" spans="1:10" ht="33" customHeight="1" x14ac:dyDescent="0.25">
      <c r="A46" s="57" t="s">
        <v>284</v>
      </c>
      <c r="B46" s="419" t="e">
        <f>AVERAGE('A4 Exploitation'!D728, 'A4 Technique'!D197)</f>
        <v>#DIV/0!</v>
      </c>
      <c r="C46" s="419"/>
      <c r="D46" s="49"/>
      <c r="E46" s="49"/>
      <c r="F46" s="49"/>
      <c r="G46" s="49"/>
      <c r="H46" s="49"/>
      <c r="I46" s="49"/>
    </row>
    <row r="47" spans="1:10" ht="33" customHeight="1" x14ac:dyDescent="0.25">
      <c r="A47" s="56" t="s">
        <v>285</v>
      </c>
      <c r="B47" s="419"/>
      <c r="C47" s="419"/>
      <c r="D47" s="49"/>
      <c r="E47" s="49"/>
      <c r="F47" s="49"/>
      <c r="G47" s="49"/>
      <c r="H47" s="49"/>
      <c r="I47" s="49"/>
    </row>
    <row r="48" spans="1:10" ht="33" customHeight="1" x14ac:dyDescent="0.25">
      <c r="A48" s="56" t="s">
        <v>286</v>
      </c>
      <c r="B48" s="419"/>
      <c r="C48" s="419"/>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0" t="s">
        <v>289</v>
      </c>
      <c r="C51" s="420"/>
      <c r="D51" s="49"/>
      <c r="E51" s="49"/>
      <c r="F51" s="49"/>
      <c r="G51" s="49"/>
      <c r="H51" s="49"/>
      <c r="I51" s="49"/>
      <c r="J51" s="48" t="str">
        <f>D18</f>
        <v>CM Ras Jbel</v>
      </c>
    </row>
    <row r="52" spans="1:10" ht="33" customHeight="1" x14ac:dyDescent="0.25">
      <c r="A52" s="57" t="s">
        <v>281</v>
      </c>
      <c r="B52" s="422">
        <f>'A1 Exploitation'!D48</f>
        <v>1</v>
      </c>
      <c r="C52" s="422"/>
      <c r="D52" s="49"/>
      <c r="E52" s="49"/>
      <c r="F52" s="49"/>
      <c r="G52" s="49"/>
      <c r="H52" s="49"/>
      <c r="I52" s="49"/>
    </row>
    <row r="53" spans="1:10" ht="33" customHeight="1" x14ac:dyDescent="0.25">
      <c r="A53" s="56" t="s">
        <v>282</v>
      </c>
      <c r="B53" s="422" t="e">
        <f>'A2 Exploitation'!D48</f>
        <v>#DIV/0!</v>
      </c>
      <c r="C53" s="422"/>
      <c r="D53" s="49"/>
      <c r="E53" s="49"/>
      <c r="F53" s="49"/>
      <c r="G53" s="49"/>
      <c r="H53" s="49"/>
      <c r="I53" s="49"/>
    </row>
    <row r="54" spans="1:10" ht="33" customHeight="1" x14ac:dyDescent="0.25">
      <c r="A54" s="57" t="s">
        <v>283</v>
      </c>
      <c r="B54" s="422" t="e">
        <f>'A3 Exploitation'!D48</f>
        <v>#DIV/0!</v>
      </c>
      <c r="C54" s="422"/>
      <c r="D54" s="49"/>
      <c r="E54" s="49"/>
      <c r="F54" s="49"/>
      <c r="G54" s="49"/>
      <c r="H54" s="49"/>
      <c r="I54" s="49"/>
    </row>
    <row r="55" spans="1:10" ht="33" customHeight="1" x14ac:dyDescent="0.25">
      <c r="A55" s="57" t="s">
        <v>284</v>
      </c>
      <c r="B55" s="422" t="e">
        <f>'A4 Exploitation'!D48</f>
        <v>#DIV/0!</v>
      </c>
      <c r="C55" s="422"/>
      <c r="D55" s="49"/>
      <c r="E55" s="49"/>
      <c r="F55" s="49"/>
      <c r="G55" s="49"/>
      <c r="H55" s="49"/>
      <c r="I55" s="49"/>
    </row>
    <row r="56" spans="1:10" ht="33" customHeight="1" x14ac:dyDescent="0.25">
      <c r="A56" s="56" t="s">
        <v>285</v>
      </c>
      <c r="B56" s="422"/>
      <c r="C56" s="422"/>
      <c r="D56" s="49"/>
      <c r="E56" s="49"/>
      <c r="F56" s="49"/>
      <c r="G56" s="49"/>
      <c r="H56" s="49"/>
      <c r="I56" s="49"/>
    </row>
    <row r="57" spans="1:10" ht="33" customHeight="1" x14ac:dyDescent="0.25">
      <c r="A57" s="56" t="s">
        <v>286</v>
      </c>
      <c r="B57" s="422"/>
      <c r="C57" s="42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0" t="s">
        <v>290</v>
      </c>
      <c r="C60" s="420"/>
      <c r="D60" s="49"/>
      <c r="E60" s="49"/>
      <c r="F60" s="49"/>
      <c r="G60" s="49"/>
      <c r="H60" s="49"/>
      <c r="I60" s="49"/>
      <c r="J60" s="48" t="str">
        <f>D18</f>
        <v>CM Ras Jbel</v>
      </c>
    </row>
    <row r="61" spans="1:10" ht="33" customHeight="1" x14ac:dyDescent="0.25">
      <c r="A61" s="57" t="s">
        <v>281</v>
      </c>
      <c r="B61" s="419" t="e">
        <f>'A1 Exploitation'!D131</f>
        <v>#DIV/0!</v>
      </c>
      <c r="C61" s="419"/>
      <c r="D61" s="49"/>
      <c r="E61" s="49"/>
      <c r="F61" s="49"/>
      <c r="G61" s="49"/>
      <c r="H61" s="49"/>
      <c r="I61" s="49"/>
    </row>
    <row r="62" spans="1:10" ht="33" customHeight="1" x14ac:dyDescent="0.25">
      <c r="A62" s="56" t="s">
        <v>282</v>
      </c>
      <c r="B62" s="419" t="e">
        <f>'A2 Exploitation'!D131</f>
        <v>#DIV/0!</v>
      </c>
      <c r="C62" s="419"/>
      <c r="D62" s="49"/>
      <c r="E62" s="49"/>
      <c r="F62" s="49"/>
      <c r="G62" s="49"/>
      <c r="H62" s="49"/>
      <c r="I62" s="49"/>
    </row>
    <row r="63" spans="1:10" ht="33" customHeight="1" x14ac:dyDescent="0.25">
      <c r="A63" s="57" t="s">
        <v>283</v>
      </c>
      <c r="B63" s="419" t="e">
        <f>'A3 Exploitation'!D131</f>
        <v>#DIV/0!</v>
      </c>
      <c r="C63" s="419"/>
      <c r="D63" s="49"/>
      <c r="E63" s="49"/>
      <c r="F63" s="49"/>
      <c r="G63" s="49"/>
      <c r="H63" s="49"/>
      <c r="I63" s="49"/>
    </row>
    <row r="64" spans="1:10" ht="33" customHeight="1" x14ac:dyDescent="0.25">
      <c r="A64" s="57" t="s">
        <v>284</v>
      </c>
      <c r="B64" s="419" t="e">
        <f>'A4 Exploitation'!D131</f>
        <v>#DIV/0!</v>
      </c>
      <c r="C64" s="419"/>
      <c r="D64" s="49"/>
      <c r="E64" s="49"/>
      <c r="F64" s="49"/>
      <c r="G64" s="49"/>
      <c r="H64" s="49"/>
      <c r="I64" s="49"/>
    </row>
    <row r="65" spans="1:10" ht="33" customHeight="1" x14ac:dyDescent="0.25">
      <c r="A65" s="56" t="s">
        <v>285</v>
      </c>
      <c r="B65" s="419"/>
      <c r="C65" s="419"/>
      <c r="D65" s="49"/>
      <c r="E65" s="49"/>
      <c r="F65" s="49"/>
      <c r="G65" s="49"/>
      <c r="H65" s="49"/>
      <c r="I65" s="49"/>
    </row>
    <row r="66" spans="1:10" ht="33" customHeight="1" x14ac:dyDescent="0.25">
      <c r="A66" s="56" t="s">
        <v>286</v>
      </c>
      <c r="B66" s="419"/>
      <c r="C66" s="419"/>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0" t="s">
        <v>464</v>
      </c>
      <c r="C69" s="420"/>
      <c r="D69" s="49"/>
      <c r="E69" s="49"/>
      <c r="F69" s="49"/>
      <c r="G69" s="49"/>
      <c r="H69" s="49"/>
      <c r="I69" s="49"/>
      <c r="J69" s="48" t="str">
        <f>D18</f>
        <v>CM Ras Jbel</v>
      </c>
    </row>
    <row r="70" spans="1:10" ht="33" customHeight="1" x14ac:dyDescent="0.25">
      <c r="A70" s="57" t="s">
        <v>281</v>
      </c>
      <c r="B70" s="419">
        <f>'A1 Exploitation'!D187</f>
        <v>0.96052631578947367</v>
      </c>
      <c r="C70" s="419"/>
      <c r="D70" s="49"/>
      <c r="E70" s="49"/>
      <c r="F70" s="49"/>
      <c r="G70" s="49"/>
      <c r="H70" s="49"/>
      <c r="I70" s="49"/>
    </row>
    <row r="71" spans="1:10" ht="33" customHeight="1" x14ac:dyDescent="0.25">
      <c r="A71" s="56" t="s">
        <v>282</v>
      </c>
      <c r="B71" s="419" t="e">
        <f>'A2 Exploitation'!D187</f>
        <v>#DIV/0!</v>
      </c>
      <c r="C71" s="419"/>
      <c r="D71" s="49"/>
      <c r="E71" s="49"/>
      <c r="F71" s="49"/>
      <c r="G71" s="49"/>
      <c r="H71" s="49"/>
      <c r="I71" s="49"/>
    </row>
    <row r="72" spans="1:10" ht="33" customHeight="1" x14ac:dyDescent="0.25">
      <c r="A72" s="57" t="s">
        <v>283</v>
      </c>
      <c r="B72" s="419" t="e">
        <f>'A3 Exploitation'!D187</f>
        <v>#DIV/0!</v>
      </c>
      <c r="C72" s="419"/>
      <c r="D72" s="49"/>
      <c r="E72" s="49"/>
      <c r="F72" s="49"/>
      <c r="G72" s="49"/>
      <c r="H72" s="49"/>
      <c r="I72" s="49"/>
    </row>
    <row r="73" spans="1:10" ht="33" customHeight="1" x14ac:dyDescent="0.25">
      <c r="A73" s="57" t="s">
        <v>284</v>
      </c>
      <c r="B73" s="419" t="e">
        <f>'A4 Exploitation'!D187</f>
        <v>#DIV/0!</v>
      </c>
      <c r="C73" s="419"/>
      <c r="D73" s="49"/>
      <c r="E73" s="49"/>
      <c r="F73" s="49"/>
      <c r="G73" s="49"/>
      <c r="H73" s="49"/>
      <c r="I73" s="49"/>
    </row>
    <row r="74" spans="1:10" ht="33" customHeight="1" x14ac:dyDescent="0.25">
      <c r="A74" s="56" t="s">
        <v>285</v>
      </c>
      <c r="B74" s="419"/>
      <c r="C74" s="419"/>
      <c r="D74" s="49"/>
      <c r="E74" s="49"/>
      <c r="F74" s="49"/>
      <c r="G74" s="49"/>
      <c r="H74" s="49"/>
      <c r="I74" s="49"/>
    </row>
    <row r="75" spans="1:10" ht="33" customHeight="1" x14ac:dyDescent="0.25">
      <c r="A75" s="56" t="s">
        <v>286</v>
      </c>
      <c r="B75" s="419"/>
      <c r="C75" s="419"/>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0" t="s">
        <v>465</v>
      </c>
      <c r="C78" s="420"/>
      <c r="D78" s="49"/>
      <c r="E78" s="49"/>
      <c r="F78" s="49"/>
      <c r="G78" s="49"/>
      <c r="H78" s="49"/>
      <c r="I78" s="49"/>
      <c r="J78" s="48" t="str">
        <f>D18</f>
        <v>CM Ras Jbel</v>
      </c>
    </row>
    <row r="79" spans="1:10" ht="33" customHeight="1" x14ac:dyDescent="0.25">
      <c r="A79" s="57" t="s">
        <v>281</v>
      </c>
      <c r="B79" s="419">
        <f>'A1 Exploitation'!D249</f>
        <v>0.65116279069767447</v>
      </c>
      <c r="C79" s="419"/>
      <c r="D79" s="49"/>
      <c r="E79" s="49"/>
      <c r="F79" s="49"/>
      <c r="G79" s="49"/>
      <c r="H79" s="49"/>
      <c r="I79" s="49"/>
    </row>
    <row r="80" spans="1:10" ht="33" customHeight="1" x14ac:dyDescent="0.25">
      <c r="A80" s="56" t="s">
        <v>282</v>
      </c>
      <c r="B80" s="419" t="e">
        <f>'A2 Exploitation'!D249</f>
        <v>#DIV/0!</v>
      </c>
      <c r="C80" s="419"/>
      <c r="D80" s="49"/>
      <c r="E80" s="49"/>
      <c r="F80" s="49"/>
      <c r="G80" s="49"/>
      <c r="H80" s="49"/>
      <c r="I80" s="49"/>
    </row>
    <row r="81" spans="1:10" ht="33" customHeight="1" x14ac:dyDescent="0.25">
      <c r="A81" s="57" t="s">
        <v>283</v>
      </c>
      <c r="B81" s="419" t="e">
        <f>'A3 Exploitation'!D249</f>
        <v>#DIV/0!</v>
      </c>
      <c r="C81" s="419"/>
      <c r="D81" s="49"/>
      <c r="E81" s="49"/>
      <c r="F81" s="49"/>
      <c r="G81" s="49"/>
      <c r="H81" s="49"/>
      <c r="I81" s="49"/>
    </row>
    <row r="82" spans="1:10" ht="33" customHeight="1" x14ac:dyDescent="0.25">
      <c r="A82" s="57" t="s">
        <v>284</v>
      </c>
      <c r="B82" s="419" t="e">
        <f>'A4 Exploitation'!D249</f>
        <v>#DIV/0!</v>
      </c>
      <c r="C82" s="419"/>
      <c r="D82" s="49"/>
      <c r="E82" s="49"/>
      <c r="F82" s="49"/>
      <c r="G82" s="49"/>
      <c r="H82" s="49"/>
      <c r="I82" s="49"/>
    </row>
    <row r="83" spans="1:10" ht="33" customHeight="1" x14ac:dyDescent="0.25">
      <c r="A83" s="56" t="s">
        <v>285</v>
      </c>
      <c r="B83" s="419"/>
      <c r="C83" s="419"/>
      <c r="D83" s="49"/>
      <c r="E83" s="49"/>
      <c r="F83" s="49"/>
      <c r="G83" s="49"/>
      <c r="H83" s="49"/>
      <c r="I83" s="49"/>
    </row>
    <row r="84" spans="1:10" ht="33" customHeight="1" x14ac:dyDescent="0.25">
      <c r="A84" s="56" t="s">
        <v>286</v>
      </c>
      <c r="B84" s="419"/>
      <c r="C84" s="419"/>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0" t="s">
        <v>466</v>
      </c>
      <c r="C87" s="420"/>
      <c r="D87" s="49"/>
      <c r="E87" s="49"/>
      <c r="F87" s="49"/>
      <c r="G87" s="49"/>
      <c r="H87" s="49"/>
      <c r="I87" s="49"/>
      <c r="J87" s="48" t="str">
        <f>D18</f>
        <v>CM Ras Jbel</v>
      </c>
    </row>
    <row r="88" spans="1:10" ht="33" customHeight="1" x14ac:dyDescent="0.25">
      <c r="A88" s="57" t="s">
        <v>281</v>
      </c>
      <c r="B88" s="419">
        <f>'A1 Exploitation'!D304</f>
        <v>0.68918918918918914</v>
      </c>
      <c r="C88" s="419"/>
      <c r="D88" s="49"/>
      <c r="E88" s="49"/>
      <c r="F88" s="49"/>
      <c r="G88" s="49"/>
      <c r="H88" s="49"/>
      <c r="I88" s="49"/>
    </row>
    <row r="89" spans="1:10" ht="33" customHeight="1" x14ac:dyDescent="0.25">
      <c r="A89" s="56" t="s">
        <v>282</v>
      </c>
      <c r="B89" s="419" t="e">
        <f>'A2 Exploitation'!D304</f>
        <v>#DIV/0!</v>
      </c>
      <c r="C89" s="419"/>
      <c r="D89" s="49"/>
      <c r="E89" s="49"/>
      <c r="F89" s="49"/>
      <c r="G89" s="49"/>
      <c r="H89" s="49"/>
      <c r="I89" s="49"/>
    </row>
    <row r="90" spans="1:10" ht="33" customHeight="1" x14ac:dyDescent="0.25">
      <c r="A90" s="57" t="s">
        <v>283</v>
      </c>
      <c r="B90" s="419" t="e">
        <f>'A3 Exploitation'!D304</f>
        <v>#DIV/0!</v>
      </c>
      <c r="C90" s="419"/>
      <c r="D90" s="49"/>
      <c r="E90" s="49"/>
      <c r="F90" s="49"/>
      <c r="G90" s="49"/>
      <c r="H90" s="49"/>
      <c r="I90" s="49"/>
    </row>
    <row r="91" spans="1:10" ht="33" customHeight="1" x14ac:dyDescent="0.25">
      <c r="A91" s="57" t="s">
        <v>284</v>
      </c>
      <c r="B91" s="419" t="e">
        <f>'A4 Exploitation'!D304</f>
        <v>#DIV/0!</v>
      </c>
      <c r="C91" s="419"/>
      <c r="D91" s="49"/>
      <c r="E91" s="49"/>
      <c r="F91" s="49"/>
      <c r="G91" s="49"/>
      <c r="H91" s="49"/>
      <c r="I91" s="49"/>
    </row>
    <row r="92" spans="1:10" ht="33" customHeight="1" x14ac:dyDescent="0.25">
      <c r="A92" s="56" t="s">
        <v>285</v>
      </c>
      <c r="B92" s="419"/>
      <c r="C92" s="419"/>
      <c r="D92" s="49"/>
      <c r="E92" s="49"/>
      <c r="F92" s="49"/>
      <c r="G92" s="49"/>
      <c r="H92" s="49"/>
      <c r="I92" s="49"/>
    </row>
    <row r="93" spans="1:10" ht="33" customHeight="1" x14ac:dyDescent="0.25">
      <c r="A93" s="56" t="s">
        <v>286</v>
      </c>
      <c r="B93" s="419"/>
      <c r="C93" s="419"/>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0" t="s">
        <v>467</v>
      </c>
      <c r="C96" s="420"/>
      <c r="D96" s="49"/>
      <c r="E96" s="49"/>
      <c r="F96" s="49"/>
      <c r="G96" s="49"/>
      <c r="H96" s="49"/>
      <c r="I96" s="49"/>
      <c r="J96" s="48" t="str">
        <f>D18</f>
        <v>CM Ras Jbel</v>
      </c>
    </row>
    <row r="97" spans="1:10" ht="33" customHeight="1" x14ac:dyDescent="0.25">
      <c r="A97" s="57" t="s">
        <v>281</v>
      </c>
      <c r="B97" s="419">
        <f>'A1 Exploitation'!D371</f>
        <v>0.73333333333333328</v>
      </c>
      <c r="C97" s="419"/>
      <c r="D97" s="49"/>
      <c r="E97" s="49"/>
      <c r="F97" s="49"/>
      <c r="G97" s="49"/>
      <c r="H97" s="49"/>
      <c r="I97" s="49"/>
    </row>
    <row r="98" spans="1:10" ht="33" customHeight="1" x14ac:dyDescent="0.25">
      <c r="A98" s="56" t="s">
        <v>282</v>
      </c>
      <c r="B98" s="419" t="e">
        <f>'A2 Exploitation'!D371</f>
        <v>#DIV/0!</v>
      </c>
      <c r="C98" s="419"/>
      <c r="D98" s="49"/>
      <c r="E98" s="49"/>
      <c r="F98" s="49"/>
      <c r="G98" s="49"/>
      <c r="H98" s="49"/>
      <c r="I98" s="49"/>
    </row>
    <row r="99" spans="1:10" ht="33" customHeight="1" x14ac:dyDescent="0.25">
      <c r="A99" s="57" t="s">
        <v>283</v>
      </c>
      <c r="B99" s="419" t="e">
        <f>'A3 Exploitation'!D371</f>
        <v>#DIV/0!</v>
      </c>
      <c r="C99" s="419"/>
      <c r="D99" s="49"/>
      <c r="E99" s="49"/>
      <c r="F99" s="49"/>
      <c r="G99" s="49"/>
      <c r="H99" s="49"/>
      <c r="I99" s="49"/>
    </row>
    <row r="100" spans="1:10" ht="33" customHeight="1" x14ac:dyDescent="0.25">
      <c r="A100" s="57" t="s">
        <v>284</v>
      </c>
      <c r="B100" s="419" t="e">
        <f>'A4 Exploitation'!D371</f>
        <v>#DIV/0!</v>
      </c>
      <c r="C100" s="419"/>
      <c r="D100" s="49"/>
      <c r="E100" s="49"/>
      <c r="F100" s="49"/>
      <c r="G100" s="49"/>
      <c r="H100" s="49"/>
      <c r="I100" s="49"/>
    </row>
    <row r="101" spans="1:10" ht="33" customHeight="1" x14ac:dyDescent="0.25">
      <c r="A101" s="56" t="s">
        <v>285</v>
      </c>
      <c r="B101" s="419"/>
      <c r="C101" s="419"/>
      <c r="D101" s="49"/>
      <c r="E101" s="49"/>
      <c r="F101" s="49"/>
      <c r="G101" s="49"/>
      <c r="H101" s="49"/>
      <c r="I101" s="49"/>
    </row>
    <row r="102" spans="1:10" ht="33" customHeight="1" x14ac:dyDescent="0.25">
      <c r="A102" s="56" t="s">
        <v>286</v>
      </c>
      <c r="B102" s="419"/>
      <c r="C102" s="419"/>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0" t="s">
        <v>468</v>
      </c>
      <c r="C105" s="420"/>
      <c r="D105" s="49"/>
      <c r="E105" s="49"/>
      <c r="F105" s="49"/>
      <c r="G105" s="49"/>
      <c r="H105" s="49"/>
      <c r="I105" s="49"/>
      <c r="J105" s="48" t="str">
        <f>D18</f>
        <v>CM Ras Jbel</v>
      </c>
    </row>
    <row r="106" spans="1:10" ht="33" customHeight="1" x14ac:dyDescent="0.25">
      <c r="A106" s="57" t="s">
        <v>281</v>
      </c>
      <c r="B106" s="419">
        <f>'A1 Exploitation'!D429</f>
        <v>1</v>
      </c>
      <c r="C106" s="419"/>
      <c r="D106" s="49"/>
      <c r="E106" s="49"/>
      <c r="F106" s="49"/>
      <c r="G106" s="49"/>
      <c r="H106" s="49"/>
      <c r="I106" s="49"/>
    </row>
    <row r="107" spans="1:10" ht="33" customHeight="1" x14ac:dyDescent="0.25">
      <c r="A107" s="56" t="s">
        <v>282</v>
      </c>
      <c r="B107" s="419" t="e">
        <f>'A2 Exploitation'!D429</f>
        <v>#DIV/0!</v>
      </c>
      <c r="C107" s="419"/>
      <c r="D107" s="49"/>
      <c r="E107" s="49"/>
      <c r="F107" s="49"/>
      <c r="G107" s="49"/>
      <c r="H107" s="49"/>
      <c r="I107" s="49"/>
    </row>
    <row r="108" spans="1:10" ht="33" customHeight="1" x14ac:dyDescent="0.25">
      <c r="A108" s="57" t="s">
        <v>283</v>
      </c>
      <c r="B108" s="419" t="e">
        <f>'A3 Exploitation'!D429</f>
        <v>#DIV/0!</v>
      </c>
      <c r="C108" s="419"/>
      <c r="D108" s="49"/>
      <c r="E108" s="49"/>
      <c r="F108" s="49"/>
      <c r="G108" s="49"/>
      <c r="H108" s="49"/>
      <c r="I108" s="49"/>
    </row>
    <row r="109" spans="1:10" ht="33" customHeight="1" x14ac:dyDescent="0.25">
      <c r="A109" s="57" t="s">
        <v>284</v>
      </c>
      <c r="B109" s="419" t="e">
        <f>'A4 Exploitation'!D429</f>
        <v>#DIV/0!</v>
      </c>
      <c r="C109" s="419"/>
      <c r="D109" s="49"/>
      <c r="E109" s="49"/>
      <c r="F109" s="49"/>
      <c r="G109" s="49"/>
      <c r="H109" s="49"/>
      <c r="I109" s="49"/>
    </row>
    <row r="110" spans="1:10" ht="33" customHeight="1" x14ac:dyDescent="0.25">
      <c r="A110" s="56" t="s">
        <v>285</v>
      </c>
      <c r="B110" s="419"/>
      <c r="C110" s="419"/>
      <c r="D110" s="49"/>
      <c r="E110" s="49"/>
      <c r="F110" s="49"/>
      <c r="G110" s="49"/>
      <c r="H110" s="49"/>
      <c r="I110" s="49"/>
    </row>
    <row r="111" spans="1:10" ht="33" customHeight="1" x14ac:dyDescent="0.25">
      <c r="A111" s="56" t="s">
        <v>286</v>
      </c>
      <c r="B111" s="419"/>
      <c r="C111" s="419"/>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0" t="s">
        <v>469</v>
      </c>
      <c r="C114" s="420"/>
      <c r="D114" s="49"/>
      <c r="E114" s="49"/>
      <c r="F114" s="49"/>
      <c r="G114" s="49"/>
      <c r="H114" s="49"/>
      <c r="I114" s="49"/>
      <c r="J114" s="48" t="str">
        <f>D18</f>
        <v>CM Ras Jbel</v>
      </c>
    </row>
    <row r="115" spans="1:10" ht="33" customHeight="1" x14ac:dyDescent="0.25">
      <c r="A115" s="57" t="s">
        <v>281</v>
      </c>
      <c r="B115" s="419">
        <f>'A1 Exploitation'!D476</f>
        <v>0.65625</v>
      </c>
      <c r="C115" s="419"/>
      <c r="D115" s="49"/>
      <c r="E115" s="49"/>
      <c r="F115" s="49"/>
      <c r="G115" s="49"/>
      <c r="H115" s="49"/>
      <c r="I115" s="49"/>
    </row>
    <row r="116" spans="1:10" ht="33" customHeight="1" x14ac:dyDescent="0.25">
      <c r="A116" s="56" t="s">
        <v>282</v>
      </c>
      <c r="B116" s="419" t="e">
        <f>'A2 Exploitation'!D476</f>
        <v>#DIV/0!</v>
      </c>
      <c r="C116" s="419"/>
      <c r="D116" s="49"/>
      <c r="E116" s="49"/>
      <c r="F116" s="49"/>
      <c r="G116" s="49"/>
      <c r="H116" s="49"/>
      <c r="I116" s="49"/>
    </row>
    <row r="117" spans="1:10" ht="33" customHeight="1" x14ac:dyDescent="0.25">
      <c r="A117" s="57" t="s">
        <v>283</v>
      </c>
      <c r="B117" s="419" t="e">
        <f>'A3 Exploitation'!D476</f>
        <v>#DIV/0!</v>
      </c>
      <c r="C117" s="419"/>
      <c r="D117" s="49"/>
      <c r="E117" s="49"/>
      <c r="F117" s="49"/>
      <c r="G117" s="49"/>
      <c r="H117" s="49"/>
      <c r="I117" s="49"/>
    </row>
    <row r="118" spans="1:10" ht="33" customHeight="1" x14ac:dyDescent="0.25">
      <c r="A118" s="57" t="s">
        <v>284</v>
      </c>
      <c r="B118" s="419" t="e">
        <f>'A4 Exploitation'!D476</f>
        <v>#DIV/0!</v>
      </c>
      <c r="C118" s="419"/>
      <c r="D118" s="49"/>
      <c r="E118" s="49"/>
      <c r="F118" s="49"/>
      <c r="G118" s="49"/>
      <c r="H118" s="49"/>
      <c r="I118" s="49"/>
    </row>
    <row r="119" spans="1:10" ht="33" customHeight="1" x14ac:dyDescent="0.25">
      <c r="A119" s="56" t="s">
        <v>285</v>
      </c>
      <c r="B119" s="419"/>
      <c r="C119" s="419"/>
      <c r="D119" s="49"/>
      <c r="E119" s="49"/>
      <c r="F119" s="49"/>
      <c r="G119" s="49"/>
      <c r="H119" s="49"/>
      <c r="I119" s="49"/>
    </row>
    <row r="120" spans="1:10" ht="33" customHeight="1" x14ac:dyDescent="0.25">
      <c r="A120" s="56" t="s">
        <v>286</v>
      </c>
      <c r="B120" s="419"/>
      <c r="C120" s="419"/>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0" t="s">
        <v>470</v>
      </c>
      <c r="C123" s="420"/>
      <c r="D123" s="49"/>
      <c r="E123" s="49"/>
      <c r="F123" s="49"/>
      <c r="G123" s="49"/>
      <c r="H123" s="49"/>
      <c r="I123" s="49"/>
      <c r="J123" s="48" t="str">
        <f>D18</f>
        <v>CM Ras Jbel</v>
      </c>
    </row>
    <row r="124" spans="1:10" ht="33" customHeight="1" x14ac:dyDescent="0.25">
      <c r="A124" s="57" t="s">
        <v>281</v>
      </c>
      <c r="B124" s="419" t="e">
        <f>'A1 Exploitation'!D527</f>
        <v>#DIV/0!</v>
      </c>
      <c r="C124" s="419"/>
      <c r="D124" s="49"/>
      <c r="E124" s="49"/>
      <c r="F124" s="49"/>
      <c r="G124" s="49"/>
      <c r="H124" s="49"/>
      <c r="I124" s="49"/>
    </row>
    <row r="125" spans="1:10" ht="33" customHeight="1" x14ac:dyDescent="0.25">
      <c r="A125" s="56" t="s">
        <v>282</v>
      </c>
      <c r="B125" s="419" t="e">
        <f>'A2 Exploitation'!D527</f>
        <v>#DIV/0!</v>
      </c>
      <c r="C125" s="419"/>
      <c r="D125" s="49"/>
      <c r="E125" s="49"/>
      <c r="F125" s="49"/>
      <c r="G125" s="49"/>
      <c r="H125" s="49"/>
      <c r="I125" s="49"/>
    </row>
    <row r="126" spans="1:10" ht="33" customHeight="1" x14ac:dyDescent="0.25">
      <c r="A126" s="57" t="s">
        <v>283</v>
      </c>
      <c r="B126" s="419" t="e">
        <f>'A3 Exploitation'!D527</f>
        <v>#DIV/0!</v>
      </c>
      <c r="C126" s="419"/>
      <c r="D126" s="49"/>
      <c r="E126" s="49"/>
      <c r="F126" s="49"/>
      <c r="G126" s="49"/>
      <c r="H126" s="49"/>
      <c r="I126" s="49"/>
    </row>
    <row r="127" spans="1:10" ht="33" customHeight="1" x14ac:dyDescent="0.25">
      <c r="A127" s="57" t="s">
        <v>284</v>
      </c>
      <c r="B127" s="419" t="e">
        <f>'A4 Exploitation'!D527</f>
        <v>#DIV/0!</v>
      </c>
      <c r="C127" s="419"/>
      <c r="D127" s="49"/>
      <c r="E127" s="49"/>
      <c r="F127" s="49"/>
      <c r="G127" s="49"/>
      <c r="H127" s="49"/>
      <c r="I127" s="49"/>
    </row>
    <row r="128" spans="1:10" ht="33" customHeight="1" x14ac:dyDescent="0.25">
      <c r="A128" s="56" t="s">
        <v>285</v>
      </c>
      <c r="B128" s="419"/>
      <c r="C128" s="419"/>
      <c r="D128" s="49"/>
      <c r="E128" s="49"/>
      <c r="F128" s="49"/>
      <c r="G128" s="49"/>
      <c r="H128" s="49"/>
      <c r="I128" s="49"/>
    </row>
    <row r="129" spans="1:10" ht="33" customHeight="1" x14ac:dyDescent="0.25">
      <c r="A129" s="56" t="s">
        <v>286</v>
      </c>
      <c r="B129" s="419"/>
      <c r="C129" s="419"/>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0" t="s">
        <v>471</v>
      </c>
      <c r="C132" s="420"/>
      <c r="D132" s="49"/>
      <c r="E132" s="49"/>
      <c r="F132" s="49"/>
      <c r="G132" s="49"/>
      <c r="H132" s="49"/>
      <c r="I132" s="49"/>
      <c r="J132" s="48" t="str">
        <f>D18</f>
        <v>CM Ras Jbel</v>
      </c>
    </row>
    <row r="133" spans="1:10" ht="33" customHeight="1" x14ac:dyDescent="0.25">
      <c r="A133" s="57" t="s">
        <v>281</v>
      </c>
      <c r="B133" s="419">
        <f>'A1 Exploitation'!D570</f>
        <v>1</v>
      </c>
      <c r="C133" s="419"/>
      <c r="D133" s="49"/>
      <c r="E133" s="49"/>
      <c r="F133" s="49"/>
      <c r="G133" s="49"/>
      <c r="H133" s="49"/>
      <c r="I133" s="49"/>
    </row>
    <row r="134" spans="1:10" ht="33" customHeight="1" x14ac:dyDescent="0.25">
      <c r="A134" s="56" t="s">
        <v>282</v>
      </c>
      <c r="B134" s="419" t="e">
        <f>'A2 Exploitation'!D570</f>
        <v>#DIV/0!</v>
      </c>
      <c r="C134" s="419"/>
      <c r="D134" s="49"/>
      <c r="E134" s="49"/>
      <c r="F134" s="49"/>
      <c r="G134" s="49"/>
      <c r="H134" s="49"/>
      <c r="I134" s="49"/>
    </row>
    <row r="135" spans="1:10" ht="33" customHeight="1" x14ac:dyDescent="0.25">
      <c r="A135" s="57" t="s">
        <v>283</v>
      </c>
      <c r="B135" s="419" t="e">
        <f>'A3 Exploitation'!D570</f>
        <v>#DIV/0!</v>
      </c>
      <c r="C135" s="419"/>
      <c r="D135" s="49"/>
      <c r="E135" s="49"/>
      <c r="F135" s="49"/>
      <c r="G135" s="49"/>
      <c r="H135" s="49"/>
      <c r="I135" s="49"/>
    </row>
    <row r="136" spans="1:10" ht="33" customHeight="1" x14ac:dyDescent="0.25">
      <c r="A136" s="57" t="s">
        <v>284</v>
      </c>
      <c r="B136" s="419" t="e">
        <f>'A4 Exploitation'!D570</f>
        <v>#DIV/0!</v>
      </c>
      <c r="C136" s="419"/>
      <c r="D136" s="49"/>
      <c r="E136" s="49"/>
      <c r="F136" s="49"/>
      <c r="G136" s="49"/>
      <c r="H136" s="49"/>
      <c r="I136" s="49"/>
    </row>
    <row r="137" spans="1:10" ht="33" customHeight="1" x14ac:dyDescent="0.25">
      <c r="A137" s="56" t="s">
        <v>285</v>
      </c>
      <c r="B137" s="419"/>
      <c r="C137" s="419"/>
      <c r="D137" s="49"/>
      <c r="E137" s="49"/>
      <c r="F137" s="49"/>
      <c r="G137" s="49"/>
      <c r="H137" s="49"/>
      <c r="I137" s="49"/>
    </row>
    <row r="138" spans="1:10" ht="33" customHeight="1" x14ac:dyDescent="0.25">
      <c r="A138" s="56" t="s">
        <v>286</v>
      </c>
      <c r="B138" s="419"/>
      <c r="C138" s="419"/>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0" t="s">
        <v>291</v>
      </c>
      <c r="C141" s="420"/>
      <c r="D141" s="49"/>
      <c r="E141" s="49"/>
      <c r="F141" s="49"/>
      <c r="G141" s="49"/>
      <c r="H141" s="49"/>
      <c r="I141" s="49"/>
      <c r="J141" s="48" t="str">
        <f>D18</f>
        <v>CM Ras Jbel</v>
      </c>
    </row>
    <row r="142" spans="1:10" ht="33" customHeight="1" x14ac:dyDescent="0.25">
      <c r="A142" s="57" t="s">
        <v>281</v>
      </c>
      <c r="B142" s="419">
        <f>'A1 Exploitation'!D610</f>
        <v>0.97826086956521741</v>
      </c>
      <c r="C142" s="419"/>
      <c r="D142" s="49"/>
      <c r="E142" s="49"/>
      <c r="F142" s="49"/>
      <c r="G142" s="49"/>
      <c r="H142" s="49"/>
      <c r="I142" s="49"/>
    </row>
    <row r="143" spans="1:10" ht="33" customHeight="1" x14ac:dyDescent="0.25">
      <c r="A143" s="56" t="s">
        <v>282</v>
      </c>
      <c r="B143" s="419" t="e">
        <f>'A2 Exploitation'!D610</f>
        <v>#DIV/0!</v>
      </c>
      <c r="C143" s="419"/>
      <c r="D143" s="49"/>
      <c r="E143" s="49"/>
      <c r="F143" s="49"/>
      <c r="G143" s="49"/>
      <c r="H143" s="49"/>
      <c r="I143" s="49"/>
    </row>
    <row r="144" spans="1:10" ht="33" customHeight="1" x14ac:dyDescent="0.25">
      <c r="A144" s="57" t="s">
        <v>283</v>
      </c>
      <c r="B144" s="419" t="e">
        <f>'A3 Exploitation'!D610</f>
        <v>#DIV/0!</v>
      </c>
      <c r="C144" s="419"/>
      <c r="D144" s="49"/>
      <c r="E144" s="49"/>
      <c r="F144" s="49"/>
      <c r="G144" s="49"/>
      <c r="H144" s="49"/>
      <c r="I144" s="49"/>
    </row>
    <row r="145" spans="1:10" ht="33" customHeight="1" x14ac:dyDescent="0.25">
      <c r="A145" s="57" t="s">
        <v>284</v>
      </c>
      <c r="B145" s="419" t="e">
        <f>'A4 Exploitation'!D610</f>
        <v>#DIV/0!</v>
      </c>
      <c r="C145" s="419"/>
      <c r="D145" s="49"/>
      <c r="E145" s="49"/>
      <c r="F145" s="49"/>
      <c r="G145" s="49"/>
      <c r="H145" s="49"/>
      <c r="I145" s="49"/>
    </row>
    <row r="146" spans="1:10" ht="33" customHeight="1" x14ac:dyDescent="0.25">
      <c r="A146" s="56" t="s">
        <v>285</v>
      </c>
      <c r="B146" s="419"/>
      <c r="C146" s="419"/>
      <c r="D146" s="49"/>
      <c r="E146" s="49"/>
      <c r="F146" s="49"/>
      <c r="G146" s="49"/>
      <c r="H146" s="49"/>
      <c r="I146" s="49"/>
    </row>
    <row r="147" spans="1:10" ht="33" customHeight="1" x14ac:dyDescent="0.25">
      <c r="A147" s="56" t="s">
        <v>286</v>
      </c>
      <c r="B147" s="419"/>
      <c r="C147" s="419"/>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0" t="s">
        <v>292</v>
      </c>
      <c r="C150" s="420"/>
      <c r="D150" s="49"/>
      <c r="E150" s="49"/>
      <c r="F150" s="49"/>
      <c r="G150" s="49"/>
      <c r="H150" s="49"/>
      <c r="I150" s="49"/>
      <c r="J150" s="48" t="str">
        <f>D18</f>
        <v>CM Ras Jbel</v>
      </c>
    </row>
    <row r="151" spans="1:10" ht="33" customHeight="1" x14ac:dyDescent="0.25">
      <c r="A151" s="57" t="s">
        <v>281</v>
      </c>
      <c r="B151" s="419">
        <f>'A1 Exploitation'!D673</f>
        <v>0.79487179487179482</v>
      </c>
      <c r="C151" s="419"/>
      <c r="D151" s="49"/>
      <c r="E151" s="49"/>
      <c r="F151" s="49"/>
      <c r="G151" s="49"/>
      <c r="H151" s="49"/>
      <c r="I151" s="49"/>
    </row>
    <row r="152" spans="1:10" ht="33" customHeight="1" x14ac:dyDescent="0.25">
      <c r="A152" s="56" t="s">
        <v>282</v>
      </c>
      <c r="B152" s="419" t="e">
        <f>'A2 Exploitation'!D673</f>
        <v>#DIV/0!</v>
      </c>
      <c r="C152" s="419"/>
      <c r="D152" s="49"/>
      <c r="E152" s="49"/>
      <c r="F152" s="49"/>
      <c r="G152" s="49"/>
      <c r="H152" s="49"/>
      <c r="I152" s="49"/>
    </row>
    <row r="153" spans="1:10" ht="33" customHeight="1" x14ac:dyDescent="0.25">
      <c r="A153" s="57" t="s">
        <v>283</v>
      </c>
      <c r="B153" s="419" t="e">
        <f>'A3 Exploitation'!D673</f>
        <v>#DIV/0!</v>
      </c>
      <c r="C153" s="419"/>
      <c r="D153" s="49"/>
      <c r="E153" s="49"/>
      <c r="F153" s="49"/>
      <c r="G153" s="49"/>
      <c r="H153" s="49"/>
      <c r="I153" s="49"/>
    </row>
    <row r="154" spans="1:10" ht="33" customHeight="1" x14ac:dyDescent="0.25">
      <c r="A154" s="57" t="s">
        <v>284</v>
      </c>
      <c r="B154" s="419" t="e">
        <f>'A4 Exploitation'!D673</f>
        <v>#DIV/0!</v>
      </c>
      <c r="C154" s="419"/>
      <c r="D154" s="49"/>
      <c r="E154" s="49"/>
      <c r="F154" s="49"/>
      <c r="G154" s="49"/>
      <c r="H154" s="49"/>
      <c r="I154" s="49"/>
    </row>
    <row r="155" spans="1:10" ht="33" customHeight="1" x14ac:dyDescent="0.25">
      <c r="A155" s="56" t="s">
        <v>285</v>
      </c>
      <c r="B155" s="419"/>
      <c r="C155" s="419"/>
      <c r="D155" s="49"/>
      <c r="E155" s="49"/>
      <c r="F155" s="49"/>
      <c r="G155" s="49"/>
      <c r="H155" s="49"/>
      <c r="I155" s="49"/>
    </row>
    <row r="156" spans="1:10" ht="33" customHeight="1" x14ac:dyDescent="0.25">
      <c r="A156" s="56" t="s">
        <v>286</v>
      </c>
      <c r="B156" s="419"/>
      <c r="C156" s="419"/>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1"/>
      <c r="C159" s="421"/>
      <c r="D159" s="49"/>
      <c r="E159" s="49"/>
      <c r="F159" s="49"/>
      <c r="G159" s="49"/>
      <c r="H159" s="49"/>
      <c r="I159" s="49"/>
    </row>
    <row r="160" spans="1:10" ht="33" customHeight="1" x14ac:dyDescent="0.25">
      <c r="A160" s="56" t="s">
        <v>279</v>
      </c>
      <c r="B160" s="420" t="s">
        <v>472</v>
      </c>
      <c r="C160" s="420"/>
      <c r="D160" s="49"/>
      <c r="E160" s="49"/>
      <c r="F160" s="49"/>
      <c r="G160" s="49"/>
      <c r="H160" s="49"/>
      <c r="I160" s="49"/>
      <c r="J160" s="48" t="str">
        <f>D18</f>
        <v>CM Ras Jbel</v>
      </c>
    </row>
    <row r="161" spans="1:10" ht="33" customHeight="1" x14ac:dyDescent="0.25">
      <c r="A161" s="57" t="s">
        <v>281</v>
      </c>
      <c r="B161" s="419">
        <f>'A1 Exploitation'!D702</f>
        <v>0.8928571428571429</v>
      </c>
      <c r="C161" s="419"/>
      <c r="D161" s="49"/>
      <c r="E161" s="49"/>
      <c r="F161" s="49"/>
      <c r="G161" s="49"/>
      <c r="H161" s="49"/>
      <c r="I161" s="49"/>
    </row>
    <row r="162" spans="1:10" ht="33" customHeight="1" x14ac:dyDescent="0.25">
      <c r="A162" s="56" t="s">
        <v>282</v>
      </c>
      <c r="B162" s="419" t="e">
        <f>'A2 Exploitation'!D702</f>
        <v>#DIV/0!</v>
      </c>
      <c r="C162" s="419"/>
      <c r="D162" s="49"/>
      <c r="E162" s="49"/>
      <c r="F162" s="49"/>
      <c r="G162" s="49"/>
      <c r="H162" s="49"/>
      <c r="I162" s="49"/>
    </row>
    <row r="163" spans="1:10" ht="33" customHeight="1" x14ac:dyDescent="0.25">
      <c r="A163" s="57" t="s">
        <v>283</v>
      </c>
      <c r="B163" s="419" t="e">
        <f>'A3 Exploitation'!D702</f>
        <v>#DIV/0!</v>
      </c>
      <c r="C163" s="419"/>
      <c r="D163" s="49"/>
      <c r="E163" s="49"/>
      <c r="F163" s="49"/>
      <c r="G163" s="49"/>
      <c r="H163" s="49"/>
      <c r="I163" s="49"/>
    </row>
    <row r="164" spans="1:10" ht="33" customHeight="1" x14ac:dyDescent="0.25">
      <c r="A164" s="57" t="s">
        <v>284</v>
      </c>
      <c r="B164" s="419" t="e">
        <f>'A4 Exploitation'!D702</f>
        <v>#DIV/0!</v>
      </c>
      <c r="C164" s="419"/>
    </row>
    <row r="165" spans="1:10" ht="33" customHeight="1" x14ac:dyDescent="0.25">
      <c r="A165" s="56" t="s">
        <v>285</v>
      </c>
      <c r="B165" s="419"/>
      <c r="C165" s="419"/>
    </row>
    <row r="166" spans="1:10" ht="18" x14ac:dyDescent="0.25">
      <c r="A166" s="56" t="s">
        <v>286</v>
      </c>
      <c r="B166" s="419"/>
      <c r="C166" s="419"/>
    </row>
    <row r="167" spans="1:10" ht="18.75" x14ac:dyDescent="0.25">
      <c r="A167" s="60"/>
      <c r="B167" s="53"/>
      <c r="C167" s="53"/>
    </row>
    <row r="168" spans="1:10" ht="33" customHeight="1" x14ac:dyDescent="0.25">
      <c r="A168" s="60"/>
      <c r="B168" s="53"/>
      <c r="C168" s="53"/>
    </row>
    <row r="169" spans="1:10" ht="33" customHeight="1" x14ac:dyDescent="0.25">
      <c r="A169" s="56" t="s">
        <v>279</v>
      </c>
      <c r="B169" s="420" t="s">
        <v>473</v>
      </c>
      <c r="C169" s="420"/>
      <c r="J169" s="48" t="str">
        <f>D18</f>
        <v>CM Ras Jbel</v>
      </c>
    </row>
    <row r="170" spans="1:10" ht="33" customHeight="1" x14ac:dyDescent="0.25">
      <c r="A170" s="57" t="s">
        <v>281</v>
      </c>
      <c r="B170" s="419">
        <f>'A1 Exploitation'!D726</f>
        <v>0.4375</v>
      </c>
      <c r="C170" s="419"/>
    </row>
    <row r="171" spans="1:10" ht="33" customHeight="1" x14ac:dyDescent="0.25">
      <c r="A171" s="56" t="s">
        <v>282</v>
      </c>
      <c r="B171" s="419" t="e">
        <f>'A2 Exploitation'!D726</f>
        <v>#DIV/0!</v>
      </c>
      <c r="C171" s="419"/>
    </row>
    <row r="172" spans="1:10" ht="33" customHeight="1" x14ac:dyDescent="0.25">
      <c r="A172" s="57" t="s">
        <v>283</v>
      </c>
      <c r="B172" s="419" t="e">
        <f>'A3 Exploitation'!D726</f>
        <v>#DIV/0!</v>
      </c>
      <c r="C172" s="419"/>
    </row>
    <row r="173" spans="1:10" ht="33" customHeight="1" x14ac:dyDescent="0.25">
      <c r="A173" s="57" t="s">
        <v>284</v>
      </c>
      <c r="B173" s="419" t="e">
        <f>'A4 Exploitation'!D726</f>
        <v>#DIV/0!</v>
      </c>
      <c r="C173" s="419"/>
    </row>
    <row r="174" spans="1:10" ht="33" customHeight="1" x14ac:dyDescent="0.25">
      <c r="A174" s="56" t="s">
        <v>285</v>
      </c>
      <c r="B174" s="419"/>
      <c r="C174" s="419"/>
    </row>
    <row r="175" spans="1:10" ht="18" x14ac:dyDescent="0.25">
      <c r="A175" s="56" t="s">
        <v>286</v>
      </c>
      <c r="B175" s="419"/>
      <c r="C175" s="419"/>
    </row>
    <row r="176" spans="1:10" ht="18.75" x14ac:dyDescent="0.25">
      <c r="A176" s="60"/>
      <c r="B176" s="53"/>
      <c r="C176" s="53"/>
    </row>
    <row r="177" spans="1:10" ht="33" customHeight="1" x14ac:dyDescent="0.25">
      <c r="A177" s="60"/>
      <c r="B177" s="53"/>
      <c r="C177" s="53"/>
    </row>
    <row r="178" spans="1:10" ht="33" customHeight="1" x14ac:dyDescent="0.25">
      <c r="A178" s="56" t="s">
        <v>279</v>
      </c>
      <c r="B178" s="420" t="s">
        <v>293</v>
      </c>
      <c r="C178" s="420"/>
      <c r="J178" s="48" t="str">
        <f>D18</f>
        <v>CM Ras Jbel</v>
      </c>
    </row>
    <row r="179" spans="1:10" ht="33" customHeight="1" x14ac:dyDescent="0.25">
      <c r="A179" s="57" t="s">
        <v>281</v>
      </c>
      <c r="B179" s="419">
        <f>'A1 Technique'!D199</f>
        <v>0.84090909090909094</v>
      </c>
      <c r="C179" s="419"/>
    </row>
    <row r="180" spans="1:10" ht="33" customHeight="1" x14ac:dyDescent="0.25">
      <c r="A180" s="56" t="s">
        <v>282</v>
      </c>
      <c r="B180" s="419" t="e">
        <f>'A2 Technique'!D199</f>
        <v>#DIV/0!</v>
      </c>
      <c r="C180" s="419"/>
    </row>
    <row r="181" spans="1:10" ht="33" customHeight="1" x14ac:dyDescent="0.25">
      <c r="A181" s="57" t="s">
        <v>283</v>
      </c>
      <c r="B181" s="419" t="e">
        <f>'A3 Technique'!D199</f>
        <v>#DIV/0!</v>
      </c>
      <c r="C181" s="419"/>
    </row>
    <row r="182" spans="1:10" ht="33" customHeight="1" x14ac:dyDescent="0.25">
      <c r="A182" s="57" t="s">
        <v>284</v>
      </c>
      <c r="B182" s="419" t="e">
        <f>'A4 Technique'!D199</f>
        <v>#DIV/0!</v>
      </c>
      <c r="C182" s="419"/>
    </row>
    <row r="183" spans="1:10" ht="33" customHeight="1" x14ac:dyDescent="0.25">
      <c r="A183" s="56" t="s">
        <v>285</v>
      </c>
      <c r="B183" s="419"/>
      <c r="C183" s="419"/>
    </row>
    <row r="184" spans="1:10" ht="18" x14ac:dyDescent="0.25">
      <c r="A184" s="56" t="s">
        <v>286</v>
      </c>
      <c r="B184" s="419"/>
      <c r="C184" s="41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70" zoomScaleNormal="100" zoomScaleSheetLayoutView="70" workbookViewId="0">
      <selection activeCell="B10" sqref="B10:F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06"/>
      <c r="E1" s="506"/>
      <c r="F1" s="506"/>
      <c r="G1" s="506"/>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07" t="s">
        <v>151</v>
      </c>
      <c r="B7" s="507"/>
      <c r="C7" s="507"/>
      <c r="D7" s="507"/>
      <c r="E7" s="507"/>
      <c r="F7" s="507"/>
      <c r="G7" s="111"/>
    </row>
    <row r="8" spans="1:7" ht="22.5" x14ac:dyDescent="0.45">
      <c r="A8" s="508" t="str">
        <f>'Page de garde'!D18</f>
        <v>CM Ras Jbel</v>
      </c>
      <c r="B8" s="508"/>
      <c r="C8" s="508"/>
      <c r="D8" s="508"/>
      <c r="E8" s="508"/>
      <c r="F8" s="508"/>
      <c r="G8" s="111"/>
    </row>
    <row r="9" spans="1:7" ht="22.5" x14ac:dyDescent="0.45">
      <c r="A9" s="112" t="s">
        <v>39</v>
      </c>
      <c r="B9" s="509" t="s">
        <v>477</v>
      </c>
      <c r="C9" s="509"/>
      <c r="D9" s="509"/>
      <c r="E9" s="509"/>
      <c r="F9" s="509"/>
      <c r="G9" s="111"/>
    </row>
    <row r="10" spans="1:7" ht="22.5" x14ac:dyDescent="0.45">
      <c r="A10" s="113" t="s">
        <v>41</v>
      </c>
      <c r="B10" s="510" t="s">
        <v>478</v>
      </c>
      <c r="C10" s="510"/>
      <c r="D10" s="510"/>
      <c r="E10" s="510"/>
      <c r="F10" s="510"/>
      <c r="G10" s="111"/>
    </row>
    <row r="11" spans="1:7" ht="22.5" x14ac:dyDescent="0.45">
      <c r="A11" s="112" t="s">
        <v>40</v>
      </c>
      <c r="B11" s="505">
        <v>43515</v>
      </c>
      <c r="C11" s="505"/>
      <c r="D11" s="505"/>
      <c r="E11" s="505"/>
      <c r="F11" s="505"/>
      <c r="G11" s="111"/>
    </row>
    <row r="12" spans="1:7" ht="22.5" x14ac:dyDescent="0.45">
      <c r="A12" s="112" t="s">
        <v>200</v>
      </c>
      <c r="B12" s="511">
        <f>D730</f>
        <v>0.81538461538461537</v>
      </c>
      <c r="C12" s="511"/>
      <c r="D12" s="511"/>
      <c r="E12" s="511"/>
      <c r="F12" s="511"/>
      <c r="G12" s="111"/>
    </row>
    <row r="13" spans="1:7" ht="22.5" x14ac:dyDescent="0.45">
      <c r="A13" s="110"/>
      <c r="B13" s="108"/>
      <c r="C13" s="108"/>
      <c r="D13" s="506"/>
      <c r="E13" s="506"/>
      <c r="F13" s="506"/>
      <c r="G13" s="50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43515</v>
      </c>
      <c r="B16" s="117"/>
      <c r="C16" s="117"/>
      <c r="D16" s="117"/>
      <c r="E16" s="117"/>
      <c r="F16" s="117"/>
      <c r="G16" s="114"/>
    </row>
    <row r="17" spans="1:8" ht="16.5" customHeight="1" x14ac:dyDescent="0.4">
      <c r="A17" s="441" t="s">
        <v>28</v>
      </c>
      <c r="B17" s="442" t="s">
        <v>29</v>
      </c>
      <c r="C17" s="442"/>
      <c r="D17" s="442" t="s">
        <v>42</v>
      </c>
      <c r="E17" s="443" t="s">
        <v>266</v>
      </c>
      <c r="F17" s="443" t="s">
        <v>300</v>
      </c>
      <c r="G17" s="114"/>
    </row>
    <row r="18" spans="1:8" ht="16.5" customHeight="1" x14ac:dyDescent="0.4">
      <c r="A18" s="441"/>
      <c r="B18" s="118" t="s">
        <v>32</v>
      </c>
      <c r="C18" s="118" t="s">
        <v>31</v>
      </c>
      <c r="D18" s="442"/>
      <c r="E18" s="443"/>
      <c r="F18" s="44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1</v>
      </c>
      <c r="E48" s="108"/>
      <c r="F48" s="114"/>
      <c r="G48" s="114"/>
    </row>
    <row r="49" spans="1:7" ht="21" x14ac:dyDescent="0.3">
      <c r="A49" s="429"/>
      <c r="B49" s="429"/>
      <c r="C49" s="429"/>
      <c r="D49" s="429"/>
      <c r="E49" s="429"/>
      <c r="F49" s="429"/>
      <c r="G49" s="429"/>
    </row>
    <row r="50" spans="1:7" ht="22.5" x14ac:dyDescent="0.45">
      <c r="A50" s="310" t="s">
        <v>107</v>
      </c>
      <c r="B50" s="310"/>
      <c r="C50" s="310"/>
      <c r="D50" s="310"/>
      <c r="E50" s="310"/>
      <c r="F50" s="310"/>
      <c r="G50" s="114"/>
    </row>
    <row r="51" spans="1:7" ht="21" x14ac:dyDescent="0.4">
      <c r="A51" s="156">
        <f>B11</f>
        <v>43515</v>
      </c>
      <c r="B51" s="114"/>
      <c r="C51" s="135"/>
      <c r="D51" s="114"/>
      <c r="E51" s="108"/>
      <c r="F51" s="114"/>
      <c r="G51" s="114"/>
    </row>
    <row r="52" spans="1:7" ht="21" x14ac:dyDescent="0.4">
      <c r="A52" s="441" t="s">
        <v>28</v>
      </c>
      <c r="B52" s="442" t="s">
        <v>29</v>
      </c>
      <c r="C52" s="442"/>
      <c r="D52" s="442" t="s">
        <v>42</v>
      </c>
      <c r="E52" s="443" t="s">
        <v>266</v>
      </c>
      <c r="F52" s="443" t="s">
        <v>302</v>
      </c>
      <c r="G52" s="129"/>
    </row>
    <row r="53" spans="1:7" ht="21" x14ac:dyDescent="0.4">
      <c r="A53" s="441"/>
      <c r="B53" s="118" t="s">
        <v>32</v>
      </c>
      <c r="C53" s="118" t="s">
        <v>31</v>
      </c>
      <c r="D53" s="442"/>
      <c r="E53" s="443"/>
      <c r="F53" s="44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27"/>
      <c r="B64" s="428"/>
      <c r="C64" s="428"/>
      <c r="D64" s="428"/>
      <c r="E64" s="428"/>
      <c r="F64" s="428"/>
      <c r="G64" s="428"/>
    </row>
    <row r="65" spans="1:7" ht="43.5" customHeight="1" x14ac:dyDescent="0.4">
      <c r="A65" s="516" t="s">
        <v>351</v>
      </c>
      <c r="B65" s="516"/>
      <c r="C65" s="516"/>
      <c r="D65" s="516"/>
      <c r="E65" s="516"/>
      <c r="F65" s="51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36"/>
      <c r="B83" s="436"/>
      <c r="C83" s="436"/>
      <c r="D83" s="436"/>
      <c r="E83" s="436"/>
      <c r="F83" s="436"/>
      <c r="G83" s="436"/>
    </row>
    <row r="84" spans="1:7" ht="45" customHeight="1" x14ac:dyDescent="0.45">
      <c r="A84" s="517" t="s">
        <v>352</v>
      </c>
      <c r="B84" s="517"/>
      <c r="C84" s="517"/>
      <c r="D84" s="517"/>
      <c r="E84" s="517"/>
      <c r="F84" s="51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2"/>
      <c r="B103" s="430"/>
      <c r="C103" s="430"/>
      <c r="D103" s="430"/>
      <c r="E103" s="430"/>
      <c r="F103" s="437"/>
      <c r="G103" s="173"/>
    </row>
    <row r="104" spans="1:7" s="80" customFormat="1" ht="46.5" customHeight="1" x14ac:dyDescent="0.4">
      <c r="A104" s="516" t="s">
        <v>353</v>
      </c>
      <c r="B104" s="516"/>
      <c r="C104" s="516"/>
      <c r="D104" s="516"/>
      <c r="E104" s="516"/>
      <c r="F104" s="51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8"/>
      <c r="B111" s="439"/>
      <c r="C111" s="439"/>
      <c r="D111" s="439"/>
      <c r="E111" s="439"/>
      <c r="F111" s="440"/>
      <c r="G111" s="129"/>
    </row>
    <row r="112" spans="1:7" s="80" customFormat="1" ht="39.75" customHeight="1" x14ac:dyDescent="0.4">
      <c r="A112" s="516" t="s">
        <v>390</v>
      </c>
      <c r="B112" s="516"/>
      <c r="C112" s="516"/>
      <c r="D112" s="516"/>
      <c r="E112" s="516"/>
      <c r="F112" s="51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0"/>
      <c r="B120" s="430"/>
      <c r="C120" s="430"/>
      <c r="D120" s="430"/>
      <c r="E120" s="430"/>
      <c r="F120" s="430"/>
      <c r="G120" s="173"/>
    </row>
    <row r="121" spans="1:7" ht="22.5" x14ac:dyDescent="0.4">
      <c r="A121" s="516" t="s">
        <v>311</v>
      </c>
      <c r="B121" s="516"/>
      <c r="C121" s="516"/>
      <c r="D121" s="516"/>
      <c r="E121" s="516"/>
      <c r="F121" s="51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1"/>
      <c r="B132" s="431"/>
      <c r="C132" s="431"/>
      <c r="D132" s="431"/>
      <c r="E132" s="431"/>
      <c r="F132" s="431"/>
      <c r="G132" s="114"/>
    </row>
    <row r="133" spans="1:16384" ht="22.5" customHeight="1" x14ac:dyDescent="0.4">
      <c r="A133" s="518" t="s">
        <v>424</v>
      </c>
      <c r="B133" s="518"/>
      <c r="C133" s="518"/>
      <c r="D133" s="518"/>
      <c r="E133" s="518"/>
      <c r="F133" s="518"/>
      <c r="G133" s="114"/>
    </row>
    <row r="134" spans="1:16384" s="258" customFormat="1" ht="22.5" customHeight="1" x14ac:dyDescent="0.4">
      <c r="A134" s="519"/>
      <c r="B134" s="519"/>
      <c r="C134" s="519"/>
      <c r="D134" s="519"/>
      <c r="E134" s="519"/>
      <c r="F134" s="519"/>
      <c r="G134" s="114"/>
    </row>
    <row r="135" spans="1:16384" s="326" customFormat="1" ht="22.5" customHeight="1" x14ac:dyDescent="0.25">
      <c r="A135" s="441" t="s">
        <v>28</v>
      </c>
      <c r="B135" s="442" t="s">
        <v>29</v>
      </c>
      <c r="C135" s="442"/>
      <c r="D135" s="442" t="s">
        <v>42</v>
      </c>
      <c r="E135" s="443" t="s">
        <v>266</v>
      </c>
      <c r="F135" s="443" t="s">
        <v>302</v>
      </c>
    </row>
    <row r="136" spans="1:16384" s="326" customFormat="1" ht="22.5" customHeight="1" x14ac:dyDescent="0.25">
      <c r="A136" s="441"/>
      <c r="B136" s="118" t="s">
        <v>32</v>
      </c>
      <c r="C136" s="118" t="s">
        <v>31</v>
      </c>
      <c r="D136" s="442"/>
      <c r="E136" s="443"/>
      <c r="F136" s="443"/>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0" t="s">
        <v>461</v>
      </c>
      <c r="B139" s="520"/>
      <c r="C139" s="520"/>
      <c r="D139" s="520"/>
      <c r="E139" s="520"/>
      <c r="F139" s="520"/>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69" t="s">
        <v>350</v>
      </c>
      <c r="B147" s="469"/>
      <c r="C147" s="469"/>
      <c r="D147" s="469"/>
      <c r="E147" s="469"/>
      <c r="F147" s="469"/>
      <c r="G147" s="114"/>
    </row>
    <row r="148" spans="1:7" ht="21" x14ac:dyDescent="0.4">
      <c r="A148" s="121" t="s">
        <v>334</v>
      </c>
      <c r="B148" s="122">
        <v>2</v>
      </c>
      <c r="C148" s="121"/>
      <c r="D148" s="265"/>
      <c r="E148" s="265"/>
      <c r="F148" s="123"/>
      <c r="G148" s="114"/>
    </row>
    <row r="149" spans="1:7" ht="63" x14ac:dyDescent="0.4">
      <c r="A149" s="121" t="s">
        <v>421</v>
      </c>
      <c r="B149" s="122">
        <v>0</v>
      </c>
      <c r="C149" s="121"/>
      <c r="D149" s="121" t="s">
        <v>540</v>
      </c>
      <c r="E149" s="121" t="s">
        <v>479</v>
      </c>
      <c r="F149" s="123"/>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105" x14ac:dyDescent="0.4">
      <c r="A154" s="125" t="s">
        <v>338</v>
      </c>
      <c r="B154" s="318">
        <v>1</v>
      </c>
      <c r="C154" s="125"/>
      <c r="D154" s="125" t="s">
        <v>541</v>
      </c>
      <c r="E154" s="125" t="s">
        <v>532</v>
      </c>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t="s">
        <v>30</v>
      </c>
      <c r="C158" s="125"/>
      <c r="D158" s="125" t="s">
        <v>480</v>
      </c>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2"/>
      <c r="B165" s="430"/>
      <c r="C165" s="430"/>
      <c r="D165" s="430"/>
      <c r="E165" s="430"/>
      <c r="F165" s="430"/>
      <c r="G165" s="114"/>
    </row>
    <row r="166" spans="1:7" s="258" customFormat="1" ht="32.25" customHeight="1" x14ac:dyDescent="0.4">
      <c r="A166" s="520" t="s">
        <v>462</v>
      </c>
      <c r="B166" s="520"/>
      <c r="C166" s="520"/>
      <c r="D166" s="520"/>
      <c r="E166" s="520"/>
      <c r="F166" s="520"/>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t="s">
        <v>481</v>
      </c>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t="s">
        <v>30</v>
      </c>
      <c r="C175" s="125"/>
      <c r="D175" s="125"/>
      <c r="E175" s="124"/>
      <c r="F175" s="322"/>
      <c r="G175" s="114"/>
    </row>
    <row r="176" spans="1:7" s="258" customFormat="1" ht="21" x14ac:dyDescent="0.4">
      <c r="A176" s="433"/>
      <c r="B176" s="434"/>
      <c r="C176" s="434"/>
      <c r="D176" s="434"/>
      <c r="E176" s="434"/>
      <c r="F176" s="434"/>
      <c r="G176" s="114"/>
    </row>
    <row r="177" spans="1:7" ht="32.25" customHeight="1" x14ac:dyDescent="0.4">
      <c r="A177" s="520" t="s">
        <v>311</v>
      </c>
      <c r="B177" s="520"/>
      <c r="C177" s="520"/>
      <c r="D177" s="520"/>
      <c r="E177" s="520"/>
      <c r="F177" s="520"/>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70"/>
      <c r="C186" s="471"/>
      <c r="D186" s="309">
        <f>SUM(B148:C164,B178:C185,B167:C175,B140:C145)</f>
        <v>73</v>
      </c>
      <c r="E186" s="108"/>
      <c r="F186" s="114"/>
      <c r="G186" s="114"/>
    </row>
    <row r="187" spans="1:7" s="258" customFormat="1" ht="22.5" x14ac:dyDescent="0.4">
      <c r="A187" s="292" t="s">
        <v>439</v>
      </c>
      <c r="B187" s="278"/>
      <c r="C187" s="279"/>
      <c r="D187" s="280">
        <f>D186/(COUNT(B140:C145,B148:C164,B167:C175,B178:C185)*2)</f>
        <v>0.96052631578947367</v>
      </c>
      <c r="E187" s="108"/>
      <c r="F187" s="114"/>
      <c r="G187" s="114"/>
    </row>
    <row r="188" spans="1:7" ht="21" x14ac:dyDescent="0.4">
      <c r="A188" s="435"/>
      <c r="B188" s="435"/>
      <c r="C188" s="435"/>
      <c r="D188" s="435"/>
      <c r="E188" s="435"/>
      <c r="F188" s="435"/>
      <c r="G188" s="114"/>
    </row>
    <row r="189" spans="1:7" ht="22.5" x14ac:dyDescent="0.45">
      <c r="A189" s="115" t="s">
        <v>100</v>
      </c>
      <c r="B189" s="115"/>
      <c r="C189" s="115"/>
      <c r="D189" s="115"/>
      <c r="E189" s="115"/>
      <c r="F189" s="115"/>
      <c r="G189" s="114"/>
    </row>
    <row r="190" spans="1:7" ht="21" x14ac:dyDescent="0.4">
      <c r="A190" s="156">
        <f>B11</f>
        <v>43515</v>
      </c>
      <c r="B190" s="114"/>
      <c r="C190" s="135"/>
      <c r="D190" s="114"/>
      <c r="E190" s="108"/>
      <c r="F190" s="114"/>
      <c r="G190" s="114"/>
    </row>
    <row r="191" spans="1:7" ht="21" x14ac:dyDescent="0.4">
      <c r="A191" s="441" t="s">
        <v>28</v>
      </c>
      <c r="B191" s="442" t="s">
        <v>29</v>
      </c>
      <c r="C191" s="442"/>
      <c r="D191" s="442" t="s">
        <v>42</v>
      </c>
      <c r="E191" s="443" t="s">
        <v>266</v>
      </c>
      <c r="F191" s="443" t="s">
        <v>302</v>
      </c>
      <c r="G191" s="114"/>
    </row>
    <row r="192" spans="1:7" ht="21" x14ac:dyDescent="0.4">
      <c r="A192" s="441"/>
      <c r="B192" s="118" t="s">
        <v>32</v>
      </c>
      <c r="C192" s="118" t="s">
        <v>31</v>
      </c>
      <c r="D192" s="442"/>
      <c r="E192" s="443"/>
      <c r="F192" s="44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5" t="s">
        <v>34</v>
      </c>
      <c r="B203" s="456"/>
      <c r="C203" s="457"/>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29"/>
      <c r="B205" s="429"/>
      <c r="C205" s="429"/>
      <c r="D205" s="429"/>
      <c r="E205" s="429"/>
      <c r="F205" s="429"/>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49.25" customHeight="1" x14ac:dyDescent="0.4">
      <c r="A211" s="291" t="s">
        <v>440</v>
      </c>
      <c r="B211" s="122">
        <v>0</v>
      </c>
      <c r="C211" s="143">
        <f>IF(B211=0, -10, "0")</f>
        <v>-10</v>
      </c>
      <c r="D211" s="196" t="s">
        <v>528</v>
      </c>
      <c r="E211" s="123" t="s">
        <v>484</v>
      </c>
      <c r="F211" s="123"/>
      <c r="G211" s="114"/>
    </row>
    <row r="212" spans="1:7" ht="21" x14ac:dyDescent="0.4">
      <c r="A212" s="121" t="s">
        <v>209</v>
      </c>
      <c r="B212" s="122">
        <v>2</v>
      </c>
      <c r="C212" s="122"/>
      <c r="D212" s="194"/>
      <c r="E212" s="124"/>
      <c r="F212" s="123"/>
      <c r="G212" s="114"/>
    </row>
    <row r="213" spans="1:7" ht="21" x14ac:dyDescent="0.4">
      <c r="A213" s="121"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52" x14ac:dyDescent="0.4">
      <c r="A219" s="199" t="s">
        <v>133</v>
      </c>
      <c r="B219" s="122">
        <v>0</v>
      </c>
      <c r="C219" s="174">
        <f>IF(B219=0, -5, "0")</f>
        <v>-5</v>
      </c>
      <c r="D219" s="417" t="s">
        <v>533</v>
      </c>
      <c r="E219" s="123" t="s">
        <v>487</v>
      </c>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42" x14ac:dyDescent="0.4">
      <c r="A222" s="290" t="s">
        <v>331</v>
      </c>
      <c r="B222" s="122">
        <v>0</v>
      </c>
      <c r="C222" s="142">
        <f>IF(B222=0, -2, "0")</f>
        <v>-2</v>
      </c>
      <c r="D222" s="128" t="s">
        <v>483</v>
      </c>
      <c r="E222" s="123" t="s">
        <v>482</v>
      </c>
      <c r="F222" s="123"/>
      <c r="G222" s="129"/>
    </row>
    <row r="223" spans="1:7" s="258" customFormat="1" ht="42" x14ac:dyDescent="0.4">
      <c r="A223" s="121" t="s">
        <v>402</v>
      </c>
      <c r="B223" s="122">
        <v>2</v>
      </c>
      <c r="C223" s="296"/>
      <c r="D223" s="128" t="s">
        <v>485</v>
      </c>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55" t="s">
        <v>34</v>
      </c>
      <c r="B227" s="456"/>
      <c r="C227" s="457"/>
      <c r="D227" s="148">
        <f>SUM(B207:C226)</f>
        <v>17</v>
      </c>
      <c r="E227" s="108"/>
      <c r="F227" s="114"/>
      <c r="G227" s="114"/>
    </row>
    <row r="228" spans="1:7" ht="21" x14ac:dyDescent="0.4">
      <c r="A228" s="130" t="s">
        <v>33</v>
      </c>
      <c r="B228" s="131"/>
      <c r="C228" s="132"/>
      <c r="D228" s="133">
        <f>D227/(COUNT(B207:C226)*2)</f>
        <v>0.36956521739130432</v>
      </c>
      <c r="E228" s="108"/>
      <c r="F228" s="114"/>
      <c r="G228" s="114"/>
    </row>
    <row r="229" spans="1:7" ht="21" x14ac:dyDescent="0.4">
      <c r="A229" s="429"/>
      <c r="B229" s="429"/>
      <c r="C229" s="429"/>
      <c r="D229" s="429"/>
      <c r="E229" s="429"/>
      <c r="F229" s="42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2" t="s">
        <v>311</v>
      </c>
      <c r="B236" s="513"/>
      <c r="C236" s="513"/>
      <c r="D236" s="514"/>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63" x14ac:dyDescent="0.4">
      <c r="A239" s="125" t="s">
        <v>376</v>
      </c>
      <c r="B239" s="122" t="s">
        <v>30</v>
      </c>
      <c r="C239" s="206"/>
      <c r="D239" s="125" t="s">
        <v>486</v>
      </c>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11">
        <v>0.33300000000000002</v>
      </c>
      <c r="E244" s="147"/>
      <c r="F244" s="123"/>
      <c r="G244" s="114"/>
    </row>
    <row r="245" spans="1:7" ht="21" x14ac:dyDescent="0.4">
      <c r="A245" s="455" t="s">
        <v>34</v>
      </c>
      <c r="B245" s="456"/>
      <c r="C245" s="457"/>
      <c r="D245" s="130">
        <f>SUM(B231:C235,B237:C244)</f>
        <v>23</v>
      </c>
      <c r="E245" s="108"/>
      <c r="F245" s="114"/>
      <c r="G245" s="114"/>
    </row>
    <row r="246" spans="1:7" ht="21" x14ac:dyDescent="0.4">
      <c r="A246" s="130" t="s">
        <v>33</v>
      </c>
      <c r="B246" s="131"/>
      <c r="C246" s="132"/>
      <c r="D246" s="133">
        <f>D245/(COUNT(B231:C235,B237:C244)*2)</f>
        <v>0.95833333333333337</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56</v>
      </c>
      <c r="E248" s="108"/>
      <c r="F248" s="114"/>
      <c r="G248" s="114"/>
    </row>
    <row r="249" spans="1:7" ht="22.5" x14ac:dyDescent="0.45">
      <c r="A249" s="150" t="s">
        <v>442</v>
      </c>
      <c r="B249" s="189"/>
      <c r="C249" s="190"/>
      <c r="D249" s="154">
        <f>D248/(COUNT(B231:C235,B195:C202,B207:C226,B237:C244)*2)</f>
        <v>0.65116279069767447</v>
      </c>
      <c r="E249" s="108"/>
      <c r="F249" s="114"/>
      <c r="G249" s="114"/>
    </row>
    <row r="250" spans="1:7" ht="21" x14ac:dyDescent="0.4">
      <c r="A250" s="429"/>
      <c r="B250" s="429"/>
      <c r="C250" s="429"/>
      <c r="D250" s="429"/>
      <c r="E250" s="429"/>
      <c r="F250" s="429"/>
      <c r="G250" s="114"/>
    </row>
    <row r="251" spans="1:7" ht="22.5" x14ac:dyDescent="0.45">
      <c r="A251" s="115" t="s">
        <v>101</v>
      </c>
      <c r="B251" s="115"/>
      <c r="C251" s="115"/>
      <c r="D251" s="115"/>
      <c r="E251" s="115"/>
      <c r="F251" s="115"/>
      <c r="G251" s="114"/>
    </row>
    <row r="252" spans="1:7" ht="21" x14ac:dyDescent="0.4">
      <c r="A252" s="156">
        <f>B11</f>
        <v>43515</v>
      </c>
      <c r="B252" s="114"/>
      <c r="C252" s="135"/>
      <c r="D252" s="129"/>
      <c r="E252" s="108"/>
      <c r="F252" s="114"/>
      <c r="G252" s="114"/>
    </row>
    <row r="253" spans="1:7" ht="21" x14ac:dyDescent="0.4">
      <c r="A253" s="441" t="s">
        <v>28</v>
      </c>
      <c r="B253" s="442" t="s">
        <v>29</v>
      </c>
      <c r="C253" s="442"/>
      <c r="D253" s="442" t="s">
        <v>42</v>
      </c>
      <c r="E253" s="443" t="s">
        <v>266</v>
      </c>
      <c r="F253" s="443" t="s">
        <v>302</v>
      </c>
      <c r="G253" s="129"/>
    </row>
    <row r="254" spans="1:7" ht="21" x14ac:dyDescent="0.4">
      <c r="A254" s="441"/>
      <c r="B254" s="118" t="s">
        <v>32</v>
      </c>
      <c r="C254" s="118" t="s">
        <v>31</v>
      </c>
      <c r="D254" s="442"/>
      <c r="E254" s="443"/>
      <c r="F254" s="44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5" t="s">
        <v>34</v>
      </c>
      <c r="B265" s="456"/>
      <c r="C265" s="457"/>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47" x14ac:dyDescent="0.4">
      <c r="A276" s="291" t="s">
        <v>440</v>
      </c>
      <c r="B276" s="122">
        <v>0</v>
      </c>
      <c r="C276" s="143">
        <f>IF(B276=0, -10, "0")</f>
        <v>-10</v>
      </c>
      <c r="D276" s="196" t="s">
        <v>528</v>
      </c>
      <c r="E276" s="123" t="s">
        <v>484</v>
      </c>
      <c r="F276" s="123"/>
      <c r="G276" s="129"/>
    </row>
    <row r="277" spans="1:7" ht="336" x14ac:dyDescent="0.4">
      <c r="A277" s="400" t="s">
        <v>394</v>
      </c>
      <c r="B277" s="122">
        <v>0</v>
      </c>
      <c r="C277" s="142">
        <f>IF(B277=0, -2, "0")</f>
        <v>-2</v>
      </c>
      <c r="D277" s="194" t="s">
        <v>489</v>
      </c>
      <c r="E277" s="123" t="s">
        <v>529</v>
      </c>
      <c r="F277" s="123"/>
      <c r="G277" s="114"/>
    </row>
    <row r="278" spans="1:7" ht="105" x14ac:dyDescent="0.4">
      <c r="A278" s="121" t="s">
        <v>117</v>
      </c>
      <c r="B278" s="122">
        <v>0</v>
      </c>
      <c r="C278" s="122"/>
      <c r="D278" s="121" t="s">
        <v>542</v>
      </c>
      <c r="E278" s="123" t="s">
        <v>488</v>
      </c>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45" customHeight="1" x14ac:dyDescent="0.4">
      <c r="A285" s="290" t="s">
        <v>331</v>
      </c>
      <c r="B285" s="122" t="s">
        <v>30</v>
      </c>
      <c r="C285" s="142" t="str">
        <f>IF(B285=0, -2, "0")</f>
        <v>0</v>
      </c>
      <c r="D285" s="128" t="s">
        <v>483</v>
      </c>
      <c r="E285" s="123" t="s">
        <v>482</v>
      </c>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3"/>
      <c r="B290" s="463"/>
      <c r="C290" s="463"/>
      <c r="D290" s="463"/>
      <c r="E290" s="463"/>
      <c r="F290" s="463"/>
      <c r="G290" s="129"/>
    </row>
    <row r="291" spans="1:7" s="80" customFormat="1" ht="31.5" customHeight="1" x14ac:dyDescent="0.4">
      <c r="A291" s="515" t="s">
        <v>311</v>
      </c>
      <c r="B291" s="515"/>
      <c r="C291" s="515"/>
      <c r="D291" s="515"/>
      <c r="E291" s="515"/>
      <c r="F291" s="515"/>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64.5" customHeight="1" x14ac:dyDescent="0.4">
      <c r="A294" s="121" t="s">
        <v>376</v>
      </c>
      <c r="B294" s="122" t="s">
        <v>30</v>
      </c>
      <c r="C294" s="126"/>
      <c r="D294" s="125" t="s">
        <v>486</v>
      </c>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0.5</v>
      </c>
      <c r="E299" s="147"/>
      <c r="F299" s="123"/>
      <c r="G299" s="129"/>
    </row>
    <row r="300" spans="1:7" ht="21" x14ac:dyDescent="0.4">
      <c r="A300" s="148" t="s">
        <v>34</v>
      </c>
      <c r="B300" s="148"/>
      <c r="C300" s="148"/>
      <c r="D300" s="148">
        <f>SUM(B269:C289,B292:C299)</f>
        <v>35</v>
      </c>
      <c r="E300" s="108"/>
      <c r="F300" s="114"/>
      <c r="G300" s="114"/>
    </row>
    <row r="301" spans="1:7" ht="21" x14ac:dyDescent="0.4">
      <c r="A301" s="130" t="s">
        <v>33</v>
      </c>
      <c r="B301" s="131"/>
      <c r="C301" s="132"/>
      <c r="D301" s="133">
        <f>D300/(COUNT(B269:C289,B292:C299)*2)</f>
        <v>0.60344827586206895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51</v>
      </c>
      <c r="E303" s="108"/>
      <c r="F303" s="114"/>
      <c r="G303" s="114"/>
    </row>
    <row r="304" spans="1:7" ht="22.5" x14ac:dyDescent="0.45">
      <c r="A304" s="150" t="s">
        <v>444</v>
      </c>
      <c r="B304" s="189"/>
      <c r="C304" s="190"/>
      <c r="D304" s="154">
        <f>D303/(COUNT(B257:C264,B269:C289,B292:C299)*2)</f>
        <v>0.68918918918918914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43515</v>
      </c>
      <c r="B307" s="114"/>
      <c r="C307" s="135"/>
      <c r="D307" s="114"/>
      <c r="E307" s="108"/>
      <c r="F307" s="114"/>
      <c r="G307" s="114"/>
    </row>
    <row r="308" spans="1:7" ht="21" x14ac:dyDescent="0.4">
      <c r="A308" s="441" t="s">
        <v>28</v>
      </c>
      <c r="B308" s="442" t="s">
        <v>29</v>
      </c>
      <c r="C308" s="442"/>
      <c r="D308" s="442" t="s">
        <v>42</v>
      </c>
      <c r="E308" s="443" t="s">
        <v>266</v>
      </c>
      <c r="F308" s="443" t="s">
        <v>302</v>
      </c>
      <c r="G308" s="129"/>
    </row>
    <row r="309" spans="1:7" ht="21" x14ac:dyDescent="0.4">
      <c r="A309" s="441"/>
      <c r="B309" s="118" t="s">
        <v>32</v>
      </c>
      <c r="C309" s="118" t="s">
        <v>31</v>
      </c>
      <c r="D309" s="442"/>
      <c r="E309" s="443"/>
      <c r="F309" s="44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63" x14ac:dyDescent="0.4">
      <c r="A328" s="291" t="s">
        <v>440</v>
      </c>
      <c r="B328" s="122">
        <v>0</v>
      </c>
      <c r="C328" s="143">
        <f>IF(B328=0, -10, IF(B328=1, -5, "0"))</f>
        <v>-10</v>
      </c>
      <c r="D328" s="121" t="s">
        <v>490</v>
      </c>
      <c r="E328" s="123" t="s">
        <v>484</v>
      </c>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68" x14ac:dyDescent="0.4">
      <c r="A337" s="168" t="s">
        <v>58</v>
      </c>
      <c r="B337" s="122">
        <v>0</v>
      </c>
      <c r="C337" s="174">
        <f>IF(B337=0, -5, "0")</f>
        <v>-5</v>
      </c>
      <c r="D337" s="213" t="s">
        <v>491</v>
      </c>
      <c r="E337" s="160" t="s">
        <v>530</v>
      </c>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19</v>
      </c>
      <c r="E344" s="108"/>
      <c r="F344" s="114"/>
      <c r="G344" s="114"/>
    </row>
    <row r="345" spans="1:7" ht="21" x14ac:dyDescent="0.4">
      <c r="A345" s="130" t="s">
        <v>33</v>
      </c>
      <c r="B345" s="131"/>
      <c r="C345" s="132"/>
      <c r="D345" s="133">
        <f>D344/(COUNT(B324:C343)*2)</f>
        <v>0.45238095238095238</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54"/>
      <c r="B357" s="454"/>
      <c r="C357" s="454"/>
      <c r="D357" s="454"/>
      <c r="E357" s="454"/>
      <c r="F357" s="454"/>
      <c r="G357" s="454"/>
    </row>
    <row r="358" spans="1:7" ht="32.25" customHeight="1" x14ac:dyDescent="0.4">
      <c r="A358" s="499" t="s">
        <v>311</v>
      </c>
      <c r="B358" s="499"/>
      <c r="C358" s="499"/>
      <c r="D358" s="499"/>
      <c r="E358" s="499"/>
      <c r="F358" s="499"/>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63" x14ac:dyDescent="0.4">
      <c r="A361" s="125" t="s">
        <v>376</v>
      </c>
      <c r="B361" s="122" t="s">
        <v>30</v>
      </c>
      <c r="C361" s="126"/>
      <c r="D361" s="125" t="s">
        <v>486</v>
      </c>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0.33300000000000002</v>
      </c>
      <c r="E366" s="147"/>
      <c r="F366" s="123"/>
      <c r="G366" s="114"/>
    </row>
    <row r="367" spans="1:7" ht="21" x14ac:dyDescent="0.4">
      <c r="A367" s="130" t="s">
        <v>34</v>
      </c>
      <c r="B367" s="130"/>
      <c r="C367" s="130"/>
      <c r="D367" s="130">
        <f>SUM(B348:C356,B359:C366)</f>
        <v>31</v>
      </c>
      <c r="E367" s="108"/>
      <c r="F367" s="114"/>
      <c r="G367" s="114"/>
    </row>
    <row r="368" spans="1:7" ht="21" x14ac:dyDescent="0.4">
      <c r="A368" s="130" t="s">
        <v>33</v>
      </c>
      <c r="B368" s="131"/>
      <c r="C368" s="132"/>
      <c r="D368" s="133">
        <f>D367/(COUNT(B348:C356,B359:C366)*2)</f>
        <v>0.96875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66</v>
      </c>
      <c r="E370" s="108"/>
      <c r="F370" s="114"/>
      <c r="G370" s="114"/>
    </row>
    <row r="371" spans="1:7" ht="22.5" x14ac:dyDescent="0.45">
      <c r="A371" s="218" t="s">
        <v>446</v>
      </c>
      <c r="B371" s="219"/>
      <c r="C371" s="220"/>
      <c r="D371" s="221">
        <f>D370/(COUNT(B324:C343,B348:C356,B312:C319,B359:C366)*2)</f>
        <v>0.73333333333333328</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43515</v>
      </c>
      <c r="B374" s="114"/>
      <c r="C374" s="135"/>
      <c r="D374" s="114"/>
      <c r="E374" s="225"/>
      <c r="F374" s="173"/>
      <c r="G374" s="173"/>
    </row>
    <row r="375" spans="1:7" s="6" customFormat="1" ht="21" x14ac:dyDescent="0.4">
      <c r="A375" s="441" t="s">
        <v>28</v>
      </c>
      <c r="B375" s="442" t="s">
        <v>29</v>
      </c>
      <c r="C375" s="442"/>
      <c r="D375" s="442" t="s">
        <v>42</v>
      </c>
      <c r="E375" s="443" t="s">
        <v>266</v>
      </c>
      <c r="F375" s="443" t="s">
        <v>302</v>
      </c>
      <c r="G375" s="173"/>
    </row>
    <row r="376" spans="1:7" s="6" customFormat="1" ht="21" x14ac:dyDescent="0.4">
      <c r="A376" s="441"/>
      <c r="B376" s="118" t="s">
        <v>32</v>
      </c>
      <c r="C376" s="118" t="s">
        <v>31</v>
      </c>
      <c r="D376" s="442"/>
      <c r="E376" s="443"/>
      <c r="F376" s="443"/>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42" x14ac:dyDescent="0.4">
      <c r="A379" s="164" t="s">
        <v>116</v>
      </c>
      <c r="B379" s="122">
        <v>2</v>
      </c>
      <c r="C379" s="122"/>
      <c r="D379" s="158" t="s">
        <v>492</v>
      </c>
      <c r="E379" s="127"/>
      <c r="F379" s="123"/>
      <c r="G379" s="173"/>
    </row>
    <row r="380" spans="1:7" s="6" customFormat="1" ht="22.5" x14ac:dyDescent="0.4">
      <c r="A380" s="157" t="s">
        <v>215</v>
      </c>
      <c r="B380" s="122" t="s">
        <v>30</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t="s">
        <v>30</v>
      </c>
      <c r="C382" s="122"/>
      <c r="D382" s="191"/>
      <c r="E382" s="127"/>
      <c r="F382" s="123"/>
      <c r="G382" s="173"/>
    </row>
    <row r="383" spans="1:7" s="6" customFormat="1" ht="21" x14ac:dyDescent="0.4">
      <c r="A383" s="215" t="s">
        <v>126</v>
      </c>
      <c r="B383" s="122" t="s">
        <v>30</v>
      </c>
      <c r="C383" s="174" t="str">
        <f>IF(B383=0, -5, "0")</f>
        <v>0</v>
      </c>
      <c r="D383" s="127" t="s">
        <v>543</v>
      </c>
      <c r="E383" s="127"/>
      <c r="F383" s="123"/>
      <c r="G383" s="173"/>
    </row>
    <row r="384" spans="1:7" s="6" customFormat="1" ht="42" x14ac:dyDescent="0.4">
      <c r="A384" s="157" t="s">
        <v>146</v>
      </c>
      <c r="B384" s="122" t="s">
        <v>30</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10</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t="s">
        <v>30</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t="s">
        <v>30</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t="s">
        <v>30</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t="s">
        <v>30</v>
      </c>
      <c r="C409" s="142" t="str">
        <f>IF(B409=0, -2, "0")</f>
        <v>0</v>
      </c>
      <c r="D409" s="229"/>
      <c r="E409" s="180"/>
      <c r="F409" s="123"/>
      <c r="G409" s="173"/>
    </row>
    <row r="410" spans="1:7" s="6" customFormat="1" ht="18" customHeight="1" x14ac:dyDescent="0.45">
      <c r="A410" s="290" t="s">
        <v>331</v>
      </c>
      <c r="B410" s="122" t="s">
        <v>30</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t="s">
        <v>30</v>
      </c>
      <c r="C412" s="126"/>
      <c r="D412" s="229"/>
      <c r="E412" s="127"/>
      <c r="F412" s="123"/>
      <c r="G412" s="173"/>
    </row>
    <row r="413" spans="1:7" s="6" customFormat="1" ht="21" x14ac:dyDescent="0.4">
      <c r="A413" s="125" t="s">
        <v>360</v>
      </c>
      <c r="B413" s="122" t="s">
        <v>30</v>
      </c>
      <c r="C413" s="126"/>
      <c r="D413" s="232"/>
      <c r="E413" s="127"/>
      <c r="F413" s="123"/>
      <c r="G413" s="173"/>
    </row>
    <row r="414" spans="1:7" s="6" customFormat="1" ht="21" x14ac:dyDescent="0.4">
      <c r="A414" s="201" t="s">
        <v>426</v>
      </c>
      <c r="B414" s="122" t="s">
        <v>30</v>
      </c>
      <c r="C414" s="126"/>
      <c r="D414" s="201"/>
      <c r="E414" s="127"/>
      <c r="F414" s="123"/>
      <c r="G414" s="173"/>
    </row>
    <row r="415" spans="1:7" s="260" customFormat="1" ht="21" x14ac:dyDescent="0.4">
      <c r="A415" s="497"/>
      <c r="B415" s="436"/>
      <c r="C415" s="436"/>
      <c r="D415" s="436"/>
      <c r="E415" s="436"/>
      <c r="F415" s="436"/>
      <c r="G415" s="436"/>
    </row>
    <row r="416" spans="1:7" s="6" customFormat="1" ht="24.75" x14ac:dyDescent="0.4">
      <c r="A416" s="502" t="s">
        <v>320</v>
      </c>
      <c r="B416" s="502"/>
      <c r="C416" s="502"/>
      <c r="D416" s="502"/>
      <c r="E416" s="502"/>
      <c r="F416" s="502"/>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63" x14ac:dyDescent="0.4">
      <c r="A419" s="125" t="s">
        <v>376</v>
      </c>
      <c r="B419" s="122" t="s">
        <v>30</v>
      </c>
      <c r="C419" s="126"/>
      <c r="D419" s="125" t="s">
        <v>486</v>
      </c>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2</v>
      </c>
      <c r="C424" s="122"/>
      <c r="D424" s="411">
        <v>1</v>
      </c>
      <c r="E424" s="147"/>
      <c r="F424" s="123"/>
      <c r="G424" s="173"/>
    </row>
    <row r="425" spans="1:7" s="6" customFormat="1" ht="21" x14ac:dyDescent="0.4">
      <c r="A425" s="130" t="s">
        <v>34</v>
      </c>
      <c r="B425" s="130"/>
      <c r="C425" s="130"/>
      <c r="D425" s="130">
        <f>SUM(B394:C414,B417:C424)</f>
        <v>32</v>
      </c>
      <c r="E425" s="225"/>
      <c r="F425" s="173"/>
      <c r="G425" s="173"/>
    </row>
    <row r="426" spans="1:7" s="6" customFormat="1" ht="21" x14ac:dyDescent="0.4">
      <c r="A426" s="130" t="s">
        <v>33</v>
      </c>
      <c r="B426" s="131"/>
      <c r="C426" s="132"/>
      <c r="D426" s="133">
        <f>D425/(COUNT(B394:C414,B417:C424)*2)</f>
        <v>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42</v>
      </c>
      <c r="E428" s="225"/>
      <c r="F428" s="173"/>
      <c r="G428" s="173"/>
    </row>
    <row r="429" spans="1:7" s="6" customFormat="1" ht="22.5" x14ac:dyDescent="0.45">
      <c r="A429" s="150" t="s">
        <v>449</v>
      </c>
      <c r="B429" s="189"/>
      <c r="C429" s="190"/>
      <c r="D429" s="154">
        <f>D428/(COUNT(B379:C389,B394:C414,B417:C424)*2)</f>
        <v>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43515</v>
      </c>
      <c r="B432" s="114"/>
      <c r="C432" s="135"/>
      <c r="D432" s="129"/>
      <c r="E432" s="108"/>
      <c r="F432" s="114"/>
      <c r="G432" s="114"/>
    </row>
    <row r="433" spans="1:7" ht="21" x14ac:dyDescent="0.4">
      <c r="A433" s="441" t="s">
        <v>28</v>
      </c>
      <c r="B433" s="442" t="s">
        <v>29</v>
      </c>
      <c r="C433" s="442"/>
      <c r="D433" s="442" t="s">
        <v>42</v>
      </c>
      <c r="E433" s="443" t="s">
        <v>266</v>
      </c>
      <c r="F433" s="443" t="s">
        <v>302</v>
      </c>
      <c r="G433" s="129"/>
    </row>
    <row r="434" spans="1:7" ht="21" x14ac:dyDescent="0.4">
      <c r="A434" s="441"/>
      <c r="B434" s="118" t="s">
        <v>32</v>
      </c>
      <c r="C434" s="118" t="s">
        <v>31</v>
      </c>
      <c r="D434" s="442"/>
      <c r="E434" s="443"/>
      <c r="F434" s="44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t="s">
        <v>493</v>
      </c>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v>2</v>
      </c>
      <c r="C451" s="122"/>
      <c r="D451" s="163"/>
      <c r="E451" s="124"/>
      <c r="F451" s="123"/>
      <c r="G451" s="114"/>
    </row>
    <row r="452" spans="1:7" ht="63" x14ac:dyDescent="0.4">
      <c r="A452" s="215" t="s">
        <v>361</v>
      </c>
      <c r="B452" s="122">
        <v>0</v>
      </c>
      <c r="C452" s="174">
        <f>IF(B452=0, -5, "0")</f>
        <v>-5</v>
      </c>
      <c r="D452" s="163" t="s">
        <v>534</v>
      </c>
      <c r="E452" s="123" t="s">
        <v>494</v>
      </c>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2" t="s">
        <v>311</v>
      </c>
      <c r="B464" s="502"/>
      <c r="C464" s="502"/>
      <c r="D464" s="502"/>
      <c r="E464" s="502"/>
      <c r="F464" s="502"/>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v>0</v>
      </c>
      <c r="C471" s="122"/>
      <c r="D471" s="411">
        <v>0</v>
      </c>
      <c r="E471" s="147"/>
      <c r="F471" s="123"/>
      <c r="G471" s="114"/>
    </row>
    <row r="472" spans="1:7" ht="21" x14ac:dyDescent="0.4">
      <c r="A472" s="130" t="s">
        <v>34</v>
      </c>
      <c r="B472" s="148"/>
      <c r="C472" s="148"/>
      <c r="D472" s="242">
        <f>SUM(B449:C462,B465:C471)</f>
        <v>21</v>
      </c>
      <c r="E472" s="108"/>
      <c r="F472" s="114"/>
      <c r="G472" s="114"/>
    </row>
    <row r="473" spans="1:7" ht="21" x14ac:dyDescent="0.4">
      <c r="A473" s="130" t="s">
        <v>33</v>
      </c>
      <c r="B473" s="131"/>
      <c r="C473" s="132"/>
      <c r="D473" s="133">
        <f>D472/(COUNT(B449:C462,B465:C471)*2)</f>
        <v>0.65625</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21</v>
      </c>
      <c r="E475" s="108"/>
      <c r="F475" s="114"/>
      <c r="G475" s="114"/>
    </row>
    <row r="476" spans="1:7" ht="22.5" x14ac:dyDescent="0.45">
      <c r="A476" s="150" t="s">
        <v>452</v>
      </c>
      <c r="B476" s="189"/>
      <c r="C476" s="190"/>
      <c r="D476" s="154">
        <f>D475/(COUNT(B449:C462,B437:C444,B465:C471)*2)</f>
        <v>0.65625</v>
      </c>
      <c r="E476" s="108"/>
      <c r="F476" s="114"/>
      <c r="G476" s="114"/>
    </row>
    <row r="477" spans="1:7" ht="21" x14ac:dyDescent="0.4">
      <c r="A477" s="155"/>
      <c r="B477" s="114"/>
      <c r="C477" s="135"/>
      <c r="D477" s="114"/>
      <c r="E477" s="108"/>
      <c r="F477" s="114"/>
      <c r="G477" s="114"/>
    </row>
    <row r="478" spans="1:7" s="258" customFormat="1" ht="24.75" x14ac:dyDescent="0.4">
      <c r="A478" s="503" t="s">
        <v>425</v>
      </c>
      <c r="B478" s="503"/>
      <c r="C478" s="503"/>
      <c r="D478" s="503"/>
      <c r="E478" s="503"/>
      <c r="F478" s="503"/>
      <c r="G478" s="114"/>
    </row>
    <row r="479" spans="1:7" s="258" customFormat="1" ht="21" customHeight="1" x14ac:dyDescent="0.4">
      <c r="A479" s="234">
        <f>B11</f>
        <v>43515</v>
      </c>
      <c r="G479" s="114"/>
    </row>
    <row r="480" spans="1:7" s="258" customFormat="1" ht="21" x14ac:dyDescent="0.4">
      <c r="A480" s="473" t="s">
        <v>28</v>
      </c>
      <c r="B480" s="474" t="s">
        <v>29</v>
      </c>
      <c r="C480" s="474"/>
      <c r="D480" s="474" t="s">
        <v>42</v>
      </c>
      <c r="E480" s="475" t="s">
        <v>266</v>
      </c>
      <c r="F480" s="475" t="s">
        <v>302</v>
      </c>
      <c r="G480" s="114"/>
    </row>
    <row r="481" spans="1:7" s="258" customFormat="1" ht="21" x14ac:dyDescent="0.4">
      <c r="A481" s="473"/>
      <c r="B481" s="320" t="s">
        <v>32</v>
      </c>
      <c r="C481" s="320" t="s">
        <v>31</v>
      </c>
      <c r="D481" s="474"/>
      <c r="E481" s="475"/>
      <c r="F481" s="475"/>
      <c r="G481" s="114"/>
    </row>
    <row r="482" spans="1:7" s="260" customFormat="1" ht="22.5" x14ac:dyDescent="0.4">
      <c r="A482" s="367"/>
      <c r="B482" s="368"/>
      <c r="C482" s="368"/>
      <c r="D482" s="368"/>
      <c r="E482" s="354"/>
      <c r="F482" s="354"/>
      <c r="G482" s="173"/>
    </row>
    <row r="483" spans="1:7" s="260" customFormat="1" ht="24.75" x14ac:dyDescent="0.4">
      <c r="A483" s="464" t="s">
        <v>52</v>
      </c>
      <c r="B483" s="464"/>
      <c r="C483" s="464"/>
      <c r="D483" s="464"/>
      <c r="E483" s="464"/>
      <c r="F483" s="464"/>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1" t="s">
        <v>463</v>
      </c>
      <c r="B491" s="462"/>
      <c r="C491" s="462"/>
      <c r="D491" s="462"/>
      <c r="E491" s="462"/>
      <c r="F491" s="462"/>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6" t="s">
        <v>23</v>
      </c>
      <c r="B505" s="477"/>
      <c r="C505" s="477"/>
      <c r="D505" s="477"/>
      <c r="E505" s="477"/>
      <c r="F505" s="478"/>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6"/>
      <c r="B517" s="486"/>
      <c r="C517" s="486"/>
      <c r="D517" s="486"/>
      <c r="E517" s="486"/>
      <c r="F517" s="486"/>
      <c r="G517" s="486"/>
    </row>
    <row r="518" spans="1:7" s="258" customFormat="1" ht="26.25" customHeight="1" x14ac:dyDescent="0.5">
      <c r="A518" s="369" t="s">
        <v>311</v>
      </c>
      <c r="B518" s="498"/>
      <c r="C518" s="498"/>
      <c r="D518" s="498"/>
      <c r="E518" s="498"/>
      <c r="F518" s="498"/>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4" t="s">
        <v>97</v>
      </c>
      <c r="B530" s="504"/>
      <c r="C530" s="504"/>
      <c r="D530" s="504"/>
      <c r="E530" s="504"/>
      <c r="F530" s="504"/>
      <c r="G530" s="114"/>
    </row>
    <row r="531" spans="1:7" s="258" customFormat="1" ht="22.5" customHeight="1" x14ac:dyDescent="0.4">
      <c r="A531" s="234">
        <f>B11</f>
        <v>43515</v>
      </c>
      <c r="B531" s="114"/>
      <c r="C531" s="135"/>
      <c r="D531" s="137"/>
      <c r="E531" s="137"/>
      <c r="F531" s="137"/>
      <c r="G531" s="114"/>
    </row>
    <row r="532" spans="1:7" s="258" customFormat="1" ht="21" x14ac:dyDescent="0.4">
      <c r="A532" s="479" t="s">
        <v>28</v>
      </c>
      <c r="B532" s="481" t="s">
        <v>29</v>
      </c>
      <c r="C532" s="482"/>
      <c r="D532" s="442" t="s">
        <v>42</v>
      </c>
      <c r="E532" s="443" t="s">
        <v>266</v>
      </c>
      <c r="F532" s="443" t="s">
        <v>302</v>
      </c>
      <c r="G532" s="114"/>
    </row>
    <row r="533" spans="1:7" s="258" customFormat="1" ht="21" x14ac:dyDescent="0.4">
      <c r="A533" s="480"/>
      <c r="B533" s="315" t="s">
        <v>32</v>
      </c>
      <c r="C533" s="316" t="s">
        <v>31</v>
      </c>
      <c r="D533" s="442"/>
      <c r="E533" s="443"/>
      <c r="F533" s="443"/>
      <c r="G533" s="114"/>
    </row>
    <row r="534" spans="1:7" s="80" customFormat="1" ht="22.5" x14ac:dyDescent="0.4">
      <c r="A534" s="365"/>
      <c r="B534" s="366"/>
      <c r="C534" s="366"/>
      <c r="D534" s="361"/>
      <c r="E534" s="362"/>
      <c r="F534" s="362"/>
      <c r="G534" s="129"/>
    </row>
    <row r="535" spans="1:7" s="258" customFormat="1" ht="24.75" x14ac:dyDescent="0.4">
      <c r="A535" s="370" t="s">
        <v>17</v>
      </c>
      <c r="B535" s="317"/>
      <c r="C535" s="500"/>
      <c r="D535" s="500"/>
      <c r="E535" s="500"/>
      <c r="F535" s="501"/>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5" t="s">
        <v>34</v>
      </c>
      <c r="B542" s="456"/>
      <c r="C542" s="457"/>
      <c r="D542" s="407">
        <f>SUM(B536:C541)</f>
        <v>12</v>
      </c>
      <c r="E542" s="248"/>
      <c r="F542" s="248"/>
      <c r="G542" s="114"/>
    </row>
    <row r="543" spans="1:7" s="258" customFormat="1" ht="21" customHeight="1" x14ac:dyDescent="0.4">
      <c r="A543" s="455" t="s">
        <v>33</v>
      </c>
      <c r="B543" s="456"/>
      <c r="C543" s="457"/>
      <c r="D543" s="388">
        <f>D542/(COUNT(B536:C541)*2)</f>
        <v>1</v>
      </c>
      <c r="E543" s="248"/>
      <c r="F543" s="248"/>
      <c r="G543" s="114"/>
    </row>
    <row r="544" spans="1:7" s="258" customFormat="1" ht="21" x14ac:dyDescent="0.4">
      <c r="A544" s="429"/>
      <c r="B544" s="429"/>
      <c r="C544" s="429"/>
      <c r="D544" s="429"/>
      <c r="E544" s="429"/>
      <c r="F544" s="429"/>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1"/>
      <c r="B556" s="454"/>
      <c r="C556" s="454"/>
      <c r="D556" s="454"/>
      <c r="E556" s="454"/>
      <c r="F556" s="454"/>
      <c r="G556" s="454"/>
    </row>
    <row r="557" spans="1:7" s="258" customFormat="1" ht="35.25" customHeight="1" x14ac:dyDescent="0.4">
      <c r="A557" s="371" t="s">
        <v>311</v>
      </c>
      <c r="B557" s="337"/>
      <c r="C557" s="452"/>
      <c r="D557" s="452"/>
      <c r="E557" s="452"/>
      <c r="F557" s="453"/>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47" t="s">
        <v>34</v>
      </c>
      <c r="B566" s="447"/>
      <c r="C566" s="448"/>
      <c r="D566" s="358">
        <f>SUM(B558:C565,B546:C555)</f>
        <v>36</v>
      </c>
      <c r="E566" s="108"/>
      <c r="F566" s="114"/>
      <c r="G566" s="114"/>
    </row>
    <row r="567" spans="1:7" s="258" customFormat="1" ht="21" x14ac:dyDescent="0.4">
      <c r="A567" s="447" t="s">
        <v>33</v>
      </c>
      <c r="B567" s="447"/>
      <c r="C567" s="447"/>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29"/>
      <c r="B572" s="429"/>
      <c r="C572" s="429"/>
      <c r="D572" s="429"/>
      <c r="E572" s="429"/>
      <c r="F572" s="429"/>
      <c r="G572" s="114"/>
    </row>
    <row r="573" spans="1:7" ht="22.5" x14ac:dyDescent="0.45">
      <c r="A573" s="460" t="s">
        <v>19</v>
      </c>
      <c r="B573" s="460"/>
      <c r="C573" s="460"/>
      <c r="D573" s="460"/>
      <c r="E573" s="460"/>
      <c r="F573" s="460"/>
      <c r="G573" s="114"/>
    </row>
    <row r="574" spans="1:7" ht="22.5" x14ac:dyDescent="0.4">
      <c r="A574" s="243">
        <f>B11</f>
        <v>43515</v>
      </c>
      <c r="B574" s="114"/>
      <c r="C574" s="135"/>
      <c r="D574" s="356"/>
      <c r="E574" s="356"/>
      <c r="F574" s="356"/>
      <c r="G574" s="114"/>
    </row>
    <row r="575" spans="1:7" ht="21" x14ac:dyDescent="0.4">
      <c r="A575" s="473" t="s">
        <v>28</v>
      </c>
      <c r="B575" s="474" t="s">
        <v>29</v>
      </c>
      <c r="C575" s="474"/>
      <c r="D575" s="474" t="s">
        <v>42</v>
      </c>
      <c r="E575" s="475" t="s">
        <v>266</v>
      </c>
      <c r="F575" s="475" t="s">
        <v>302</v>
      </c>
      <c r="G575" s="114"/>
    </row>
    <row r="576" spans="1:7" ht="21" x14ac:dyDescent="0.4">
      <c r="A576" s="473"/>
      <c r="B576" s="320" t="s">
        <v>32</v>
      </c>
      <c r="C576" s="320" t="s">
        <v>31</v>
      </c>
      <c r="D576" s="474"/>
      <c r="E576" s="475"/>
      <c r="F576" s="475"/>
      <c r="G576" s="129"/>
    </row>
    <row r="577" spans="1:7" s="80" customFormat="1" ht="22.5" x14ac:dyDescent="0.4">
      <c r="A577" s="372"/>
      <c r="B577" s="373"/>
      <c r="C577" s="373"/>
      <c r="D577" s="373"/>
      <c r="E577" s="341"/>
      <c r="F577" s="374"/>
      <c r="G577" s="129"/>
    </row>
    <row r="578" spans="1:7" ht="24.75" x14ac:dyDescent="0.4">
      <c r="A578" s="487" t="s">
        <v>10</v>
      </c>
      <c r="B578" s="488"/>
      <c r="C578" s="488"/>
      <c r="D578" s="488"/>
      <c r="E578" s="488"/>
      <c r="F578" s="489"/>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47" t="s">
        <v>34</v>
      </c>
      <c r="B588" s="447"/>
      <c r="C588" s="448"/>
      <c r="D588" s="358">
        <f>SUM(B579:C587)</f>
        <v>18</v>
      </c>
      <c r="E588" s="108"/>
      <c r="F588" s="114"/>
      <c r="G588" s="114"/>
    </row>
    <row r="589" spans="1:7" s="258" customFormat="1" ht="21" x14ac:dyDescent="0.4">
      <c r="A589" s="447" t="s">
        <v>33</v>
      </c>
      <c r="B589" s="447"/>
      <c r="C589" s="447"/>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90" t="s">
        <v>23</v>
      </c>
      <c r="B591" s="491"/>
      <c r="C591" s="491"/>
      <c r="D591" s="491"/>
      <c r="E591" s="491"/>
      <c r="F591" s="492"/>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84" x14ac:dyDescent="0.4">
      <c r="A596" s="401" t="s">
        <v>88</v>
      </c>
      <c r="B596" s="122">
        <v>1</v>
      </c>
      <c r="C596" s="195" t="str">
        <f>IF(B596=0, -5, "0")</f>
        <v>0</v>
      </c>
      <c r="D596" s="271" t="s">
        <v>495</v>
      </c>
      <c r="E596" s="271" t="s">
        <v>496</v>
      </c>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47" t="s">
        <v>34</v>
      </c>
      <c r="B606" s="447"/>
      <c r="C606" s="448"/>
      <c r="D606" s="358">
        <f>SUM(B592:C605)</f>
        <v>27</v>
      </c>
      <c r="E606" s="108"/>
      <c r="F606" s="114"/>
      <c r="G606" s="114"/>
    </row>
    <row r="607" spans="1:7" s="258" customFormat="1" ht="21" x14ac:dyDescent="0.4">
      <c r="A607" s="447" t="s">
        <v>33</v>
      </c>
      <c r="B607" s="447"/>
      <c r="C607" s="447"/>
      <c r="D607" s="388">
        <f>D606/(COUNT(B592:C605)*2)</f>
        <v>0.9642857142857143</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45</v>
      </c>
      <c r="E609" s="304"/>
      <c r="F609" s="304"/>
      <c r="G609" s="129"/>
    </row>
    <row r="610" spans="1:7" ht="22.5" x14ac:dyDescent="0.45">
      <c r="A610" s="449" t="s">
        <v>170</v>
      </c>
      <c r="B610" s="450"/>
      <c r="C610" s="451"/>
      <c r="D610" s="154">
        <f>D609/(COUNT(B579:C587,B592:C605)*2)</f>
        <v>0.97826086956521741</v>
      </c>
      <c r="E610" s="108"/>
      <c r="F610" s="114"/>
      <c r="G610" s="129"/>
    </row>
    <row r="611" spans="1:7" ht="21" x14ac:dyDescent="0.4">
      <c r="A611" s="155"/>
      <c r="B611" s="114"/>
      <c r="C611" s="135"/>
      <c r="G611" s="129"/>
    </row>
    <row r="612" spans="1:7" ht="19.5" customHeight="1" x14ac:dyDescent="0.45">
      <c r="A612" s="460" t="s">
        <v>8</v>
      </c>
      <c r="B612" s="460"/>
      <c r="C612" s="460"/>
      <c r="D612" s="460"/>
      <c r="E612" s="460"/>
      <c r="F612" s="460"/>
      <c r="G612" s="129"/>
    </row>
    <row r="613" spans="1:7" ht="22.5" x14ac:dyDescent="0.4">
      <c r="A613" s="156">
        <f>B11</f>
        <v>43515</v>
      </c>
      <c r="B613" s="114"/>
      <c r="C613" s="135"/>
      <c r="D613" s="137"/>
      <c r="E613" s="137"/>
      <c r="F613" s="137"/>
      <c r="G613" s="114"/>
    </row>
    <row r="614" spans="1:7" ht="21" x14ac:dyDescent="0.4">
      <c r="A614" s="441" t="s">
        <v>28</v>
      </c>
      <c r="B614" s="442" t="s">
        <v>29</v>
      </c>
      <c r="C614" s="442"/>
      <c r="D614" s="442" t="s">
        <v>42</v>
      </c>
      <c r="E614" s="443" t="s">
        <v>266</v>
      </c>
      <c r="F614" s="443" t="s">
        <v>302</v>
      </c>
      <c r="G614" s="114"/>
    </row>
    <row r="615" spans="1:7" ht="18.75" customHeight="1" x14ac:dyDescent="0.4">
      <c r="A615" s="441"/>
      <c r="B615" s="118" t="s">
        <v>32</v>
      </c>
      <c r="C615" s="118" t="s">
        <v>31</v>
      </c>
      <c r="D615" s="442"/>
      <c r="E615" s="443"/>
      <c r="F615" s="443"/>
      <c r="G615" s="129"/>
    </row>
    <row r="616" spans="1:7" s="80" customFormat="1" ht="18.75" customHeight="1" x14ac:dyDescent="0.4">
      <c r="A616" s="360"/>
      <c r="B616" s="361"/>
      <c r="C616" s="361"/>
      <c r="D616" s="361"/>
      <c r="E616" s="362"/>
      <c r="F616" s="362"/>
      <c r="G616" s="129"/>
    </row>
    <row r="617" spans="1:7" ht="24.75" x14ac:dyDescent="0.4">
      <c r="A617" s="363" t="s">
        <v>90</v>
      </c>
      <c r="B617" s="137"/>
      <c r="C617" s="458"/>
      <c r="D617" s="458"/>
      <c r="E617" s="458"/>
      <c r="F617" s="459"/>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147" x14ac:dyDescent="0.4">
      <c r="A626" s="244" t="s">
        <v>457</v>
      </c>
      <c r="B626" s="122">
        <v>0</v>
      </c>
      <c r="C626" s="143">
        <f>IF(B626=0, -10, "0")</f>
        <v>-10</v>
      </c>
      <c r="D626" s="123" t="s">
        <v>518</v>
      </c>
      <c r="E626" s="123" t="s">
        <v>519</v>
      </c>
      <c r="F626" s="123"/>
      <c r="G626" s="129"/>
    </row>
    <row r="627" spans="1:7" ht="21" x14ac:dyDescent="0.4">
      <c r="A627" s="447" t="s">
        <v>34</v>
      </c>
      <c r="B627" s="447"/>
      <c r="C627" s="447"/>
      <c r="D627" s="358">
        <f>SUM(B618:C626)</f>
        <v>6</v>
      </c>
      <c r="E627" s="484"/>
      <c r="F627" s="463"/>
      <c r="G627" s="129"/>
    </row>
    <row r="628" spans="1:7" ht="21" x14ac:dyDescent="0.4">
      <c r="A628" s="447" t="s">
        <v>33</v>
      </c>
      <c r="B628" s="447"/>
      <c r="C628" s="447"/>
      <c r="D628" s="388">
        <f>D627/(COUNT(B618:C626)*2)</f>
        <v>0.3</v>
      </c>
      <c r="E628" s="485"/>
      <c r="F628" s="486"/>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105" x14ac:dyDescent="0.4">
      <c r="A631" s="138" t="s">
        <v>83</v>
      </c>
      <c r="B631" s="122">
        <v>1</v>
      </c>
      <c r="C631" s="122"/>
      <c r="D631" s="193" t="s">
        <v>535</v>
      </c>
      <c r="E631" s="123" t="s">
        <v>521</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105" x14ac:dyDescent="0.4">
      <c r="A636" s="203" t="s">
        <v>419</v>
      </c>
      <c r="B636" s="122">
        <v>1</v>
      </c>
      <c r="C636" s="143"/>
      <c r="D636" s="252" t="s">
        <v>516</v>
      </c>
      <c r="E636" s="123" t="s">
        <v>517</v>
      </c>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5" t="s">
        <v>34</v>
      </c>
      <c r="B639" s="456"/>
      <c r="C639" s="457"/>
      <c r="D639" s="247">
        <f>SUM(B631:C638)</f>
        <v>14</v>
      </c>
      <c r="E639" s="326"/>
      <c r="F639" s="326"/>
      <c r="G639" s="323"/>
    </row>
    <row r="640" spans="1:7" ht="22.5" x14ac:dyDescent="0.4">
      <c r="A640" s="130" t="s">
        <v>33</v>
      </c>
      <c r="B640" s="131"/>
      <c r="C640" s="131"/>
      <c r="D640" s="133">
        <f>D639/(COUNT(B631:C638)*2)</f>
        <v>0.875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8"/>
      <c r="D642" s="458"/>
      <c r="E642" s="458"/>
      <c r="F642" s="459"/>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5" t="s">
        <v>34</v>
      </c>
      <c r="B650" s="456"/>
      <c r="C650" s="457"/>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2"/>
      <c r="B652" s="472"/>
      <c r="C652" s="472"/>
      <c r="D652" s="472"/>
      <c r="E652" s="472"/>
      <c r="F652" s="472"/>
      <c r="G652" s="472"/>
    </row>
    <row r="653" spans="1:16382" ht="24.75" x14ac:dyDescent="0.4">
      <c r="A653" s="363" t="s">
        <v>26</v>
      </c>
      <c r="B653" s="458"/>
      <c r="C653" s="458"/>
      <c r="D653" s="458"/>
      <c r="E653" s="458"/>
      <c r="F653" s="459"/>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3" t="s">
        <v>311</v>
      </c>
      <c r="B661" s="494"/>
      <c r="C661" s="494"/>
      <c r="D661" s="494"/>
      <c r="E661" s="494"/>
      <c r="F661" s="495"/>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62</v>
      </c>
      <c r="E672" s="108"/>
      <c r="F672" s="114"/>
      <c r="G672" s="114"/>
    </row>
    <row r="673" spans="1:7" ht="22.5" x14ac:dyDescent="0.45">
      <c r="A673" s="150" t="s">
        <v>171</v>
      </c>
      <c r="B673" s="189"/>
      <c r="C673" s="190"/>
      <c r="D673" s="154">
        <f>D672/(COUNT(B654:C668,B631:C638,B643:C649,B618:C626)*2)</f>
        <v>0.79487179487179482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0" t="s">
        <v>356</v>
      </c>
      <c r="B676" s="460"/>
      <c r="C676" s="460"/>
      <c r="D676" s="460"/>
      <c r="E676" s="460"/>
      <c r="F676" s="460"/>
      <c r="G676" s="114"/>
    </row>
    <row r="677" spans="1:7" ht="21" x14ac:dyDescent="0.4">
      <c r="A677" s="243">
        <f>B11</f>
        <v>43515</v>
      </c>
      <c r="B677" s="114"/>
      <c r="C677" s="135"/>
      <c r="D677" s="135"/>
      <c r="E677" s="328"/>
      <c r="F677" s="135"/>
      <c r="G677" s="114"/>
    </row>
    <row r="678" spans="1:7" ht="21.75" customHeight="1" x14ac:dyDescent="0.4">
      <c r="A678" s="441" t="s">
        <v>28</v>
      </c>
      <c r="B678" s="442" t="s">
        <v>29</v>
      </c>
      <c r="C678" s="442"/>
      <c r="D678" s="442" t="s">
        <v>42</v>
      </c>
      <c r="E678" s="443" t="s">
        <v>266</v>
      </c>
      <c r="F678" s="443" t="s">
        <v>302</v>
      </c>
      <c r="G678" s="129"/>
    </row>
    <row r="679" spans="1:7" ht="21" x14ac:dyDescent="0.4">
      <c r="A679" s="441"/>
      <c r="B679" s="118" t="s">
        <v>32</v>
      </c>
      <c r="C679" s="118" t="s">
        <v>31</v>
      </c>
      <c r="D679" s="442"/>
      <c r="E679" s="443"/>
      <c r="F679" s="443"/>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63" x14ac:dyDescent="0.4">
      <c r="A688" s="403" t="s">
        <v>296</v>
      </c>
      <c r="B688" s="122">
        <v>1</v>
      </c>
      <c r="C688" s="169" t="str">
        <f>IF(B688=0, -5, "0")</f>
        <v>0</v>
      </c>
      <c r="D688" s="125" t="s">
        <v>536</v>
      </c>
      <c r="E688" s="200" t="s">
        <v>531</v>
      </c>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42" x14ac:dyDescent="0.4">
      <c r="A699" s="256" t="s">
        <v>420</v>
      </c>
      <c r="B699" s="122">
        <v>0</v>
      </c>
      <c r="C699" s="174"/>
      <c r="D699" s="418" t="s">
        <v>497</v>
      </c>
      <c r="E699" s="123" t="s">
        <v>498</v>
      </c>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25</v>
      </c>
      <c r="E701" s="108"/>
      <c r="F701" s="114"/>
      <c r="G701" s="129"/>
    </row>
    <row r="702" spans="1:7" ht="22.5" x14ac:dyDescent="0.45">
      <c r="A702" s="150" t="s">
        <v>428</v>
      </c>
      <c r="B702" s="189"/>
      <c r="C702" s="190"/>
      <c r="D702" s="154">
        <f>D701/(COUNT(B681:C700)*2)</f>
        <v>0.8928571428571429</v>
      </c>
      <c r="E702" s="258"/>
      <c r="F702" s="268"/>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43515</v>
      </c>
      <c r="B705" s="114"/>
      <c r="C705" s="135"/>
      <c r="D705" s="273"/>
      <c r="E705" s="273"/>
      <c r="F705" s="273"/>
      <c r="G705" s="274"/>
    </row>
    <row r="706" spans="1:7" ht="21" x14ac:dyDescent="0.4">
      <c r="A706" s="467" t="s">
        <v>28</v>
      </c>
      <c r="B706" s="481" t="s">
        <v>29</v>
      </c>
      <c r="C706" s="481"/>
      <c r="D706" s="442" t="s">
        <v>42</v>
      </c>
      <c r="E706" s="443" t="s">
        <v>266</v>
      </c>
      <c r="F706" s="443" t="s">
        <v>302</v>
      </c>
      <c r="G706" s="274"/>
    </row>
    <row r="707" spans="1:7" ht="21" x14ac:dyDescent="0.4">
      <c r="A707" s="468"/>
      <c r="B707" s="383" t="s">
        <v>32</v>
      </c>
      <c r="C707" s="383" t="s">
        <v>31</v>
      </c>
      <c r="D707" s="442"/>
      <c r="E707" s="443"/>
      <c r="F707" s="443"/>
      <c r="G707" s="274"/>
    </row>
    <row r="708" spans="1:7" s="80" customFormat="1" ht="22.5" x14ac:dyDescent="0.4">
      <c r="A708" s="360"/>
      <c r="B708" s="361"/>
      <c r="C708" s="361"/>
      <c r="D708" s="361"/>
      <c r="E708" s="362"/>
      <c r="F708" s="362"/>
      <c r="G708" s="129"/>
    </row>
    <row r="709" spans="1:7" ht="24.75" x14ac:dyDescent="0.4">
      <c r="A709" s="444" t="s">
        <v>306</v>
      </c>
      <c r="B709" s="445"/>
      <c r="C709" s="445"/>
      <c r="D709" s="445"/>
      <c r="E709" s="445"/>
      <c r="F709" s="446"/>
      <c r="G709" s="274"/>
    </row>
    <row r="710" spans="1:7" ht="21" x14ac:dyDescent="0.4">
      <c r="A710" s="160" t="s">
        <v>220</v>
      </c>
      <c r="B710" s="275">
        <v>2</v>
      </c>
      <c r="C710" s="275"/>
      <c r="D710" s="269"/>
      <c r="E710" s="269"/>
      <c r="F710" s="200"/>
      <c r="G710" s="274"/>
    </row>
    <row r="711" spans="1:7" ht="21" x14ac:dyDescent="0.4">
      <c r="A711" s="160" t="s">
        <v>317</v>
      </c>
      <c r="B711" s="275" t="s">
        <v>30</v>
      </c>
      <c r="C711" s="275"/>
      <c r="D711" s="200"/>
      <c r="E711" s="269"/>
      <c r="F711" s="200"/>
      <c r="G711" s="274"/>
    </row>
    <row r="712" spans="1:7" ht="63" x14ac:dyDescent="0.4">
      <c r="A712" s="401" t="s">
        <v>273</v>
      </c>
      <c r="B712" s="275">
        <v>0</v>
      </c>
      <c r="C712" s="231">
        <f>IF(B712=0, -5, "0")</f>
        <v>-5</v>
      </c>
      <c r="D712" s="160" t="s">
        <v>499</v>
      </c>
      <c r="E712" s="200" t="s">
        <v>500</v>
      </c>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5"/>
      <c r="C715" s="466"/>
      <c r="D715" s="247">
        <f>SUM(B710:C714)</f>
        <v>1</v>
      </c>
      <c r="E715" s="225"/>
      <c r="F715" s="173"/>
      <c r="G715" s="114"/>
    </row>
    <row r="716" spans="1:7" ht="21" x14ac:dyDescent="0.4">
      <c r="A716" s="130" t="s">
        <v>33</v>
      </c>
      <c r="B716" s="465"/>
      <c r="C716" s="466"/>
      <c r="D716" s="397">
        <f>D715/(COUNT(B710:C714)*2)</f>
        <v>0.1</v>
      </c>
      <c r="E716" s="225"/>
      <c r="F716" s="173"/>
      <c r="G716" s="114"/>
    </row>
    <row r="717" spans="1:7" s="80" customFormat="1" ht="21" x14ac:dyDescent="0.4">
      <c r="A717" s="306"/>
      <c r="B717" s="375"/>
      <c r="C717" s="375"/>
      <c r="D717" s="250"/>
      <c r="E717" s="395"/>
      <c r="F717" s="396"/>
      <c r="G717" s="129"/>
    </row>
    <row r="718" spans="1:7" ht="24.75" x14ac:dyDescent="0.4">
      <c r="A718" s="444" t="s">
        <v>307</v>
      </c>
      <c r="B718" s="445"/>
      <c r="C718" s="445"/>
      <c r="D718" s="445"/>
      <c r="E718" s="445"/>
      <c r="F718" s="446"/>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7</v>
      </c>
      <c r="E725" s="260"/>
      <c r="F725" s="330"/>
      <c r="G725" s="114"/>
    </row>
    <row r="726" spans="1:7" s="258" customFormat="1" ht="22.5" x14ac:dyDescent="0.45">
      <c r="A726" s="150" t="s">
        <v>430</v>
      </c>
      <c r="B726" s="189"/>
      <c r="C726" s="190"/>
      <c r="D726" s="154">
        <f>D725/(COUNT(B719:C721,B710:C714)*2)</f>
        <v>0.4375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0.76383333333333336</v>
      </c>
      <c r="E728" s="101"/>
      <c r="F728" s="102"/>
      <c r="G728" s="93"/>
    </row>
    <row r="729" spans="1:7" ht="22.5" x14ac:dyDescent="0.3">
      <c r="A729" s="261" t="s">
        <v>423</v>
      </c>
      <c r="B729" s="262"/>
      <c r="C729" s="263"/>
      <c r="D729" s="26">
        <f>SUM(D725,D701,D672,D609,D569,D526,D475,D428,D370,D303,D248,D186,D130,D47)</f>
        <v>530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0.81538461538461537</v>
      </c>
      <c r="E730" s="259"/>
      <c r="F730" s="259"/>
    </row>
  </sheetData>
  <sheetProtection algorithmName="SHA-512" hashValue="2GSnfzpr4bEX7Hbn5DTBumUcjUIxGS8PkxNQwJI8LVcm5SA+MtYg2Ou81bCOXYy6TMJDWHsC9nOboiSuHTOU9w==" saltValue="vX2ddFy+vvJg09OYYGWsqQ=="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579:B587 B178:B185 B140:B146 B113:B119 B85:B102 B312:B319 B348:B356 B56:B63 B257:B264 B30:B37 B506:B516 B592:B605 B546:B555 B449:B463 B618:B626 B122:B128 B681:B700 B558:B565 B66:B82 B292:B299 B379:B389 B465:B471 B519:B525 B417:B424 B492:B504 B269:B289 B536:B541 B654:B660 B437:B444 B21:B25 B237:B244 B324:B343 B167:B175 B359:B366 B643:B649 B195:B202 B207:B226 B710:B714 B105:B110 B39:B42 B231:B235 B394:B414 B528:B529 B484:B490 B631:B638 B719:B721 B662:B668">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7" orientation="portrait" r:id="rId1"/>
  <rowBreaks count="9" manualBreakCount="9">
    <brk id="103" max="6" man="1"/>
    <brk id="165" max="6" man="1"/>
    <brk id="250" max="6" man="1"/>
    <brk id="322" max="6" man="1"/>
    <brk id="372" max="6" man="1"/>
    <brk id="477" max="6" man="1"/>
    <brk id="571" max="6" man="1"/>
    <brk id="604" max="6" man="1"/>
    <brk id="703"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90" zoomScaleNormal="90" zoomScaleSheetLayoutView="90" workbookViewId="0">
      <selection activeCell="B9" sqref="B9:F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39"/>
      <c r="E1" s="539"/>
      <c r="F1" s="539"/>
      <c r="G1" s="539"/>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0" t="s">
        <v>46</v>
      </c>
      <c r="B6" s="540"/>
      <c r="C6" s="540"/>
      <c r="D6" s="540"/>
      <c r="E6" s="540"/>
      <c r="F6" s="540"/>
      <c r="G6" s="92"/>
    </row>
    <row r="7" spans="1:7" s="2" customFormat="1" ht="21.75" customHeight="1" x14ac:dyDescent="0.45">
      <c r="A7" s="541" t="str">
        <f>'Page de garde'!D18</f>
        <v>CM Ras Jbel</v>
      </c>
      <c r="B7" s="541"/>
      <c r="C7" s="541"/>
      <c r="D7" s="541"/>
      <c r="E7" s="541"/>
      <c r="F7" s="541"/>
      <c r="G7" s="92"/>
    </row>
    <row r="8" spans="1:7" s="2" customFormat="1" ht="24" x14ac:dyDescent="0.45">
      <c r="A8" s="4" t="s">
        <v>39</v>
      </c>
      <c r="B8" s="542" t="str">
        <f>'A1 Exploitation'!B9:F9</f>
        <v>M Dhia Mechlaoui</v>
      </c>
      <c r="C8" s="542"/>
      <c r="D8" s="542"/>
      <c r="E8" s="542"/>
      <c r="F8" s="542"/>
      <c r="G8" s="92"/>
    </row>
    <row r="9" spans="1:7" s="2" customFormat="1" ht="24" x14ac:dyDescent="0.45">
      <c r="A9" s="5" t="s">
        <v>41</v>
      </c>
      <c r="B9" s="543" t="str">
        <f>'A1 Exploitation'!B10:F10</f>
        <v>Chef rayons PFT (M Nebil Ben Fadhel) et Chef rayon PLS (Mme Rafika)</v>
      </c>
      <c r="C9" s="543"/>
      <c r="D9" s="543"/>
      <c r="E9" s="543"/>
      <c r="F9" s="543"/>
      <c r="G9" s="92"/>
    </row>
    <row r="10" spans="1:7" s="2" customFormat="1" ht="24" x14ac:dyDescent="0.45">
      <c r="A10" s="4" t="s">
        <v>40</v>
      </c>
      <c r="B10" s="538">
        <f>'A1 Exploitation'!B11:F11</f>
        <v>43515</v>
      </c>
      <c r="C10" s="538"/>
      <c r="D10" s="538"/>
      <c r="E10" s="538"/>
      <c r="F10" s="538"/>
      <c r="G10" s="92"/>
    </row>
    <row r="11" spans="1:7" s="2" customFormat="1" ht="24" x14ac:dyDescent="0.45">
      <c r="A11" s="4" t="s">
        <v>250</v>
      </c>
      <c r="B11" s="544">
        <f>D199</f>
        <v>0.84090909090909094</v>
      </c>
      <c r="C11" s="544"/>
      <c r="D11" s="544"/>
      <c r="E11" s="544"/>
      <c r="F11" s="544"/>
      <c r="G11" s="92"/>
    </row>
    <row r="12" spans="1:7" s="2" customFormat="1" ht="22.5" x14ac:dyDescent="0.45">
      <c r="A12" s="1"/>
      <c r="D12" s="506"/>
      <c r="E12" s="506"/>
      <c r="F12" s="506"/>
      <c r="G12" s="506"/>
    </row>
    <row r="13" spans="1:7" s="2" customFormat="1" ht="11.25" customHeight="1" x14ac:dyDescent="0.3">
      <c r="A13" s="545" t="s">
        <v>28</v>
      </c>
      <c r="B13" s="546" t="s">
        <v>29</v>
      </c>
      <c r="C13" s="546"/>
      <c r="D13" s="546" t="s">
        <v>42</v>
      </c>
      <c r="E13" s="546" t="s">
        <v>160</v>
      </c>
      <c r="F13" s="546" t="s">
        <v>161</v>
      </c>
      <c r="G13" s="80"/>
    </row>
    <row r="14" spans="1:7" s="2" customFormat="1" ht="12.75" customHeight="1" x14ac:dyDescent="0.3">
      <c r="A14" s="545"/>
      <c r="B14" s="22" t="s">
        <v>32</v>
      </c>
      <c r="C14" s="22" t="s">
        <v>31</v>
      </c>
      <c r="D14" s="546"/>
      <c r="E14" s="546"/>
      <c r="F14" s="546"/>
      <c r="G14" s="94"/>
    </row>
    <row r="15" spans="1:7" x14ac:dyDescent="0.3">
      <c r="A15" s="529"/>
      <c r="B15" s="530"/>
      <c r="C15" s="530"/>
      <c r="D15" s="530"/>
      <c r="E15" s="530"/>
      <c r="F15" s="530"/>
    </row>
    <row r="16" spans="1:7" ht="19.5" x14ac:dyDescent="0.4">
      <c r="A16" s="533" t="s">
        <v>0</v>
      </c>
      <c r="B16" s="534"/>
      <c r="C16" s="534"/>
      <c r="D16" s="534"/>
      <c r="E16" s="534"/>
      <c r="F16" s="534"/>
      <c r="G16" s="93" t="s">
        <v>298</v>
      </c>
    </row>
    <row r="17" spans="1:7" ht="33" x14ac:dyDescent="0.3">
      <c r="A17" s="7" t="s">
        <v>225</v>
      </c>
      <c r="B17" s="62">
        <v>0</v>
      </c>
      <c r="C17" s="62"/>
      <c r="D17" s="63" t="s">
        <v>537</v>
      </c>
      <c r="E17" s="63" t="s">
        <v>501</v>
      </c>
      <c r="F17" s="62"/>
      <c r="G17" s="93" t="s">
        <v>299</v>
      </c>
    </row>
    <row r="18" spans="1:7" x14ac:dyDescent="0.3">
      <c r="A18" s="8" t="s">
        <v>67</v>
      </c>
      <c r="B18" s="265">
        <v>2</v>
      </c>
      <c r="C18" s="62"/>
      <c r="D18" s="63"/>
      <c r="E18" s="62"/>
      <c r="F18" s="62"/>
    </row>
    <row r="19" spans="1:7" ht="49.5" x14ac:dyDescent="0.3">
      <c r="A19" s="7" t="s">
        <v>68</v>
      </c>
      <c r="B19" s="265">
        <v>0</v>
      </c>
      <c r="C19" s="62"/>
      <c r="D19" s="63" t="s">
        <v>502</v>
      </c>
      <c r="E19" s="63" t="s">
        <v>503</v>
      </c>
      <c r="F19" s="62"/>
    </row>
    <row r="20" spans="1:7" ht="49.5" x14ac:dyDescent="0.3">
      <c r="A20" s="7" t="s">
        <v>129</v>
      </c>
      <c r="B20" s="265">
        <v>0</v>
      </c>
      <c r="C20" s="62"/>
      <c r="D20" s="63" t="s">
        <v>544</v>
      </c>
      <c r="E20" s="63" t="s">
        <v>504</v>
      </c>
      <c r="F20" s="62"/>
    </row>
    <row r="21" spans="1:7" x14ac:dyDescent="0.3">
      <c r="A21" s="30" t="s">
        <v>460</v>
      </c>
      <c r="B21" s="265">
        <v>2</v>
      </c>
      <c r="C21" s="62"/>
      <c r="D21" s="65"/>
      <c r="E21" s="62"/>
      <c r="F21" s="62"/>
    </row>
    <row r="22" spans="1:7" x14ac:dyDescent="0.3">
      <c r="A22" s="535" t="s">
        <v>34</v>
      </c>
      <c r="B22" s="531"/>
      <c r="C22" s="532"/>
      <c r="D22" s="99">
        <f>SUM(B17:C21)</f>
        <v>4</v>
      </c>
    </row>
    <row r="23" spans="1:7" x14ac:dyDescent="0.3">
      <c r="A23" s="522" t="s">
        <v>251</v>
      </c>
      <c r="B23" s="523"/>
      <c r="C23" s="524"/>
      <c r="D23" s="21">
        <f>D22/(COUNT(B17:C21)*2)</f>
        <v>0.4</v>
      </c>
    </row>
    <row r="24" spans="1:7" s="10" customFormat="1" x14ac:dyDescent="0.3">
      <c r="A24" s="14"/>
      <c r="B24" s="15"/>
      <c r="C24" s="15"/>
      <c r="D24" s="16"/>
      <c r="G24" s="93"/>
    </row>
    <row r="25" spans="1:7" ht="19.5" x14ac:dyDescent="0.4">
      <c r="A25" s="527" t="s">
        <v>4</v>
      </c>
      <c r="B25" s="528"/>
      <c r="C25" s="528"/>
      <c r="D25" s="528"/>
      <c r="E25" s="528"/>
      <c r="F25" s="528"/>
    </row>
    <row r="26" spans="1:7" ht="18" x14ac:dyDescent="0.35">
      <c r="A26" s="28" t="s">
        <v>84</v>
      </c>
      <c r="B26" s="62" t="s">
        <v>30</v>
      </c>
      <c r="C26" s="88" t="str">
        <f>IF(B26=0, -5, "0")</f>
        <v>0</v>
      </c>
      <c r="D26" s="63"/>
      <c r="E26" s="63"/>
      <c r="F26" s="62"/>
    </row>
    <row r="27" spans="1:7" x14ac:dyDescent="0.3">
      <c r="A27" s="7" t="s">
        <v>77</v>
      </c>
      <c r="B27" s="265" t="s">
        <v>30</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2" t="s">
        <v>34</v>
      </c>
      <c r="B33" s="523"/>
      <c r="C33" s="524"/>
      <c r="D33" s="97">
        <f>SUM(B26:C32)</f>
        <v>10</v>
      </c>
    </row>
    <row r="34" spans="1:7" x14ac:dyDescent="0.3">
      <c r="A34" s="522" t="s">
        <v>251</v>
      </c>
      <c r="B34" s="523"/>
      <c r="C34" s="524"/>
      <c r="D34" s="21">
        <f>D33/(COUNT(B26:C32)*2)</f>
        <v>1</v>
      </c>
    </row>
    <row r="35" spans="1:7" s="10" customFormat="1" x14ac:dyDescent="0.3">
      <c r="A35" s="14"/>
      <c r="B35" s="15"/>
      <c r="C35" s="15"/>
      <c r="D35" s="16"/>
      <c r="G35" s="93"/>
    </row>
    <row r="36" spans="1:7" s="10" customFormat="1" ht="19.5" x14ac:dyDescent="0.4">
      <c r="A36" s="527" t="s">
        <v>180</v>
      </c>
      <c r="B36" s="528"/>
      <c r="C36" s="528"/>
      <c r="D36" s="528"/>
      <c r="E36" s="528"/>
      <c r="F36" s="528"/>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2" t="s">
        <v>34</v>
      </c>
      <c r="B42" s="523"/>
      <c r="C42" s="524"/>
      <c r="D42" s="97">
        <f>SUM(B37:C41)</f>
        <v>10</v>
      </c>
      <c r="E42" s="3"/>
      <c r="F42" s="3"/>
      <c r="G42" s="93"/>
    </row>
    <row r="43" spans="1:7" s="10" customFormat="1" x14ac:dyDescent="0.3">
      <c r="A43" s="522" t="s">
        <v>251</v>
      </c>
      <c r="B43" s="523"/>
      <c r="C43" s="524"/>
      <c r="D43" s="21">
        <f>D42/(COUNT(B37:C41)*2)</f>
        <v>1</v>
      </c>
      <c r="E43" s="3"/>
      <c r="F43" s="3"/>
      <c r="G43" s="93"/>
    </row>
    <row r="44" spans="1:7" s="10" customFormat="1" x14ac:dyDescent="0.3">
      <c r="A44" s="33"/>
      <c r="B44" s="34"/>
      <c r="C44" s="34"/>
      <c r="D44" s="35"/>
      <c r="G44" s="93"/>
    </row>
    <row r="45" spans="1:7" ht="19.5" x14ac:dyDescent="0.4">
      <c r="A45" s="536" t="s">
        <v>19</v>
      </c>
      <c r="B45" s="537"/>
      <c r="C45" s="537"/>
      <c r="D45" s="537"/>
      <c r="E45" s="537"/>
      <c r="F45" s="537"/>
    </row>
    <row r="46" spans="1:7" ht="49.5" x14ac:dyDescent="0.3">
      <c r="A46" s="7" t="s">
        <v>226</v>
      </c>
      <c r="B46" s="62">
        <v>0</v>
      </c>
      <c r="C46" s="62"/>
      <c r="D46" s="11" t="s">
        <v>505</v>
      </c>
      <c r="E46" s="63" t="s">
        <v>504</v>
      </c>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33.75" x14ac:dyDescent="0.35">
      <c r="A51" s="28" t="s">
        <v>252</v>
      </c>
      <c r="B51" s="265">
        <v>0</v>
      </c>
      <c r="C51" s="88">
        <f>IF(B51=0, -5, "0")</f>
        <v>-5</v>
      </c>
      <c r="D51" s="7" t="s">
        <v>506</v>
      </c>
      <c r="E51" s="63" t="s">
        <v>507</v>
      </c>
      <c r="F51" s="62"/>
    </row>
    <row r="52" spans="1:7" x14ac:dyDescent="0.3">
      <c r="A52" s="522" t="s">
        <v>34</v>
      </c>
      <c r="B52" s="523"/>
      <c r="C52" s="524"/>
      <c r="D52" s="97">
        <f>SUM(B46:C51)</f>
        <v>3</v>
      </c>
    </row>
    <row r="53" spans="1:7" x14ac:dyDescent="0.3">
      <c r="A53" s="522" t="s">
        <v>251</v>
      </c>
      <c r="B53" s="523"/>
      <c r="C53" s="524"/>
      <c r="D53" s="21">
        <f>D52/(COUNT(B46:C51)*2)</f>
        <v>0.21428571428571427</v>
      </c>
    </row>
    <row r="54" spans="1:7" s="10" customFormat="1" x14ac:dyDescent="0.3">
      <c r="A54" s="14"/>
      <c r="B54" s="15"/>
      <c r="C54" s="15"/>
      <c r="D54" s="16"/>
      <c r="G54" s="93"/>
    </row>
    <row r="55" spans="1:7" ht="19.5" x14ac:dyDescent="0.4">
      <c r="A55" s="527" t="s">
        <v>8</v>
      </c>
      <c r="B55" s="528"/>
      <c r="C55" s="528"/>
      <c r="D55" s="528"/>
      <c r="E55" s="528"/>
      <c r="F55" s="528"/>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2" t="s">
        <v>34</v>
      </c>
      <c r="B63" s="523"/>
      <c r="C63" s="524"/>
      <c r="D63" s="97">
        <f>SUM(B56:C62)</f>
        <v>14</v>
      </c>
    </row>
    <row r="64" spans="1:7" x14ac:dyDescent="0.3">
      <c r="A64" s="522" t="s">
        <v>251</v>
      </c>
      <c r="B64" s="523"/>
      <c r="C64" s="524"/>
      <c r="D64" s="21">
        <f>D63/(COUNT(B56:C62)*2)</f>
        <v>1</v>
      </c>
    </row>
    <row r="65" spans="1:7" s="10" customFormat="1" x14ac:dyDescent="0.3">
      <c r="A65" s="14"/>
      <c r="B65" s="15"/>
      <c r="C65" s="15"/>
      <c r="D65" s="16"/>
      <c r="G65" s="93"/>
    </row>
    <row r="66" spans="1:7" ht="19.5" x14ac:dyDescent="0.4">
      <c r="A66" s="527" t="s">
        <v>111</v>
      </c>
      <c r="B66" s="528"/>
      <c r="C66" s="528"/>
      <c r="D66" s="528"/>
      <c r="E66" s="528"/>
      <c r="F66" s="528"/>
    </row>
    <row r="67" spans="1:7" ht="34.5" x14ac:dyDescent="0.4">
      <c r="A67" s="7" t="s">
        <v>227</v>
      </c>
      <c r="B67" s="68">
        <v>0</v>
      </c>
      <c r="C67" s="69"/>
      <c r="D67" s="63" t="s">
        <v>513</v>
      </c>
      <c r="E67" s="63" t="s">
        <v>515</v>
      </c>
      <c r="F67" s="62"/>
    </row>
    <row r="68" spans="1:7" ht="34.5" x14ac:dyDescent="0.4">
      <c r="A68" s="7" t="s">
        <v>228</v>
      </c>
      <c r="B68" s="68">
        <v>0</v>
      </c>
      <c r="C68" s="69"/>
      <c r="D68" s="63" t="s">
        <v>511</v>
      </c>
      <c r="E68" s="63" t="s">
        <v>512</v>
      </c>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t="s">
        <v>30</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t="s">
        <v>30</v>
      </c>
      <c r="C79" s="62"/>
      <c r="D79" s="75"/>
      <c r="E79" s="73"/>
      <c r="F79" s="62"/>
    </row>
    <row r="80" spans="1:7" ht="36" x14ac:dyDescent="0.35">
      <c r="A80" s="29" t="s">
        <v>140</v>
      </c>
      <c r="B80" s="68" t="s">
        <v>30</v>
      </c>
      <c r="C80" s="88" t="str">
        <f>IF(B80=0, -5, "0")</f>
        <v>0</v>
      </c>
      <c r="D80" s="75"/>
      <c r="E80" s="73"/>
      <c r="F80" s="62"/>
    </row>
    <row r="81" spans="1:7" x14ac:dyDescent="0.3">
      <c r="A81" s="7" t="s">
        <v>255</v>
      </c>
      <c r="B81" s="68" t="s">
        <v>30</v>
      </c>
      <c r="C81" s="62"/>
      <c r="D81" s="75"/>
      <c r="E81" s="76"/>
      <c r="F81" s="62"/>
    </row>
    <row r="82" spans="1:7" ht="18" x14ac:dyDescent="0.35">
      <c r="A82" s="31" t="s">
        <v>253</v>
      </c>
      <c r="B82" s="68" t="s">
        <v>30</v>
      </c>
      <c r="C82" s="88" t="str">
        <f>IF(B82=0, -5, "0")</f>
        <v>0</v>
      </c>
      <c r="D82" s="75"/>
      <c r="E82" s="77"/>
      <c r="F82" s="62"/>
    </row>
    <row r="83" spans="1:7" x14ac:dyDescent="0.3">
      <c r="A83" s="7" t="s">
        <v>72</v>
      </c>
      <c r="B83" s="68">
        <v>2</v>
      </c>
      <c r="C83" s="62"/>
      <c r="D83" s="75"/>
      <c r="E83" s="76"/>
      <c r="F83" s="62"/>
    </row>
    <row r="84" spans="1:7" x14ac:dyDescent="0.3">
      <c r="A84" s="522" t="s">
        <v>34</v>
      </c>
      <c r="B84" s="523"/>
      <c r="C84" s="524"/>
      <c r="D84" s="97">
        <f>SUM(B67:C83)</f>
        <v>14</v>
      </c>
    </row>
    <row r="85" spans="1:7" x14ac:dyDescent="0.3">
      <c r="A85" s="522" t="s">
        <v>251</v>
      </c>
      <c r="B85" s="523"/>
      <c r="C85" s="524"/>
      <c r="D85" s="21">
        <f>D84/(COUNT(B67:C83)*2)</f>
        <v>0.77777777777777779</v>
      </c>
    </row>
    <row r="86" spans="1:7" s="10" customFormat="1" x14ac:dyDescent="0.3">
      <c r="A86" s="14"/>
      <c r="B86" s="15"/>
      <c r="C86" s="15"/>
      <c r="D86" s="16"/>
      <c r="G86" s="93"/>
    </row>
    <row r="87" spans="1:7" ht="19.5" x14ac:dyDescent="0.4">
      <c r="A87" s="527" t="s">
        <v>172</v>
      </c>
      <c r="B87" s="528"/>
      <c r="C87" s="528"/>
      <c r="D87" s="528"/>
      <c r="E87" s="528"/>
      <c r="F87" s="528"/>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33" x14ac:dyDescent="0.3">
      <c r="A95" s="8" t="s">
        <v>138</v>
      </c>
      <c r="B95" s="78">
        <v>0</v>
      </c>
      <c r="C95" s="62"/>
      <c r="D95" s="63" t="s">
        <v>508</v>
      </c>
      <c r="E95" s="63" t="s">
        <v>538</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t="s">
        <v>509</v>
      </c>
      <c r="E99" s="62"/>
      <c r="F99" s="62"/>
    </row>
    <row r="100" spans="1:7" ht="18" x14ac:dyDescent="0.35">
      <c r="A100" s="31" t="s">
        <v>253</v>
      </c>
      <c r="B100" s="78">
        <v>2</v>
      </c>
      <c r="C100" s="88" t="str">
        <f>IF(B100=0, -5, "0")</f>
        <v>0</v>
      </c>
      <c r="D100" s="63" t="s">
        <v>510</v>
      </c>
      <c r="E100" s="62"/>
      <c r="F100" s="62"/>
    </row>
    <row r="101" spans="1:7" x14ac:dyDescent="0.3">
      <c r="A101" s="37" t="s">
        <v>193</v>
      </c>
      <c r="B101" s="78">
        <v>2</v>
      </c>
      <c r="C101" s="62"/>
      <c r="D101" s="63"/>
      <c r="E101" s="62"/>
      <c r="F101" s="62"/>
    </row>
    <row r="102" spans="1:7" x14ac:dyDescent="0.3">
      <c r="A102" s="522" t="s">
        <v>34</v>
      </c>
      <c r="B102" s="523"/>
      <c r="C102" s="524"/>
      <c r="D102" s="97">
        <f>SUM(B88:C101)</f>
        <v>26</v>
      </c>
    </row>
    <row r="103" spans="1:7" x14ac:dyDescent="0.3">
      <c r="A103" s="522" t="s">
        <v>251</v>
      </c>
      <c r="B103" s="523"/>
      <c r="C103" s="524"/>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7" t="s">
        <v>173</v>
      </c>
      <c r="B106" s="528"/>
      <c r="C106" s="528"/>
      <c r="D106" s="528"/>
      <c r="E106" s="528"/>
      <c r="F106" s="528"/>
      <c r="G106" s="93"/>
    </row>
    <row r="107" spans="1:7" s="10" customFormat="1" ht="34.5" x14ac:dyDescent="0.4">
      <c r="A107" s="36" t="s">
        <v>230</v>
      </c>
      <c r="B107" s="78">
        <v>0</v>
      </c>
      <c r="C107" s="69"/>
      <c r="D107" s="63" t="s">
        <v>514</v>
      </c>
      <c r="E107" s="63" t="s">
        <v>515</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ht="33" x14ac:dyDescent="0.3">
      <c r="A113" s="9" t="s">
        <v>138</v>
      </c>
      <c r="B113" s="78">
        <v>0</v>
      </c>
      <c r="C113" s="62"/>
      <c r="D113" s="63" t="s">
        <v>522</v>
      </c>
      <c r="E113" s="62" t="s">
        <v>523</v>
      </c>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2" t="s">
        <v>34</v>
      </c>
      <c r="B118" s="523"/>
      <c r="C118" s="524"/>
      <c r="D118" s="97">
        <f>SUM(B107:C117)</f>
        <v>18</v>
      </c>
      <c r="E118" s="3"/>
      <c r="F118" s="3"/>
      <c r="G118" s="93"/>
    </row>
    <row r="119" spans="1:7" s="10" customFormat="1" x14ac:dyDescent="0.3">
      <c r="A119" s="522" t="s">
        <v>251</v>
      </c>
      <c r="B119" s="523"/>
      <c r="C119" s="524"/>
      <c r="D119" s="21">
        <f>D118/(COUNT(B107:C117)*2)</f>
        <v>0.81818181818181823</v>
      </c>
      <c r="E119" s="3"/>
      <c r="F119" s="3"/>
      <c r="G119" s="93"/>
    </row>
    <row r="120" spans="1:7" s="10" customFormat="1" x14ac:dyDescent="0.3">
      <c r="A120" s="14"/>
      <c r="B120" s="15"/>
      <c r="C120" s="15"/>
      <c r="D120" s="16"/>
      <c r="G120" s="93"/>
    </row>
    <row r="121" spans="1:7" ht="19.5" x14ac:dyDescent="0.4">
      <c r="A121" s="527" t="s">
        <v>156</v>
      </c>
      <c r="B121" s="528"/>
      <c r="C121" s="528"/>
      <c r="D121" s="528"/>
      <c r="E121" s="528"/>
      <c r="F121" s="528"/>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33" x14ac:dyDescent="0.3">
      <c r="A129" s="8" t="s">
        <v>139</v>
      </c>
      <c r="B129" s="79">
        <v>0</v>
      </c>
      <c r="C129" s="89"/>
      <c r="D129" s="63" t="s">
        <v>522</v>
      </c>
      <c r="E129" s="265" t="s">
        <v>523</v>
      </c>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2" t="s">
        <v>34</v>
      </c>
      <c r="B133" s="523"/>
      <c r="C133" s="524"/>
      <c r="D133" s="97">
        <f>SUM(B122:C132)</f>
        <v>20</v>
      </c>
    </row>
    <row r="134" spans="1:7" x14ac:dyDescent="0.3">
      <c r="A134" s="522" t="s">
        <v>251</v>
      </c>
      <c r="B134" s="523"/>
      <c r="C134" s="524"/>
      <c r="D134" s="20">
        <f>D133/(COUNT(B122:C132)*2)</f>
        <v>0.90909090909090906</v>
      </c>
    </row>
    <row r="135" spans="1:7" s="10" customFormat="1" x14ac:dyDescent="0.3">
      <c r="A135" s="14"/>
      <c r="B135" s="15"/>
      <c r="C135" s="15"/>
      <c r="D135" s="19"/>
      <c r="G135" s="93"/>
    </row>
    <row r="136" spans="1:7" ht="19.5" x14ac:dyDescent="0.4">
      <c r="A136" s="527" t="s">
        <v>61</v>
      </c>
      <c r="B136" s="528"/>
      <c r="C136" s="528"/>
      <c r="D136" s="528"/>
      <c r="E136" s="528"/>
      <c r="F136" s="528"/>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t="s">
        <v>524</v>
      </c>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2" t="s">
        <v>34</v>
      </c>
      <c r="B149" s="523"/>
      <c r="C149" s="524"/>
      <c r="D149" s="97">
        <f>SUM(B137:C148)</f>
        <v>24</v>
      </c>
    </row>
    <row r="150" spans="1:7" x14ac:dyDescent="0.3">
      <c r="A150" s="522" t="s">
        <v>251</v>
      </c>
      <c r="B150" s="523"/>
      <c r="C150" s="524"/>
      <c r="D150" s="21">
        <f>D149/(COUNT(B137:C148)*2)</f>
        <v>1</v>
      </c>
    </row>
    <row r="151" spans="1:7" s="10" customFormat="1" x14ac:dyDescent="0.3">
      <c r="A151" s="14"/>
      <c r="B151" s="15"/>
      <c r="C151" s="15"/>
      <c r="D151" s="16"/>
      <c r="G151" s="93"/>
    </row>
    <row r="152" spans="1:7" ht="19.5" x14ac:dyDescent="0.4">
      <c r="A152" s="527" t="s">
        <v>178</v>
      </c>
      <c r="B152" s="528"/>
      <c r="C152" s="528"/>
      <c r="D152" s="528"/>
      <c r="E152" s="528"/>
      <c r="F152" s="528"/>
    </row>
    <row r="153" spans="1:7" ht="49.5" customHeight="1" x14ac:dyDescent="0.3">
      <c r="A153" s="36" t="s">
        <v>235</v>
      </c>
      <c r="B153" s="62">
        <v>1</v>
      </c>
      <c r="C153" s="62"/>
      <c r="D153" s="63" t="s">
        <v>547</v>
      </c>
      <c r="E153" s="63" t="s">
        <v>545</v>
      </c>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2" t="s">
        <v>34</v>
      </c>
      <c r="B161" s="531"/>
      <c r="C161" s="532"/>
      <c r="D161" s="99">
        <f>SUM(B153:C160)</f>
        <v>15</v>
      </c>
    </row>
    <row r="162" spans="1:7" x14ac:dyDescent="0.3">
      <c r="A162" s="522" t="s">
        <v>251</v>
      </c>
      <c r="B162" s="523"/>
      <c r="C162" s="524"/>
      <c r="D162" s="21">
        <f>D161/(COUNT(B153:C160)*2)</f>
        <v>0.9375</v>
      </c>
    </row>
    <row r="163" spans="1:7" s="10" customFormat="1" x14ac:dyDescent="0.3">
      <c r="A163" s="14"/>
      <c r="B163" s="15"/>
      <c r="C163" s="17"/>
      <c r="D163" s="18"/>
      <c r="G163" s="93"/>
    </row>
    <row r="164" spans="1:7" ht="19.5" x14ac:dyDescent="0.4">
      <c r="A164" s="527" t="s">
        <v>64</v>
      </c>
      <c r="B164" s="528"/>
      <c r="C164" s="528"/>
      <c r="D164" s="528"/>
      <c r="E164" s="528"/>
      <c r="F164" s="528"/>
    </row>
    <row r="165" spans="1:7" ht="18" x14ac:dyDescent="0.35">
      <c r="A165" s="28" t="s">
        <v>242</v>
      </c>
      <c r="B165" s="62">
        <v>2</v>
      </c>
      <c r="C165" s="88" t="str">
        <f>IF(B165=0, -5, "0")</f>
        <v>0</v>
      </c>
      <c r="D165" s="62"/>
      <c r="E165" s="62"/>
      <c r="F165" s="62"/>
    </row>
    <row r="166" spans="1:7" ht="33" x14ac:dyDescent="0.3">
      <c r="A166" s="7" t="s">
        <v>243</v>
      </c>
      <c r="B166" s="265">
        <v>0</v>
      </c>
      <c r="C166" s="62"/>
      <c r="D166" s="63" t="s">
        <v>546</v>
      </c>
      <c r="E166" s="63" t="s">
        <v>525</v>
      </c>
      <c r="F166" s="62"/>
    </row>
    <row r="167" spans="1:7" x14ac:dyDescent="0.3">
      <c r="A167" s="30" t="s">
        <v>176</v>
      </c>
      <c r="B167" s="265">
        <v>2</v>
      </c>
      <c r="C167" s="62"/>
      <c r="D167" s="63"/>
      <c r="E167" s="62"/>
      <c r="F167" s="62"/>
    </row>
    <row r="168" spans="1:7" x14ac:dyDescent="0.3">
      <c r="A168" s="7" t="s">
        <v>73</v>
      </c>
      <c r="B168" s="265" t="s">
        <v>30</v>
      </c>
      <c r="C168" s="62"/>
      <c r="D168" s="62"/>
      <c r="E168" s="63"/>
      <c r="F168" s="62"/>
    </row>
    <row r="169" spans="1:7" x14ac:dyDescent="0.3">
      <c r="A169" s="522" t="s">
        <v>34</v>
      </c>
      <c r="B169" s="523"/>
      <c r="C169" s="524"/>
      <c r="D169" s="97">
        <f>SUM(B165:C168)</f>
        <v>4</v>
      </c>
    </row>
    <row r="170" spans="1:7" x14ac:dyDescent="0.3">
      <c r="A170" s="522" t="s">
        <v>251</v>
      </c>
      <c r="B170" s="523"/>
      <c r="C170" s="524"/>
      <c r="D170" s="21">
        <f>D169/(COUNT(B165:C168)*2)</f>
        <v>0.66666666666666663</v>
      </c>
    </row>
    <row r="171" spans="1:7" s="10" customFormat="1" x14ac:dyDescent="0.3">
      <c r="A171" s="14"/>
      <c r="B171" s="15"/>
      <c r="C171" s="15"/>
      <c r="D171" s="16"/>
      <c r="G171" s="93"/>
    </row>
    <row r="172" spans="1:7" ht="19.5" x14ac:dyDescent="0.4">
      <c r="A172" s="525" t="s">
        <v>15</v>
      </c>
      <c r="B172" s="526"/>
      <c r="C172" s="526"/>
      <c r="D172" s="526"/>
      <c r="E172" s="526"/>
      <c r="F172" s="526"/>
    </row>
    <row r="173" spans="1:7" ht="33" x14ac:dyDescent="0.3">
      <c r="A173" s="8" t="s">
        <v>152</v>
      </c>
      <c r="B173" s="62">
        <v>1</v>
      </c>
      <c r="C173" s="62"/>
      <c r="D173" s="7" t="s">
        <v>539</v>
      </c>
      <c r="E173" s="63" t="s">
        <v>520</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2" t="s">
        <v>34</v>
      </c>
      <c r="B177" s="523"/>
      <c r="C177" s="524"/>
      <c r="D177" s="97">
        <f>SUM(B173:C176)</f>
        <v>7</v>
      </c>
    </row>
    <row r="178" spans="1:7" x14ac:dyDescent="0.3">
      <c r="A178" s="522" t="s">
        <v>251</v>
      </c>
      <c r="B178" s="523"/>
      <c r="C178" s="524"/>
      <c r="D178" s="21">
        <f>D177/(COUNT(B173:C176)*2)</f>
        <v>0.875</v>
      </c>
    </row>
    <row r="179" spans="1:7" s="10" customFormat="1" x14ac:dyDescent="0.3">
      <c r="A179" s="14"/>
      <c r="B179" s="15"/>
      <c r="C179" s="15"/>
      <c r="D179" s="16"/>
      <c r="G179" s="93"/>
    </row>
    <row r="180" spans="1:7" ht="19.5" x14ac:dyDescent="0.4">
      <c r="A180" s="527" t="s">
        <v>65</v>
      </c>
      <c r="B180" s="528"/>
      <c r="C180" s="528"/>
      <c r="D180" s="528"/>
      <c r="E180" s="528"/>
      <c r="F180" s="528"/>
    </row>
    <row r="181" spans="1:7" ht="33" x14ac:dyDescent="0.3">
      <c r="A181" s="30" t="s">
        <v>270</v>
      </c>
      <c r="B181" s="62">
        <v>0</v>
      </c>
      <c r="C181" s="62"/>
      <c r="D181" s="63" t="s">
        <v>526</v>
      </c>
      <c r="E181" s="63" t="s">
        <v>527</v>
      </c>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2" t="s">
        <v>34</v>
      </c>
      <c r="B186" s="523"/>
      <c r="C186" s="524"/>
      <c r="D186" s="97">
        <f>SUM(B181:C185)</f>
        <v>8</v>
      </c>
    </row>
    <row r="187" spans="1:7" x14ac:dyDescent="0.3">
      <c r="A187" s="522" t="s">
        <v>251</v>
      </c>
      <c r="B187" s="523"/>
      <c r="C187" s="524"/>
      <c r="D187" s="21">
        <f>D186/(COUNT(B181:C185)*2)</f>
        <v>0.8</v>
      </c>
    </row>
    <row r="188" spans="1:7" s="10" customFormat="1" x14ac:dyDescent="0.3">
      <c r="A188" s="14"/>
      <c r="B188" s="15"/>
      <c r="C188" s="15"/>
      <c r="D188" s="16"/>
      <c r="G188" s="93"/>
    </row>
    <row r="189" spans="1:7" ht="19.5" x14ac:dyDescent="0.4">
      <c r="A189" s="527" t="s">
        <v>177</v>
      </c>
      <c r="B189" s="528"/>
      <c r="C189" s="528"/>
      <c r="D189" s="528"/>
      <c r="E189" s="528"/>
      <c r="F189" s="528"/>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x14ac:dyDescent="0.3">
      <c r="A192" s="8" t="s">
        <v>267</v>
      </c>
      <c r="B192" s="265">
        <v>2</v>
      </c>
      <c r="C192" s="62"/>
      <c r="D192" s="62"/>
      <c r="E192" s="62"/>
      <c r="F192" s="62"/>
    </row>
    <row r="193" spans="1:6" x14ac:dyDescent="0.3">
      <c r="A193" s="39" t="s">
        <v>159</v>
      </c>
      <c r="B193" s="265">
        <v>2</v>
      </c>
      <c r="C193" s="62"/>
      <c r="D193" s="62"/>
      <c r="E193" s="62"/>
      <c r="F193" s="62"/>
    </row>
    <row r="194" spans="1:6" x14ac:dyDescent="0.3">
      <c r="A194" s="522" t="s">
        <v>34</v>
      </c>
      <c r="B194" s="523"/>
      <c r="C194" s="524"/>
      <c r="D194" s="40">
        <f>SUM(B190:C193)</f>
        <v>8</v>
      </c>
    </row>
    <row r="195" spans="1:6" x14ac:dyDescent="0.3">
      <c r="A195" s="522" t="s">
        <v>251</v>
      </c>
      <c r="B195" s="523"/>
      <c r="C195" s="524"/>
      <c r="D195" s="21">
        <f>D194/(COUNT(B190:C193)*2)</f>
        <v>1</v>
      </c>
    </row>
    <row r="197" spans="1:6" ht="18" x14ac:dyDescent="0.35">
      <c r="A197" s="43" t="s">
        <v>422</v>
      </c>
      <c r="B197" s="42"/>
      <c r="C197" s="42"/>
      <c r="D197" s="104">
        <v>0.44</v>
      </c>
      <c r="E197" s="101"/>
      <c r="F197" s="102"/>
    </row>
    <row r="198" spans="1:6" ht="22.5" x14ac:dyDescent="0.3">
      <c r="A198" s="23" t="s">
        <v>423</v>
      </c>
      <c r="B198" s="24"/>
      <c r="C198" s="25"/>
      <c r="D198" s="26">
        <f>SUM(D194,D186,D177,D169,D161,D63,D52,D33,D22,D118,D149,D133,D102,D84,D42)</f>
        <v>185</v>
      </c>
    </row>
    <row r="199" spans="1:6" ht="22.5" x14ac:dyDescent="0.3">
      <c r="A199" s="23" t="s">
        <v>276</v>
      </c>
      <c r="B199" s="24"/>
      <c r="C199" s="25"/>
      <c r="D199" s="27">
        <f>D198/(COUNT(B190:C193,B181:C185,B173:C176,B165:C168,B153:C160,B56:C62,B46:C51,B26:C32,B17:C21,B107:C117,B137:C148,B122:C132,B88:C101,B67:C83,B37:C41)*2)</f>
        <v>0.84090909090909094</v>
      </c>
    </row>
  </sheetData>
  <sheetProtection algorithmName="SHA-512" hashValue="RBFpKlvrNMFbBCxgnosq/Sni2xjRz3hQK6alREbsyC7OGh/TkcZ1TNTqSkLNFRam58JAHMqL/BkRlo9jKWPMtQ==" saltValue="29JAqaAey3tiLjTI5JBGY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50:C150"/>
    <mergeCell ref="A152:F15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22:B132 B181:B185 B17:B21 B26:B32 B37:B41 B173:B176 B56:B62 B190:B193 B88:B101 B46:B51 B107:B117 B137:B148 B153:B160 B165:B168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8" zoomScale="50" zoomScaleNormal="100" zoomScaleSheetLayoutView="50" workbookViewId="0">
      <selection activeCell="B91" sqref="B91:B10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6"/>
      <c r="E1" s="506"/>
      <c r="F1" s="506"/>
      <c r="G1" s="50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7" t="s">
        <v>151</v>
      </c>
      <c r="B7" s="507"/>
      <c r="C7" s="507"/>
      <c r="D7" s="507"/>
      <c r="E7" s="507"/>
      <c r="F7" s="507"/>
      <c r="G7" s="111"/>
    </row>
    <row r="8" spans="1:7" ht="22.5" x14ac:dyDescent="0.45">
      <c r="A8" s="508" t="str">
        <f>'Page de garde'!D18</f>
        <v>CM Ras Jbel</v>
      </c>
      <c r="B8" s="508"/>
      <c r="C8" s="508"/>
      <c r="D8" s="508"/>
      <c r="E8" s="508"/>
      <c r="F8" s="508"/>
      <c r="G8" s="111"/>
    </row>
    <row r="9" spans="1:7" ht="22.5" x14ac:dyDescent="0.45">
      <c r="A9" s="112" t="s">
        <v>39</v>
      </c>
      <c r="B9" s="509"/>
      <c r="C9" s="509"/>
      <c r="D9" s="509"/>
      <c r="E9" s="509"/>
      <c r="F9" s="509"/>
      <c r="G9" s="111"/>
    </row>
    <row r="10" spans="1:7" ht="22.5" x14ac:dyDescent="0.45">
      <c r="A10" s="113" t="s">
        <v>41</v>
      </c>
      <c r="B10" s="510"/>
      <c r="C10" s="510"/>
      <c r="D10" s="510"/>
      <c r="E10" s="510"/>
      <c r="F10" s="510"/>
      <c r="G10" s="111"/>
    </row>
    <row r="11" spans="1:7" ht="22.5" x14ac:dyDescent="0.45">
      <c r="A11" s="112" t="s">
        <v>40</v>
      </c>
      <c r="B11" s="505"/>
      <c r="C11" s="505"/>
      <c r="D11" s="505"/>
      <c r="E11" s="505"/>
      <c r="F11" s="505"/>
      <c r="G11" s="111"/>
    </row>
    <row r="12" spans="1:7" ht="22.5" x14ac:dyDescent="0.45">
      <c r="A12" s="112" t="s">
        <v>200</v>
      </c>
      <c r="B12" s="511" t="e">
        <f>D730</f>
        <v>#DIV/0!</v>
      </c>
      <c r="C12" s="511"/>
      <c r="D12" s="511"/>
      <c r="E12" s="511"/>
      <c r="F12" s="511"/>
      <c r="G12" s="111"/>
    </row>
    <row r="13" spans="1:7" ht="22.5" x14ac:dyDescent="0.45">
      <c r="A13" s="110"/>
      <c r="B13" s="108"/>
      <c r="C13" s="108"/>
      <c r="D13" s="506"/>
      <c r="E13" s="506"/>
      <c r="F13" s="506"/>
      <c r="G13" s="50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1" t="s">
        <v>28</v>
      </c>
      <c r="B17" s="442" t="s">
        <v>29</v>
      </c>
      <c r="C17" s="442"/>
      <c r="D17" s="442" t="s">
        <v>42</v>
      </c>
      <c r="E17" s="443" t="s">
        <v>266</v>
      </c>
      <c r="F17" s="443" t="s">
        <v>300</v>
      </c>
      <c r="G17" s="114"/>
    </row>
    <row r="18" spans="1:8" ht="16.5" customHeight="1" x14ac:dyDescent="0.4">
      <c r="A18" s="441"/>
      <c r="B18" s="118" t="s">
        <v>32</v>
      </c>
      <c r="C18" s="118" t="s">
        <v>31</v>
      </c>
      <c r="D18" s="442"/>
      <c r="E18" s="443"/>
      <c r="F18" s="44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7" t="s">
        <v>16</v>
      </c>
      <c r="B29" s="548"/>
      <c r="C29" s="548"/>
      <c r="D29" s="548"/>
      <c r="E29" s="548"/>
      <c r="F29" s="54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7" t="s">
        <v>311</v>
      </c>
      <c r="B38" s="548"/>
      <c r="C38" s="548"/>
      <c r="D38" s="548"/>
      <c r="E38" s="548"/>
      <c r="F38" s="54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29"/>
      <c r="B49" s="429"/>
      <c r="C49" s="429"/>
      <c r="D49" s="429"/>
      <c r="E49" s="429"/>
      <c r="F49" s="429"/>
      <c r="G49" s="42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1" t="s">
        <v>28</v>
      </c>
      <c r="B52" s="442" t="s">
        <v>29</v>
      </c>
      <c r="C52" s="442"/>
      <c r="D52" s="442" t="s">
        <v>42</v>
      </c>
      <c r="E52" s="443" t="s">
        <v>266</v>
      </c>
      <c r="F52" s="443" t="s">
        <v>302</v>
      </c>
      <c r="G52" s="129"/>
    </row>
    <row r="53" spans="1:7" ht="21" x14ac:dyDescent="0.4">
      <c r="A53" s="441"/>
      <c r="B53" s="118" t="s">
        <v>32</v>
      </c>
      <c r="C53" s="118" t="s">
        <v>31</v>
      </c>
      <c r="D53" s="442"/>
      <c r="E53" s="443"/>
      <c r="F53" s="44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7"/>
      <c r="B64" s="428"/>
      <c r="C64" s="428"/>
      <c r="D64" s="428"/>
      <c r="E64" s="428"/>
      <c r="F64" s="428"/>
      <c r="G64" s="428"/>
    </row>
    <row r="65" spans="1:7" ht="43.5" customHeight="1" x14ac:dyDescent="0.4">
      <c r="A65" s="516" t="s">
        <v>351</v>
      </c>
      <c r="B65" s="516"/>
      <c r="C65" s="516"/>
      <c r="D65" s="516"/>
      <c r="E65" s="516"/>
      <c r="F65" s="51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6"/>
      <c r="B83" s="436"/>
      <c r="C83" s="436"/>
      <c r="D83" s="436"/>
      <c r="E83" s="436"/>
      <c r="F83" s="436"/>
      <c r="G83" s="436"/>
    </row>
    <row r="84" spans="1:7" ht="45" customHeight="1" x14ac:dyDescent="0.45">
      <c r="A84" s="517" t="s">
        <v>352</v>
      </c>
      <c r="B84" s="517"/>
      <c r="C84" s="517"/>
      <c r="D84" s="517"/>
      <c r="E84" s="517"/>
      <c r="F84" s="51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2"/>
      <c r="B103" s="430"/>
      <c r="C103" s="430"/>
      <c r="D103" s="430"/>
      <c r="E103" s="430"/>
      <c r="F103" s="437"/>
      <c r="G103" s="173"/>
    </row>
    <row r="104" spans="1:7" s="80" customFormat="1" ht="46.5" customHeight="1" x14ac:dyDescent="0.4">
      <c r="A104" s="516" t="s">
        <v>353</v>
      </c>
      <c r="B104" s="516"/>
      <c r="C104" s="516"/>
      <c r="D104" s="516"/>
      <c r="E104" s="516"/>
      <c r="F104" s="51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8"/>
      <c r="B111" s="439"/>
      <c r="C111" s="439"/>
      <c r="D111" s="439"/>
      <c r="E111" s="439"/>
      <c r="F111" s="440"/>
      <c r="G111" s="129"/>
    </row>
    <row r="112" spans="1:7" s="80" customFormat="1" ht="39.75" customHeight="1" x14ac:dyDescent="0.4">
      <c r="A112" s="516" t="s">
        <v>390</v>
      </c>
      <c r="B112" s="516"/>
      <c r="C112" s="516"/>
      <c r="D112" s="516"/>
      <c r="E112" s="516"/>
      <c r="F112" s="51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0"/>
      <c r="B120" s="430"/>
      <c r="C120" s="430"/>
      <c r="D120" s="430"/>
      <c r="E120" s="430"/>
      <c r="F120" s="430"/>
      <c r="G120" s="173"/>
    </row>
    <row r="121" spans="1:7" ht="22.5" x14ac:dyDescent="0.4">
      <c r="A121" s="516" t="s">
        <v>311</v>
      </c>
      <c r="B121" s="516"/>
      <c r="C121" s="516"/>
      <c r="D121" s="516"/>
      <c r="E121" s="516"/>
      <c r="F121" s="51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1"/>
      <c r="B132" s="431"/>
      <c r="C132" s="431"/>
      <c r="D132" s="431"/>
      <c r="E132" s="431"/>
      <c r="F132" s="431"/>
      <c r="G132" s="114"/>
    </row>
    <row r="133" spans="1:16384" ht="22.5" customHeight="1" x14ac:dyDescent="0.4">
      <c r="A133" s="518" t="s">
        <v>424</v>
      </c>
      <c r="B133" s="518"/>
      <c r="C133" s="518"/>
      <c r="D133" s="518"/>
      <c r="E133" s="518"/>
      <c r="F133" s="518"/>
      <c r="G133" s="114"/>
    </row>
    <row r="134" spans="1:16384" ht="22.5" customHeight="1" x14ac:dyDescent="0.4">
      <c r="A134" s="519"/>
      <c r="B134" s="519"/>
      <c r="C134" s="519"/>
      <c r="D134" s="519"/>
      <c r="E134" s="519"/>
      <c r="F134" s="519"/>
      <c r="G134" s="114"/>
    </row>
    <row r="135" spans="1:16384" s="326" customFormat="1" ht="22.5" customHeight="1" x14ac:dyDescent="0.25">
      <c r="A135" s="441" t="s">
        <v>28</v>
      </c>
      <c r="B135" s="442" t="s">
        <v>29</v>
      </c>
      <c r="C135" s="442"/>
      <c r="D135" s="442" t="s">
        <v>42</v>
      </c>
      <c r="E135" s="443" t="s">
        <v>266</v>
      </c>
      <c r="F135" s="443" t="s">
        <v>302</v>
      </c>
    </row>
    <row r="136" spans="1:16384" s="326" customFormat="1" ht="22.5" customHeight="1" x14ac:dyDescent="0.25">
      <c r="A136" s="441"/>
      <c r="B136" s="118" t="s">
        <v>32</v>
      </c>
      <c r="C136" s="118" t="s">
        <v>31</v>
      </c>
      <c r="D136" s="442"/>
      <c r="E136" s="443"/>
      <c r="F136" s="44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0" t="s">
        <v>461</v>
      </c>
      <c r="B139" s="520"/>
      <c r="C139" s="520"/>
      <c r="D139" s="520"/>
      <c r="E139" s="520"/>
      <c r="F139" s="52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69" t="s">
        <v>350</v>
      </c>
      <c r="B147" s="469"/>
      <c r="C147" s="469"/>
      <c r="D147" s="469"/>
      <c r="E147" s="469"/>
      <c r="F147" s="46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2"/>
      <c r="B165" s="430"/>
      <c r="C165" s="430"/>
      <c r="D165" s="430"/>
      <c r="E165" s="430"/>
      <c r="F165" s="430"/>
      <c r="G165" s="114"/>
    </row>
    <row r="166" spans="1:7" ht="32.25" customHeight="1" x14ac:dyDescent="0.4">
      <c r="A166" s="520" t="s">
        <v>462</v>
      </c>
      <c r="B166" s="520"/>
      <c r="C166" s="520"/>
      <c r="D166" s="520"/>
      <c r="E166" s="520"/>
      <c r="F166" s="52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3"/>
      <c r="B176" s="434"/>
      <c r="C176" s="434"/>
      <c r="D176" s="434"/>
      <c r="E176" s="434"/>
      <c r="F176" s="434"/>
      <c r="G176" s="114"/>
    </row>
    <row r="177" spans="1:7" ht="32.25" customHeight="1" x14ac:dyDescent="0.4">
      <c r="A177" s="520" t="s">
        <v>311</v>
      </c>
      <c r="B177" s="520"/>
      <c r="C177" s="520"/>
      <c r="D177" s="520"/>
      <c r="E177" s="520"/>
      <c r="F177" s="52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70"/>
      <c r="C186" s="47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5"/>
      <c r="B188" s="435"/>
      <c r="C188" s="435"/>
      <c r="D188" s="435"/>
      <c r="E188" s="435"/>
      <c r="F188" s="43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1" t="s">
        <v>28</v>
      </c>
      <c r="B191" s="442" t="s">
        <v>29</v>
      </c>
      <c r="C191" s="442"/>
      <c r="D191" s="442" t="s">
        <v>42</v>
      </c>
      <c r="E191" s="443" t="s">
        <v>266</v>
      </c>
      <c r="F191" s="443" t="s">
        <v>302</v>
      </c>
      <c r="G191" s="114"/>
    </row>
    <row r="192" spans="1:7" ht="21" x14ac:dyDescent="0.4">
      <c r="A192" s="441"/>
      <c r="B192" s="118" t="s">
        <v>32</v>
      </c>
      <c r="C192" s="118" t="s">
        <v>31</v>
      </c>
      <c r="D192" s="442"/>
      <c r="E192" s="443"/>
      <c r="F192" s="44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5" t="s">
        <v>34</v>
      </c>
      <c r="B203" s="456"/>
      <c r="C203" s="45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29"/>
      <c r="B205" s="429"/>
      <c r="C205" s="429"/>
      <c r="D205" s="429"/>
      <c r="E205" s="429"/>
      <c r="F205" s="42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5" t="s">
        <v>34</v>
      </c>
      <c r="B227" s="456"/>
      <c r="C227" s="45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29"/>
      <c r="B229" s="429"/>
      <c r="C229" s="429"/>
      <c r="D229" s="429"/>
      <c r="E229" s="429"/>
      <c r="F229" s="42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2" t="s">
        <v>311</v>
      </c>
      <c r="B236" s="513"/>
      <c r="C236" s="513"/>
      <c r="D236" s="51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55" t="s">
        <v>34</v>
      </c>
      <c r="B245" s="456"/>
      <c r="C245" s="45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29"/>
      <c r="B250" s="429"/>
      <c r="C250" s="429"/>
      <c r="D250" s="429"/>
      <c r="E250" s="429"/>
      <c r="F250" s="42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1" t="s">
        <v>28</v>
      </c>
      <c r="B253" s="442" t="s">
        <v>29</v>
      </c>
      <c r="C253" s="442"/>
      <c r="D253" s="442" t="s">
        <v>42</v>
      </c>
      <c r="E253" s="443" t="s">
        <v>266</v>
      </c>
      <c r="F253" s="443" t="s">
        <v>302</v>
      </c>
      <c r="G253" s="129"/>
    </row>
    <row r="254" spans="1:7" ht="21" x14ac:dyDescent="0.4">
      <c r="A254" s="441"/>
      <c r="B254" s="118" t="s">
        <v>32</v>
      </c>
      <c r="C254" s="118" t="s">
        <v>31</v>
      </c>
      <c r="D254" s="442"/>
      <c r="E254" s="443"/>
      <c r="F254" s="44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5" t="s">
        <v>34</v>
      </c>
      <c r="B265" s="456"/>
      <c r="C265" s="45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3"/>
      <c r="B290" s="463"/>
      <c r="C290" s="463"/>
      <c r="D290" s="463"/>
      <c r="E290" s="463"/>
      <c r="F290" s="463"/>
      <c r="G290" s="129"/>
    </row>
    <row r="291" spans="1:7" s="80" customFormat="1" ht="31.5" customHeight="1" x14ac:dyDescent="0.4">
      <c r="A291" s="515" t="s">
        <v>311</v>
      </c>
      <c r="B291" s="515"/>
      <c r="C291" s="515"/>
      <c r="D291" s="515"/>
      <c r="E291" s="515"/>
      <c r="F291" s="51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1" t="s">
        <v>28</v>
      </c>
      <c r="B308" s="442" t="s">
        <v>29</v>
      </c>
      <c r="C308" s="442"/>
      <c r="D308" s="442" t="s">
        <v>42</v>
      </c>
      <c r="E308" s="443" t="s">
        <v>266</v>
      </c>
      <c r="F308" s="443" t="s">
        <v>302</v>
      </c>
      <c r="G308" s="129"/>
    </row>
    <row r="309" spans="1:7" ht="21" x14ac:dyDescent="0.4">
      <c r="A309" s="441"/>
      <c r="B309" s="118" t="s">
        <v>32</v>
      </c>
      <c r="C309" s="118" t="s">
        <v>31</v>
      </c>
      <c r="D309" s="442"/>
      <c r="E309" s="443"/>
      <c r="F309" s="44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4"/>
      <c r="B357" s="454"/>
      <c r="C357" s="454"/>
      <c r="D357" s="454"/>
      <c r="E357" s="454"/>
      <c r="F357" s="454"/>
      <c r="G357" s="454"/>
    </row>
    <row r="358" spans="1:7" ht="32.25" customHeight="1" x14ac:dyDescent="0.4">
      <c r="A358" s="499" t="s">
        <v>311</v>
      </c>
      <c r="B358" s="499"/>
      <c r="C358" s="499"/>
      <c r="D358" s="499"/>
      <c r="E358" s="499"/>
      <c r="F358" s="49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1" t="s">
        <v>28</v>
      </c>
      <c r="B375" s="442" t="s">
        <v>29</v>
      </c>
      <c r="C375" s="442"/>
      <c r="D375" s="442" t="s">
        <v>42</v>
      </c>
      <c r="E375" s="443" t="s">
        <v>266</v>
      </c>
      <c r="F375" s="443" t="s">
        <v>302</v>
      </c>
      <c r="G375" s="173"/>
    </row>
    <row r="376" spans="1:7" s="260" customFormat="1" ht="21" x14ac:dyDescent="0.4">
      <c r="A376" s="441"/>
      <c r="B376" s="118" t="s">
        <v>32</v>
      </c>
      <c r="C376" s="118" t="s">
        <v>31</v>
      </c>
      <c r="D376" s="442"/>
      <c r="E376" s="443"/>
      <c r="F376" s="44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7"/>
      <c r="B415" s="436"/>
      <c r="C415" s="436"/>
      <c r="D415" s="436"/>
      <c r="E415" s="436"/>
      <c r="F415" s="436"/>
      <c r="G415" s="436"/>
    </row>
    <row r="416" spans="1:7" s="260" customFormat="1" ht="24.75" x14ac:dyDescent="0.4">
      <c r="A416" s="502" t="s">
        <v>320</v>
      </c>
      <c r="B416" s="502"/>
      <c r="C416" s="502"/>
      <c r="D416" s="502"/>
      <c r="E416" s="502"/>
      <c r="F416" s="50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1" t="s">
        <v>28</v>
      </c>
      <c r="B433" s="442" t="s">
        <v>29</v>
      </c>
      <c r="C433" s="442"/>
      <c r="D433" s="442" t="s">
        <v>42</v>
      </c>
      <c r="E433" s="443" t="s">
        <v>266</v>
      </c>
      <c r="F433" s="443" t="s">
        <v>302</v>
      </c>
      <c r="G433" s="129"/>
    </row>
    <row r="434" spans="1:7" ht="21" x14ac:dyDescent="0.4">
      <c r="A434" s="441"/>
      <c r="B434" s="118" t="s">
        <v>32</v>
      </c>
      <c r="C434" s="118" t="s">
        <v>31</v>
      </c>
      <c r="D434" s="442"/>
      <c r="E434" s="443"/>
      <c r="F434" s="44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2" t="s">
        <v>311</v>
      </c>
      <c r="B464" s="502"/>
      <c r="C464" s="502"/>
      <c r="D464" s="502"/>
      <c r="E464" s="502"/>
      <c r="F464" s="50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3" t="s">
        <v>425</v>
      </c>
      <c r="B478" s="503"/>
      <c r="C478" s="503"/>
      <c r="D478" s="503"/>
      <c r="E478" s="503"/>
      <c r="F478" s="503"/>
      <c r="G478" s="114"/>
    </row>
    <row r="479" spans="1:7" ht="21" customHeight="1" x14ac:dyDescent="0.4">
      <c r="A479" s="234">
        <f>B11</f>
        <v>0</v>
      </c>
      <c r="F479" s="258"/>
      <c r="G479" s="114"/>
    </row>
    <row r="480" spans="1:7" ht="21" x14ac:dyDescent="0.4">
      <c r="A480" s="473" t="s">
        <v>28</v>
      </c>
      <c r="B480" s="474" t="s">
        <v>29</v>
      </c>
      <c r="C480" s="474"/>
      <c r="D480" s="474" t="s">
        <v>42</v>
      </c>
      <c r="E480" s="475" t="s">
        <v>266</v>
      </c>
      <c r="F480" s="475" t="s">
        <v>302</v>
      </c>
      <c r="G480" s="114"/>
    </row>
    <row r="481" spans="1:7" ht="21" x14ac:dyDescent="0.4">
      <c r="A481" s="473"/>
      <c r="B481" s="320" t="s">
        <v>32</v>
      </c>
      <c r="C481" s="320" t="s">
        <v>31</v>
      </c>
      <c r="D481" s="474"/>
      <c r="E481" s="475"/>
      <c r="F481" s="475"/>
      <c r="G481" s="114"/>
    </row>
    <row r="482" spans="1:7" s="260" customFormat="1" ht="22.5" x14ac:dyDescent="0.4">
      <c r="A482" s="367"/>
      <c r="B482" s="368"/>
      <c r="C482" s="368"/>
      <c r="D482" s="368"/>
      <c r="E482" s="354"/>
      <c r="F482" s="354"/>
      <c r="G482" s="173"/>
    </row>
    <row r="483" spans="1:7" s="260" customFormat="1" ht="24.75" x14ac:dyDescent="0.4">
      <c r="A483" s="464" t="s">
        <v>52</v>
      </c>
      <c r="B483" s="464"/>
      <c r="C483" s="464"/>
      <c r="D483" s="464"/>
      <c r="E483" s="464"/>
      <c r="F483" s="46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1" t="s">
        <v>463</v>
      </c>
      <c r="B491" s="462"/>
      <c r="C491" s="462"/>
      <c r="D491" s="462"/>
      <c r="E491" s="462"/>
      <c r="F491" s="46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6" t="s">
        <v>23</v>
      </c>
      <c r="B505" s="477"/>
      <c r="C505" s="477"/>
      <c r="D505" s="477"/>
      <c r="E505" s="477"/>
      <c r="F505" s="47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6"/>
      <c r="B517" s="486"/>
      <c r="C517" s="486"/>
      <c r="D517" s="486"/>
      <c r="E517" s="486"/>
      <c r="F517" s="486"/>
      <c r="G517" s="486"/>
    </row>
    <row r="518" spans="1:7" ht="26.25" customHeight="1" x14ac:dyDescent="0.5">
      <c r="A518" s="369" t="s">
        <v>311</v>
      </c>
      <c r="B518" s="498"/>
      <c r="C518" s="498"/>
      <c r="D518" s="498"/>
      <c r="E518" s="498"/>
      <c r="F518" s="49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4" t="s">
        <v>97</v>
      </c>
      <c r="B530" s="504"/>
      <c r="C530" s="504"/>
      <c r="D530" s="504"/>
      <c r="E530" s="504"/>
      <c r="F530" s="504"/>
      <c r="G530" s="114"/>
    </row>
    <row r="531" spans="1:7" ht="22.5" customHeight="1" x14ac:dyDescent="0.4">
      <c r="A531" s="234">
        <f>B11</f>
        <v>0</v>
      </c>
      <c r="B531" s="114"/>
      <c r="C531" s="135"/>
      <c r="D531" s="137"/>
      <c r="E531" s="137"/>
      <c r="F531" s="137"/>
      <c r="G531" s="114"/>
    </row>
    <row r="532" spans="1:7" ht="21" x14ac:dyDescent="0.4">
      <c r="A532" s="479" t="s">
        <v>28</v>
      </c>
      <c r="B532" s="481" t="s">
        <v>29</v>
      </c>
      <c r="C532" s="482"/>
      <c r="D532" s="442" t="s">
        <v>42</v>
      </c>
      <c r="E532" s="443" t="s">
        <v>266</v>
      </c>
      <c r="F532" s="443" t="s">
        <v>302</v>
      </c>
      <c r="G532" s="114"/>
    </row>
    <row r="533" spans="1:7" ht="21" x14ac:dyDescent="0.4">
      <c r="A533" s="480"/>
      <c r="B533" s="315" t="s">
        <v>32</v>
      </c>
      <c r="C533" s="316" t="s">
        <v>31</v>
      </c>
      <c r="D533" s="442"/>
      <c r="E533" s="443"/>
      <c r="F533" s="443"/>
      <c r="G533" s="114"/>
    </row>
    <row r="534" spans="1:7" s="80" customFormat="1" ht="22.5" x14ac:dyDescent="0.4">
      <c r="A534" s="365"/>
      <c r="B534" s="366"/>
      <c r="C534" s="366"/>
      <c r="D534" s="361"/>
      <c r="E534" s="362"/>
      <c r="F534" s="362"/>
      <c r="G534" s="129"/>
    </row>
    <row r="535" spans="1:7" ht="24.75" x14ac:dyDescent="0.4">
      <c r="A535" s="370" t="s">
        <v>17</v>
      </c>
      <c r="B535" s="317"/>
      <c r="C535" s="500"/>
      <c r="D535" s="500"/>
      <c r="E535" s="500"/>
      <c r="F535" s="50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5" t="s">
        <v>34</v>
      </c>
      <c r="B542" s="456"/>
      <c r="C542" s="457"/>
      <c r="D542" s="407">
        <f>SUM(B536:C541)</f>
        <v>0</v>
      </c>
      <c r="E542" s="248"/>
      <c r="F542" s="248"/>
      <c r="G542" s="114"/>
    </row>
    <row r="543" spans="1:7" ht="21" customHeight="1" x14ac:dyDescent="0.4">
      <c r="A543" s="455" t="s">
        <v>33</v>
      </c>
      <c r="B543" s="456"/>
      <c r="C543" s="457"/>
      <c r="D543" s="388" t="e">
        <f>D542/(COUNT(B536:C541)*2)</f>
        <v>#DIV/0!</v>
      </c>
      <c r="E543" s="248"/>
      <c r="F543" s="248"/>
      <c r="G543" s="114"/>
    </row>
    <row r="544" spans="1:7" ht="21" x14ac:dyDescent="0.4">
      <c r="A544" s="429"/>
      <c r="B544" s="429"/>
      <c r="C544" s="429"/>
      <c r="D544" s="429"/>
      <c r="E544" s="429"/>
      <c r="F544" s="42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1"/>
      <c r="B556" s="454"/>
      <c r="C556" s="454"/>
      <c r="D556" s="454"/>
      <c r="E556" s="454"/>
      <c r="F556" s="454"/>
      <c r="G556" s="454"/>
    </row>
    <row r="557" spans="1:7" ht="35.25" customHeight="1" x14ac:dyDescent="0.4">
      <c r="A557" s="371" t="s">
        <v>311</v>
      </c>
      <c r="B557" s="337"/>
      <c r="C557" s="452"/>
      <c r="D557" s="452"/>
      <c r="E557" s="452"/>
      <c r="F557" s="45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47" t="s">
        <v>34</v>
      </c>
      <c r="B566" s="447"/>
      <c r="C566" s="448"/>
      <c r="D566" s="378">
        <f>SUM(B558:C565,B546:C555)</f>
        <v>0</v>
      </c>
      <c r="E566" s="108"/>
      <c r="F566" s="114"/>
      <c r="G566" s="114"/>
    </row>
    <row r="567" spans="1:7" ht="21" x14ac:dyDescent="0.4">
      <c r="A567" s="447" t="s">
        <v>33</v>
      </c>
      <c r="B567" s="447"/>
      <c r="C567" s="44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29"/>
      <c r="B572" s="429"/>
      <c r="C572" s="429"/>
      <c r="D572" s="429"/>
      <c r="E572" s="429"/>
      <c r="F572" s="429"/>
      <c r="G572" s="114"/>
    </row>
    <row r="573" spans="1:7" ht="22.5" x14ac:dyDescent="0.45">
      <c r="A573" s="460" t="s">
        <v>19</v>
      </c>
      <c r="B573" s="460"/>
      <c r="C573" s="460"/>
      <c r="D573" s="460"/>
      <c r="E573" s="460"/>
      <c r="F573" s="460"/>
      <c r="G573" s="114"/>
    </row>
    <row r="574" spans="1:7" ht="22.5" x14ac:dyDescent="0.4">
      <c r="A574" s="243">
        <f>B11</f>
        <v>0</v>
      </c>
      <c r="B574" s="114"/>
      <c r="C574" s="135"/>
      <c r="D574" s="356"/>
      <c r="E574" s="356"/>
      <c r="F574" s="356"/>
      <c r="G574" s="114"/>
    </row>
    <row r="575" spans="1:7" ht="21" x14ac:dyDescent="0.4">
      <c r="A575" s="473" t="s">
        <v>28</v>
      </c>
      <c r="B575" s="474" t="s">
        <v>29</v>
      </c>
      <c r="C575" s="474"/>
      <c r="D575" s="474" t="s">
        <v>42</v>
      </c>
      <c r="E575" s="475" t="s">
        <v>266</v>
      </c>
      <c r="F575" s="475" t="s">
        <v>302</v>
      </c>
      <c r="G575" s="114"/>
    </row>
    <row r="576" spans="1:7" ht="21" x14ac:dyDescent="0.4">
      <c r="A576" s="473"/>
      <c r="B576" s="320" t="s">
        <v>32</v>
      </c>
      <c r="C576" s="320" t="s">
        <v>31</v>
      </c>
      <c r="D576" s="474"/>
      <c r="E576" s="475"/>
      <c r="F576" s="475"/>
      <c r="G576" s="129"/>
    </row>
    <row r="577" spans="1:7" s="80" customFormat="1" ht="22.5" x14ac:dyDescent="0.4">
      <c r="A577" s="372"/>
      <c r="B577" s="373"/>
      <c r="C577" s="373"/>
      <c r="D577" s="373"/>
      <c r="E577" s="341"/>
      <c r="F577" s="374"/>
      <c r="G577" s="129"/>
    </row>
    <row r="578" spans="1:7" ht="24.75" x14ac:dyDescent="0.4">
      <c r="A578" s="487" t="s">
        <v>10</v>
      </c>
      <c r="B578" s="488"/>
      <c r="C578" s="488"/>
      <c r="D578" s="488"/>
      <c r="E578" s="488"/>
      <c r="F578" s="48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7" t="s">
        <v>34</v>
      </c>
      <c r="B588" s="447"/>
      <c r="C588" s="448"/>
      <c r="D588" s="378">
        <f>SUM(B579:C587)</f>
        <v>0</v>
      </c>
      <c r="E588" s="108"/>
      <c r="F588" s="114"/>
      <c r="G588" s="114"/>
    </row>
    <row r="589" spans="1:7" ht="21" x14ac:dyDescent="0.4">
      <c r="A589" s="447" t="s">
        <v>33</v>
      </c>
      <c r="B589" s="447"/>
      <c r="C589" s="44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0" t="s">
        <v>23</v>
      </c>
      <c r="B591" s="491"/>
      <c r="C591" s="491"/>
      <c r="D591" s="491"/>
      <c r="E591" s="491"/>
      <c r="F591" s="49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47" t="s">
        <v>34</v>
      </c>
      <c r="B606" s="447"/>
      <c r="C606" s="448"/>
      <c r="D606" s="378">
        <f>SUM(B592:C605)</f>
        <v>0</v>
      </c>
      <c r="E606" s="108"/>
      <c r="F606" s="114"/>
      <c r="G606" s="114"/>
    </row>
    <row r="607" spans="1:7" ht="21" x14ac:dyDescent="0.4">
      <c r="A607" s="447" t="s">
        <v>33</v>
      </c>
      <c r="B607" s="447"/>
      <c r="C607" s="44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49" t="s">
        <v>170</v>
      </c>
      <c r="B610" s="450"/>
      <c r="C610" s="451"/>
      <c r="D610" s="154" t="e">
        <f>D609/(COUNT(B579:C587,B592:C605)*2)</f>
        <v>#DIV/0!</v>
      </c>
      <c r="E610" s="108"/>
      <c r="F610" s="114"/>
      <c r="G610" s="129"/>
    </row>
    <row r="611" spans="1:7" ht="21" x14ac:dyDescent="0.4">
      <c r="A611" s="155"/>
      <c r="B611" s="114"/>
      <c r="C611" s="135"/>
      <c r="G611" s="129"/>
    </row>
    <row r="612" spans="1:7" ht="19.5" customHeight="1" x14ac:dyDescent="0.45">
      <c r="A612" s="460" t="s">
        <v>8</v>
      </c>
      <c r="B612" s="460"/>
      <c r="C612" s="460"/>
      <c r="D612" s="460"/>
      <c r="E612" s="460"/>
      <c r="F612" s="460"/>
      <c r="G612" s="129"/>
    </row>
    <row r="613" spans="1:7" ht="22.5" x14ac:dyDescent="0.4">
      <c r="A613" s="156">
        <f>B11</f>
        <v>0</v>
      </c>
      <c r="B613" s="114"/>
      <c r="C613" s="135"/>
      <c r="D613" s="137"/>
      <c r="E613" s="137"/>
      <c r="F613" s="137"/>
      <c r="G613" s="114"/>
    </row>
    <row r="614" spans="1:7" ht="21" x14ac:dyDescent="0.4">
      <c r="A614" s="441" t="s">
        <v>28</v>
      </c>
      <c r="B614" s="442" t="s">
        <v>29</v>
      </c>
      <c r="C614" s="442"/>
      <c r="D614" s="442" t="s">
        <v>42</v>
      </c>
      <c r="E614" s="443" t="s">
        <v>266</v>
      </c>
      <c r="F614" s="443" t="s">
        <v>302</v>
      </c>
      <c r="G614" s="114"/>
    </row>
    <row r="615" spans="1:7" ht="18.75" customHeight="1" x14ac:dyDescent="0.4">
      <c r="A615" s="441"/>
      <c r="B615" s="118" t="s">
        <v>32</v>
      </c>
      <c r="C615" s="118" t="s">
        <v>31</v>
      </c>
      <c r="D615" s="442"/>
      <c r="E615" s="443"/>
      <c r="F615" s="443"/>
      <c r="G615" s="129"/>
    </row>
    <row r="616" spans="1:7" s="80" customFormat="1" ht="18.75" customHeight="1" x14ac:dyDescent="0.4">
      <c r="A616" s="360"/>
      <c r="B616" s="361"/>
      <c r="C616" s="361"/>
      <c r="D616" s="361"/>
      <c r="E616" s="362"/>
      <c r="F616" s="362"/>
      <c r="G616" s="129"/>
    </row>
    <row r="617" spans="1:7" ht="24.75" x14ac:dyDescent="0.4">
      <c r="A617" s="363" t="s">
        <v>90</v>
      </c>
      <c r="B617" s="137"/>
      <c r="C617" s="458"/>
      <c r="D617" s="458"/>
      <c r="E617" s="458"/>
      <c r="F617" s="45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7" t="s">
        <v>34</v>
      </c>
      <c r="B627" s="447"/>
      <c r="C627" s="447"/>
      <c r="D627" s="378">
        <f>SUM(B618:C626)</f>
        <v>0</v>
      </c>
      <c r="E627" s="484"/>
      <c r="F627" s="463"/>
      <c r="G627" s="129"/>
    </row>
    <row r="628" spans="1:7" ht="21" x14ac:dyDescent="0.4">
      <c r="A628" s="447" t="s">
        <v>33</v>
      </c>
      <c r="B628" s="447"/>
      <c r="C628" s="447"/>
      <c r="D628" s="388" t="e">
        <f>D627/(COUNT(B618:C626)*2)</f>
        <v>#DIV/0!</v>
      </c>
      <c r="E628" s="485"/>
      <c r="F628" s="486"/>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5" t="s">
        <v>34</v>
      </c>
      <c r="B639" s="456"/>
      <c r="C639" s="45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8"/>
      <c r="D642" s="458"/>
      <c r="E642" s="458"/>
      <c r="F642" s="45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5" t="s">
        <v>34</v>
      </c>
      <c r="B650" s="456"/>
      <c r="C650" s="45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2"/>
      <c r="B652" s="472"/>
      <c r="C652" s="472"/>
      <c r="D652" s="472"/>
      <c r="E652" s="472"/>
      <c r="F652" s="472"/>
      <c r="G652" s="472"/>
    </row>
    <row r="653" spans="1:16382" ht="24.75" x14ac:dyDescent="0.4">
      <c r="A653" s="363" t="s">
        <v>26</v>
      </c>
      <c r="B653" s="458"/>
      <c r="C653" s="458"/>
      <c r="D653" s="458"/>
      <c r="E653" s="458"/>
      <c r="F653" s="45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3" t="s">
        <v>311</v>
      </c>
      <c r="B661" s="494"/>
      <c r="C661" s="494"/>
      <c r="D661" s="494"/>
      <c r="E661" s="494"/>
      <c r="F661" s="49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0" t="s">
        <v>356</v>
      </c>
      <c r="B676" s="460"/>
      <c r="C676" s="460"/>
      <c r="D676" s="460"/>
      <c r="E676" s="460"/>
      <c r="F676" s="460"/>
      <c r="G676" s="114"/>
    </row>
    <row r="677" spans="1:7" ht="21" x14ac:dyDescent="0.4">
      <c r="A677" s="243">
        <f>B11</f>
        <v>0</v>
      </c>
      <c r="B677" s="114"/>
      <c r="C677" s="135"/>
      <c r="D677" s="135"/>
      <c r="E677" s="328"/>
      <c r="F677" s="135"/>
      <c r="G677" s="114"/>
    </row>
    <row r="678" spans="1:7" ht="21.75" customHeight="1" x14ac:dyDescent="0.4">
      <c r="A678" s="441" t="s">
        <v>28</v>
      </c>
      <c r="B678" s="442" t="s">
        <v>29</v>
      </c>
      <c r="C678" s="442"/>
      <c r="D678" s="442" t="s">
        <v>42</v>
      </c>
      <c r="E678" s="443" t="s">
        <v>266</v>
      </c>
      <c r="F678" s="443" t="s">
        <v>302</v>
      </c>
      <c r="G678" s="129"/>
    </row>
    <row r="679" spans="1:7" ht="21" x14ac:dyDescent="0.4">
      <c r="A679" s="441"/>
      <c r="B679" s="118" t="s">
        <v>32</v>
      </c>
      <c r="C679" s="118" t="s">
        <v>31</v>
      </c>
      <c r="D679" s="442"/>
      <c r="E679" s="443"/>
      <c r="F679" s="443"/>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467" t="s">
        <v>28</v>
      </c>
      <c r="B706" s="481" t="s">
        <v>29</v>
      </c>
      <c r="C706" s="481"/>
      <c r="D706" s="442" t="s">
        <v>42</v>
      </c>
      <c r="E706" s="443" t="s">
        <v>266</v>
      </c>
      <c r="F706" s="443" t="s">
        <v>302</v>
      </c>
      <c r="G706" s="274"/>
    </row>
    <row r="707" spans="1:7" ht="21" x14ac:dyDescent="0.4">
      <c r="A707" s="468"/>
      <c r="B707" s="383" t="s">
        <v>32</v>
      </c>
      <c r="C707" s="383" t="s">
        <v>31</v>
      </c>
      <c r="D707" s="442"/>
      <c r="E707" s="443"/>
      <c r="F707" s="443"/>
      <c r="G707" s="274"/>
    </row>
    <row r="708" spans="1:7" s="80" customFormat="1" ht="22.5" x14ac:dyDescent="0.4">
      <c r="A708" s="360"/>
      <c r="B708" s="361"/>
      <c r="C708" s="361"/>
      <c r="D708" s="361"/>
      <c r="E708" s="362"/>
      <c r="F708" s="362"/>
      <c r="G708" s="129"/>
    </row>
    <row r="709" spans="1:7" ht="24.75" x14ac:dyDescent="0.4">
      <c r="A709" s="444" t="s">
        <v>306</v>
      </c>
      <c r="B709" s="445"/>
      <c r="C709" s="445"/>
      <c r="D709" s="445"/>
      <c r="E709" s="445"/>
      <c r="F709" s="44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5"/>
      <c r="C715" s="466"/>
      <c r="D715" s="247">
        <f>SUM(B710:C714)</f>
        <v>0</v>
      </c>
      <c r="E715" s="225"/>
      <c r="F715" s="173"/>
      <c r="G715" s="114"/>
    </row>
    <row r="716" spans="1:7" ht="21" x14ac:dyDescent="0.4">
      <c r="A716" s="130" t="s">
        <v>33</v>
      </c>
      <c r="B716" s="465"/>
      <c r="C716" s="46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4" t="s">
        <v>307</v>
      </c>
      <c r="B718" s="445"/>
      <c r="C718" s="445"/>
      <c r="D718" s="445"/>
      <c r="E718" s="445"/>
      <c r="F718" s="44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9"/>
      <c r="E1" s="539"/>
      <c r="F1" s="539"/>
      <c r="G1" s="53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0" t="s">
        <v>46</v>
      </c>
      <c r="B6" s="540"/>
      <c r="C6" s="540"/>
      <c r="D6" s="540"/>
      <c r="E6" s="540"/>
      <c r="F6" s="540"/>
      <c r="G6" s="92"/>
    </row>
    <row r="7" spans="1:7" s="258" customFormat="1" ht="21.75" customHeight="1" x14ac:dyDescent="0.45">
      <c r="A7" s="541" t="str">
        <f>'Page de garde'!D18</f>
        <v>CM Ras Jbel</v>
      </c>
      <c r="B7" s="541"/>
      <c r="C7" s="541"/>
      <c r="D7" s="541"/>
      <c r="E7" s="541"/>
      <c r="F7" s="541"/>
      <c r="G7" s="92"/>
    </row>
    <row r="8" spans="1:7" s="258" customFormat="1" ht="24" x14ac:dyDescent="0.45">
      <c r="A8" s="4" t="s">
        <v>39</v>
      </c>
      <c r="B8" s="542" t="str">
        <f>'A1 Exploitation'!B9:F9</f>
        <v>M Dhia Mechlaoui</v>
      </c>
      <c r="C8" s="542"/>
      <c r="D8" s="542"/>
      <c r="E8" s="542"/>
      <c r="F8" s="542"/>
      <c r="G8" s="92"/>
    </row>
    <row r="9" spans="1:7" s="258" customFormat="1" ht="24" x14ac:dyDescent="0.45">
      <c r="A9" s="5" t="s">
        <v>41</v>
      </c>
      <c r="B9" s="543" t="str">
        <f>'A1 Exploitation'!B10:F10</f>
        <v>Chef rayons PFT (M Nebil Ben Fadhel) et Chef rayon PLS (Mme Rafika)</v>
      </c>
      <c r="C9" s="543"/>
      <c r="D9" s="543"/>
      <c r="E9" s="543"/>
      <c r="F9" s="543"/>
      <c r="G9" s="92"/>
    </row>
    <row r="10" spans="1:7" s="258" customFormat="1" ht="24" x14ac:dyDescent="0.45">
      <c r="A10" s="4" t="s">
        <v>40</v>
      </c>
      <c r="B10" s="538">
        <f>'A1 Exploitation'!B11:F11</f>
        <v>43515</v>
      </c>
      <c r="C10" s="538"/>
      <c r="D10" s="538"/>
      <c r="E10" s="538"/>
      <c r="F10" s="538"/>
      <c r="G10" s="92"/>
    </row>
    <row r="11" spans="1:7" s="258" customFormat="1" ht="24" x14ac:dyDescent="0.45">
      <c r="A11" s="4" t="s">
        <v>250</v>
      </c>
      <c r="B11" s="544" t="e">
        <f>D199</f>
        <v>#DIV/0!</v>
      </c>
      <c r="C11" s="544"/>
      <c r="D11" s="544"/>
      <c r="E11" s="544"/>
      <c r="F11" s="544"/>
      <c r="G11" s="92"/>
    </row>
    <row r="12" spans="1:7" s="258" customFormat="1" ht="22.5" x14ac:dyDescent="0.45">
      <c r="A12" s="1"/>
      <c r="D12" s="506"/>
      <c r="E12" s="506"/>
      <c r="F12" s="506"/>
      <c r="G12" s="506"/>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29"/>
      <c r="B15" s="530"/>
      <c r="C15" s="530"/>
      <c r="D15" s="530"/>
      <c r="E15" s="530"/>
      <c r="F15" s="530"/>
    </row>
    <row r="16" spans="1:7" ht="19.5" x14ac:dyDescent="0.4">
      <c r="A16" s="533" t="s">
        <v>0</v>
      </c>
      <c r="B16" s="534"/>
      <c r="C16" s="534"/>
      <c r="D16" s="534"/>
      <c r="E16" s="534"/>
      <c r="F16" s="53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5" t="s">
        <v>34</v>
      </c>
      <c r="B22" s="531"/>
      <c r="C22" s="532"/>
      <c r="D22" s="381">
        <f>SUM(B17:C21)</f>
        <v>0</v>
      </c>
    </row>
    <row r="23" spans="1:7" x14ac:dyDescent="0.3">
      <c r="A23" s="522" t="s">
        <v>251</v>
      </c>
      <c r="B23" s="523"/>
      <c r="C23" s="524"/>
      <c r="D23" s="21" t="e">
        <f>D22/(COUNT(B17:C21)*2)</f>
        <v>#DIV/0!</v>
      </c>
    </row>
    <row r="24" spans="1:7" s="10" customFormat="1" x14ac:dyDescent="0.3">
      <c r="A24" s="14"/>
      <c r="B24" s="15"/>
      <c r="C24" s="15"/>
      <c r="D24" s="16"/>
      <c r="G24" s="93"/>
    </row>
    <row r="25" spans="1:7" ht="19.5" x14ac:dyDescent="0.4">
      <c r="A25" s="527" t="s">
        <v>4</v>
      </c>
      <c r="B25" s="528"/>
      <c r="C25" s="528"/>
      <c r="D25" s="528"/>
      <c r="E25" s="528"/>
      <c r="F25" s="52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2" t="s">
        <v>34</v>
      </c>
      <c r="B33" s="523"/>
      <c r="C33" s="524"/>
      <c r="D33" s="380">
        <f>SUM(B26:C32)</f>
        <v>0</v>
      </c>
    </row>
    <row r="34" spans="1:7" x14ac:dyDescent="0.3">
      <c r="A34" s="522" t="s">
        <v>251</v>
      </c>
      <c r="B34" s="523"/>
      <c r="C34" s="524"/>
      <c r="D34" s="21" t="e">
        <f>D33/(COUNT(B26:C32)*2)</f>
        <v>#DIV/0!</v>
      </c>
    </row>
    <row r="35" spans="1:7" s="10" customFormat="1" x14ac:dyDescent="0.3">
      <c r="A35" s="14"/>
      <c r="B35" s="15"/>
      <c r="C35" s="15"/>
      <c r="D35" s="16"/>
      <c r="G35" s="93"/>
    </row>
    <row r="36" spans="1:7" s="10" customFormat="1" ht="19.5" x14ac:dyDescent="0.4">
      <c r="A36" s="527" t="s">
        <v>180</v>
      </c>
      <c r="B36" s="528"/>
      <c r="C36" s="528"/>
      <c r="D36" s="528"/>
      <c r="E36" s="528"/>
      <c r="F36" s="52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2" t="s">
        <v>34</v>
      </c>
      <c r="B42" s="523"/>
      <c r="C42" s="524"/>
      <c r="D42" s="380">
        <f>SUM(B37:C41)</f>
        <v>0</v>
      </c>
      <c r="E42" s="259"/>
      <c r="F42" s="259"/>
      <c r="G42" s="93"/>
    </row>
    <row r="43" spans="1:7" s="10" customFormat="1" x14ac:dyDescent="0.3">
      <c r="A43" s="522" t="s">
        <v>251</v>
      </c>
      <c r="B43" s="523"/>
      <c r="C43" s="524"/>
      <c r="D43" s="21" t="e">
        <f>D42/(COUNT(B37:C41)*2)</f>
        <v>#DIV/0!</v>
      </c>
      <c r="E43" s="259"/>
      <c r="F43" s="259"/>
      <c r="G43" s="93"/>
    </row>
    <row r="44" spans="1:7" s="10" customFormat="1" x14ac:dyDescent="0.3">
      <c r="A44" s="33"/>
      <c r="B44" s="34"/>
      <c r="C44" s="34"/>
      <c r="D44" s="35"/>
      <c r="G44" s="93"/>
    </row>
    <row r="45" spans="1:7" ht="19.5" x14ac:dyDescent="0.4">
      <c r="A45" s="536" t="s">
        <v>19</v>
      </c>
      <c r="B45" s="537"/>
      <c r="C45" s="537"/>
      <c r="D45" s="537"/>
      <c r="E45" s="537"/>
      <c r="F45" s="53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2" t="s">
        <v>34</v>
      </c>
      <c r="B52" s="523"/>
      <c r="C52" s="524"/>
      <c r="D52" s="380">
        <f>SUM(B46:C51)</f>
        <v>0</v>
      </c>
    </row>
    <row r="53" spans="1:7" x14ac:dyDescent="0.3">
      <c r="A53" s="522" t="s">
        <v>251</v>
      </c>
      <c r="B53" s="523"/>
      <c r="C53" s="524"/>
      <c r="D53" s="21" t="e">
        <f>D52/(COUNT(B46:C51)*2)</f>
        <v>#DIV/0!</v>
      </c>
    </row>
    <row r="54" spans="1:7" s="10" customFormat="1" x14ac:dyDescent="0.3">
      <c r="A54" s="14"/>
      <c r="B54" s="15"/>
      <c r="C54" s="15"/>
      <c r="D54" s="16"/>
      <c r="G54" s="93"/>
    </row>
    <row r="55" spans="1:7" ht="19.5" x14ac:dyDescent="0.4">
      <c r="A55" s="527" t="s">
        <v>8</v>
      </c>
      <c r="B55" s="528"/>
      <c r="C55" s="528"/>
      <c r="D55" s="528"/>
      <c r="E55" s="528"/>
      <c r="F55" s="52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2" t="s">
        <v>34</v>
      </c>
      <c r="B63" s="523"/>
      <c r="C63" s="524"/>
      <c r="D63" s="380">
        <f>SUM(B56:C62)</f>
        <v>0</v>
      </c>
    </row>
    <row r="64" spans="1:7" x14ac:dyDescent="0.3">
      <c r="A64" s="522" t="s">
        <v>251</v>
      </c>
      <c r="B64" s="523"/>
      <c r="C64" s="524"/>
      <c r="D64" s="21" t="e">
        <f>D63/(COUNT(B56:C62)*2)</f>
        <v>#DIV/0!</v>
      </c>
    </row>
    <row r="65" spans="1:7" s="10" customFormat="1" x14ac:dyDescent="0.3">
      <c r="A65" s="14"/>
      <c r="B65" s="15"/>
      <c r="C65" s="15"/>
      <c r="D65" s="16"/>
      <c r="G65" s="93"/>
    </row>
    <row r="66" spans="1:7" ht="19.5" x14ac:dyDescent="0.4">
      <c r="A66" s="527" t="s">
        <v>111</v>
      </c>
      <c r="B66" s="528"/>
      <c r="C66" s="528"/>
      <c r="D66" s="528"/>
      <c r="E66" s="528"/>
      <c r="F66" s="52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2" t="s">
        <v>34</v>
      </c>
      <c r="B84" s="523"/>
      <c r="C84" s="524"/>
      <c r="D84" s="380">
        <f>SUM(B67:C83)</f>
        <v>0</v>
      </c>
    </row>
    <row r="85" spans="1:7" x14ac:dyDescent="0.3">
      <c r="A85" s="522" t="s">
        <v>251</v>
      </c>
      <c r="B85" s="523"/>
      <c r="C85" s="524"/>
      <c r="D85" s="21" t="e">
        <f>D84/(COUNT(B67:C83)*2)</f>
        <v>#DIV/0!</v>
      </c>
    </row>
    <row r="86" spans="1:7" s="10" customFormat="1" x14ac:dyDescent="0.3">
      <c r="A86" s="14"/>
      <c r="B86" s="15"/>
      <c r="C86" s="15"/>
      <c r="D86" s="16"/>
      <c r="G86" s="93"/>
    </row>
    <row r="87" spans="1:7" ht="19.5" x14ac:dyDescent="0.4">
      <c r="A87" s="527" t="s">
        <v>172</v>
      </c>
      <c r="B87" s="528"/>
      <c r="C87" s="528"/>
      <c r="D87" s="528"/>
      <c r="E87" s="528"/>
      <c r="F87" s="52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2" t="s">
        <v>34</v>
      </c>
      <c r="B102" s="523"/>
      <c r="C102" s="524"/>
      <c r="D102" s="380">
        <f>SUM(B88:C101)</f>
        <v>0</v>
      </c>
    </row>
    <row r="103" spans="1:7" x14ac:dyDescent="0.3">
      <c r="A103" s="522" t="s">
        <v>251</v>
      </c>
      <c r="B103" s="523"/>
      <c r="C103" s="52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7" t="s">
        <v>173</v>
      </c>
      <c r="B106" s="528"/>
      <c r="C106" s="528"/>
      <c r="D106" s="528"/>
      <c r="E106" s="528"/>
      <c r="F106" s="52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2" t="s">
        <v>34</v>
      </c>
      <c r="B118" s="523"/>
      <c r="C118" s="524"/>
      <c r="D118" s="380">
        <f>SUM(B107:C117)</f>
        <v>0</v>
      </c>
      <c r="E118" s="259"/>
      <c r="F118" s="259"/>
      <c r="G118" s="93"/>
    </row>
    <row r="119" spans="1:7" s="10" customFormat="1" x14ac:dyDescent="0.3">
      <c r="A119" s="522" t="s">
        <v>251</v>
      </c>
      <c r="B119" s="523"/>
      <c r="C119" s="524"/>
      <c r="D119" s="21" t="e">
        <f>D118/(COUNT(B107:C117)*2)</f>
        <v>#DIV/0!</v>
      </c>
      <c r="E119" s="259"/>
      <c r="F119" s="259"/>
      <c r="G119" s="93"/>
    </row>
    <row r="120" spans="1:7" s="10" customFormat="1" x14ac:dyDescent="0.3">
      <c r="A120" s="14"/>
      <c r="B120" s="15"/>
      <c r="C120" s="15"/>
      <c r="D120" s="16"/>
      <c r="G120" s="93"/>
    </row>
    <row r="121" spans="1:7" ht="19.5" x14ac:dyDescent="0.4">
      <c r="A121" s="527" t="s">
        <v>156</v>
      </c>
      <c r="B121" s="528"/>
      <c r="C121" s="528"/>
      <c r="D121" s="528"/>
      <c r="E121" s="528"/>
      <c r="F121" s="52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2" t="s">
        <v>34</v>
      </c>
      <c r="B133" s="523"/>
      <c r="C133" s="524"/>
      <c r="D133" s="380">
        <f>SUM(B122:C132)</f>
        <v>0</v>
      </c>
    </row>
    <row r="134" spans="1:7" x14ac:dyDescent="0.3">
      <c r="A134" s="522" t="s">
        <v>251</v>
      </c>
      <c r="B134" s="523"/>
      <c r="C134" s="524"/>
      <c r="D134" s="20" t="e">
        <f>D133/(COUNT(B122:C132)*2)</f>
        <v>#DIV/0!</v>
      </c>
    </row>
    <row r="135" spans="1:7" s="10" customFormat="1" x14ac:dyDescent="0.3">
      <c r="A135" s="14"/>
      <c r="B135" s="15"/>
      <c r="C135" s="15"/>
      <c r="D135" s="19"/>
      <c r="G135" s="93"/>
    </row>
    <row r="136" spans="1:7" ht="19.5" x14ac:dyDescent="0.4">
      <c r="A136" s="527" t="s">
        <v>61</v>
      </c>
      <c r="B136" s="528"/>
      <c r="C136" s="528"/>
      <c r="D136" s="528"/>
      <c r="E136" s="528"/>
      <c r="F136" s="52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2" t="s">
        <v>34</v>
      </c>
      <c r="B149" s="523"/>
      <c r="C149" s="524"/>
      <c r="D149" s="380">
        <f>SUM(B137:C148)</f>
        <v>0</v>
      </c>
    </row>
    <row r="150" spans="1:7" x14ac:dyDescent="0.3">
      <c r="A150" s="522" t="s">
        <v>251</v>
      </c>
      <c r="B150" s="523"/>
      <c r="C150" s="524"/>
      <c r="D150" s="21" t="e">
        <f>D149/(COUNT(B137:C148)*2)</f>
        <v>#DIV/0!</v>
      </c>
    </row>
    <row r="151" spans="1:7" s="10" customFormat="1" x14ac:dyDescent="0.3">
      <c r="A151" s="14"/>
      <c r="B151" s="15"/>
      <c r="C151" s="15"/>
      <c r="D151" s="16"/>
      <c r="G151" s="93"/>
    </row>
    <row r="152" spans="1:7" ht="19.5" x14ac:dyDescent="0.4">
      <c r="A152" s="527" t="s">
        <v>178</v>
      </c>
      <c r="B152" s="528"/>
      <c r="C152" s="528"/>
      <c r="D152" s="528"/>
      <c r="E152" s="528"/>
      <c r="F152" s="52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2" t="s">
        <v>34</v>
      </c>
      <c r="B161" s="531"/>
      <c r="C161" s="532"/>
      <c r="D161" s="381">
        <f>SUM(B153:C160)</f>
        <v>0</v>
      </c>
    </row>
    <row r="162" spans="1:7" x14ac:dyDescent="0.3">
      <c r="A162" s="522" t="s">
        <v>251</v>
      </c>
      <c r="B162" s="523"/>
      <c r="C162" s="524"/>
      <c r="D162" s="21" t="e">
        <f>D161/(COUNT(B153:C160)*2)</f>
        <v>#DIV/0!</v>
      </c>
    </row>
    <row r="163" spans="1:7" s="10" customFormat="1" x14ac:dyDescent="0.3">
      <c r="A163" s="14"/>
      <c r="B163" s="15"/>
      <c r="C163" s="17"/>
      <c r="D163" s="18"/>
      <c r="G163" s="93"/>
    </row>
    <row r="164" spans="1:7" ht="19.5" x14ac:dyDescent="0.4">
      <c r="A164" s="527" t="s">
        <v>64</v>
      </c>
      <c r="B164" s="528"/>
      <c r="C164" s="528"/>
      <c r="D164" s="528"/>
      <c r="E164" s="528"/>
      <c r="F164" s="52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2" t="s">
        <v>34</v>
      </c>
      <c r="B169" s="523"/>
      <c r="C169" s="524"/>
      <c r="D169" s="380">
        <f>SUM(B165:C168)</f>
        <v>0</v>
      </c>
    </row>
    <row r="170" spans="1:7" x14ac:dyDescent="0.3">
      <c r="A170" s="522" t="s">
        <v>251</v>
      </c>
      <c r="B170" s="523"/>
      <c r="C170" s="524"/>
      <c r="D170" s="21" t="e">
        <f>D169/(COUNT(B165:C168)*2)</f>
        <v>#DIV/0!</v>
      </c>
    </row>
    <row r="171" spans="1:7" s="10" customFormat="1" x14ac:dyDescent="0.3">
      <c r="A171" s="14"/>
      <c r="B171" s="15"/>
      <c r="C171" s="15"/>
      <c r="D171" s="16"/>
      <c r="G171" s="93"/>
    </row>
    <row r="172" spans="1:7" ht="19.5" x14ac:dyDescent="0.4">
      <c r="A172" s="525" t="s">
        <v>15</v>
      </c>
      <c r="B172" s="526"/>
      <c r="C172" s="526"/>
      <c r="D172" s="526"/>
      <c r="E172" s="526"/>
      <c r="F172" s="52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2" t="s">
        <v>34</v>
      </c>
      <c r="B177" s="523"/>
      <c r="C177" s="524"/>
      <c r="D177" s="380">
        <f>SUM(B173:C176)</f>
        <v>0</v>
      </c>
    </row>
    <row r="178" spans="1:7" x14ac:dyDescent="0.3">
      <c r="A178" s="522" t="s">
        <v>251</v>
      </c>
      <c r="B178" s="523"/>
      <c r="C178" s="524"/>
      <c r="D178" s="21" t="e">
        <f>D177/(COUNT(B173:C176)*2)</f>
        <v>#DIV/0!</v>
      </c>
    </row>
    <row r="179" spans="1:7" s="10" customFormat="1" x14ac:dyDescent="0.3">
      <c r="A179" s="14"/>
      <c r="B179" s="15"/>
      <c r="C179" s="15"/>
      <c r="D179" s="16"/>
      <c r="G179" s="93"/>
    </row>
    <row r="180" spans="1:7" ht="19.5" x14ac:dyDescent="0.4">
      <c r="A180" s="527" t="s">
        <v>65</v>
      </c>
      <c r="B180" s="528"/>
      <c r="C180" s="528"/>
      <c r="D180" s="528"/>
      <c r="E180" s="528"/>
      <c r="F180" s="52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2" t="s">
        <v>34</v>
      </c>
      <c r="B186" s="523"/>
      <c r="C186" s="524"/>
      <c r="D186" s="380">
        <f>SUM(B181:C185)</f>
        <v>0</v>
      </c>
    </row>
    <row r="187" spans="1:7" x14ac:dyDescent="0.3">
      <c r="A187" s="522" t="s">
        <v>251</v>
      </c>
      <c r="B187" s="523"/>
      <c r="C187" s="524"/>
      <c r="D187" s="21" t="e">
        <f>D186/(COUNT(B181:C185)*2)</f>
        <v>#DIV/0!</v>
      </c>
    </row>
    <row r="188" spans="1:7" s="10" customFormat="1" x14ac:dyDescent="0.3">
      <c r="A188" s="14"/>
      <c r="B188" s="15"/>
      <c r="C188" s="15"/>
      <c r="D188" s="16"/>
      <c r="G188" s="93"/>
    </row>
    <row r="189" spans="1:7" ht="19.5" x14ac:dyDescent="0.4">
      <c r="A189" s="527" t="s">
        <v>177</v>
      </c>
      <c r="B189" s="528"/>
      <c r="C189" s="528"/>
      <c r="D189" s="528"/>
      <c r="E189" s="528"/>
      <c r="F189" s="52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2" t="s">
        <v>34</v>
      </c>
      <c r="B194" s="523"/>
      <c r="C194" s="524"/>
      <c r="D194" s="40">
        <f>SUM(B190:C193)</f>
        <v>0</v>
      </c>
    </row>
    <row r="195" spans="1:6" x14ac:dyDescent="0.3">
      <c r="A195" s="522" t="s">
        <v>251</v>
      </c>
      <c r="B195" s="523"/>
      <c r="C195" s="524"/>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6"/>
      <c r="E1" s="506"/>
      <c r="F1" s="506"/>
      <c r="G1" s="50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7" t="s">
        <v>151</v>
      </c>
      <c r="B7" s="507"/>
      <c r="C7" s="507"/>
      <c r="D7" s="507"/>
      <c r="E7" s="507"/>
      <c r="F7" s="507"/>
      <c r="G7" s="111"/>
    </row>
    <row r="8" spans="1:7" ht="22.5" x14ac:dyDescent="0.45">
      <c r="A8" s="508" t="str">
        <f>'Page de garde'!D18</f>
        <v>CM Ras Jbel</v>
      </c>
      <c r="B8" s="508"/>
      <c r="C8" s="508"/>
      <c r="D8" s="508"/>
      <c r="E8" s="508"/>
      <c r="F8" s="508"/>
      <c r="G8" s="111"/>
    </row>
    <row r="9" spans="1:7" ht="22.5" x14ac:dyDescent="0.45">
      <c r="A9" s="112" t="s">
        <v>39</v>
      </c>
      <c r="B9" s="509"/>
      <c r="C9" s="509"/>
      <c r="D9" s="509"/>
      <c r="E9" s="509"/>
      <c r="F9" s="509"/>
      <c r="G9" s="111"/>
    </row>
    <row r="10" spans="1:7" ht="22.5" x14ac:dyDescent="0.45">
      <c r="A10" s="113" t="s">
        <v>41</v>
      </c>
      <c r="B10" s="510"/>
      <c r="C10" s="510"/>
      <c r="D10" s="510"/>
      <c r="E10" s="510"/>
      <c r="F10" s="510"/>
      <c r="G10" s="111"/>
    </row>
    <row r="11" spans="1:7" ht="22.5" x14ac:dyDescent="0.45">
      <c r="A11" s="112" t="s">
        <v>40</v>
      </c>
      <c r="B11" s="505"/>
      <c r="C11" s="505"/>
      <c r="D11" s="505"/>
      <c r="E11" s="505"/>
      <c r="F11" s="505"/>
      <c r="G11" s="111"/>
    </row>
    <row r="12" spans="1:7" ht="22.5" x14ac:dyDescent="0.45">
      <c r="A12" s="112" t="s">
        <v>200</v>
      </c>
      <c r="B12" s="511" t="e">
        <f>D730</f>
        <v>#DIV/0!</v>
      </c>
      <c r="C12" s="511"/>
      <c r="D12" s="511"/>
      <c r="E12" s="511"/>
      <c r="F12" s="511"/>
      <c r="G12" s="111"/>
    </row>
    <row r="13" spans="1:7" ht="22.5" x14ac:dyDescent="0.45">
      <c r="A13" s="110"/>
      <c r="B13" s="108"/>
      <c r="C13" s="108"/>
      <c r="D13" s="506"/>
      <c r="E13" s="506"/>
      <c r="F13" s="506"/>
      <c r="G13" s="50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1" t="s">
        <v>28</v>
      </c>
      <c r="B17" s="442" t="s">
        <v>29</v>
      </c>
      <c r="C17" s="442"/>
      <c r="D17" s="442" t="s">
        <v>42</v>
      </c>
      <c r="E17" s="443" t="s">
        <v>266</v>
      </c>
      <c r="F17" s="443" t="s">
        <v>300</v>
      </c>
      <c r="G17" s="114"/>
    </row>
    <row r="18" spans="1:8" ht="16.5" customHeight="1" x14ac:dyDescent="0.4">
      <c r="A18" s="441"/>
      <c r="B18" s="118" t="s">
        <v>32</v>
      </c>
      <c r="C18" s="118" t="s">
        <v>31</v>
      </c>
      <c r="D18" s="442"/>
      <c r="E18" s="443"/>
      <c r="F18" s="44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7" t="s">
        <v>16</v>
      </c>
      <c r="B29" s="548"/>
      <c r="C29" s="548"/>
      <c r="D29" s="548"/>
      <c r="E29" s="548"/>
      <c r="F29" s="54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7" t="s">
        <v>311</v>
      </c>
      <c r="B38" s="548"/>
      <c r="C38" s="548"/>
      <c r="D38" s="548"/>
      <c r="E38" s="548"/>
      <c r="F38" s="54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29"/>
      <c r="B49" s="429"/>
      <c r="C49" s="429"/>
      <c r="D49" s="429"/>
      <c r="E49" s="429"/>
      <c r="F49" s="429"/>
      <c r="G49" s="42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1" t="s">
        <v>28</v>
      </c>
      <c r="B52" s="442" t="s">
        <v>29</v>
      </c>
      <c r="C52" s="442"/>
      <c r="D52" s="442" t="s">
        <v>42</v>
      </c>
      <c r="E52" s="443" t="s">
        <v>266</v>
      </c>
      <c r="F52" s="443" t="s">
        <v>302</v>
      </c>
      <c r="G52" s="129"/>
    </row>
    <row r="53" spans="1:7" ht="21" x14ac:dyDescent="0.4">
      <c r="A53" s="441"/>
      <c r="B53" s="118" t="s">
        <v>32</v>
      </c>
      <c r="C53" s="118" t="s">
        <v>31</v>
      </c>
      <c r="D53" s="442"/>
      <c r="E53" s="443"/>
      <c r="F53" s="44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7"/>
      <c r="B64" s="428"/>
      <c r="C64" s="428"/>
      <c r="D64" s="428"/>
      <c r="E64" s="428"/>
      <c r="F64" s="428"/>
      <c r="G64" s="428"/>
    </row>
    <row r="65" spans="1:7" ht="43.5" customHeight="1" x14ac:dyDescent="0.4">
      <c r="A65" s="516" t="s">
        <v>351</v>
      </c>
      <c r="B65" s="516"/>
      <c r="C65" s="516"/>
      <c r="D65" s="516"/>
      <c r="E65" s="516"/>
      <c r="F65" s="51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6"/>
      <c r="B83" s="436"/>
      <c r="C83" s="436"/>
      <c r="D83" s="436"/>
      <c r="E83" s="436"/>
      <c r="F83" s="436"/>
      <c r="G83" s="436"/>
    </row>
    <row r="84" spans="1:7" ht="45" customHeight="1" x14ac:dyDescent="0.45">
      <c r="A84" s="517" t="s">
        <v>352</v>
      </c>
      <c r="B84" s="517"/>
      <c r="C84" s="517"/>
      <c r="D84" s="517"/>
      <c r="E84" s="517"/>
      <c r="F84" s="51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2"/>
      <c r="B103" s="430"/>
      <c r="C103" s="430"/>
      <c r="D103" s="430"/>
      <c r="E103" s="430"/>
      <c r="F103" s="437"/>
      <c r="G103" s="173"/>
    </row>
    <row r="104" spans="1:7" s="80" customFormat="1" ht="46.5" customHeight="1" x14ac:dyDescent="0.4">
      <c r="A104" s="516" t="s">
        <v>353</v>
      </c>
      <c r="B104" s="516"/>
      <c r="C104" s="516"/>
      <c r="D104" s="516"/>
      <c r="E104" s="516"/>
      <c r="F104" s="51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8"/>
      <c r="B111" s="439"/>
      <c r="C111" s="439"/>
      <c r="D111" s="439"/>
      <c r="E111" s="439"/>
      <c r="F111" s="440"/>
      <c r="G111" s="129"/>
    </row>
    <row r="112" spans="1:7" s="80" customFormat="1" ht="39.75" customHeight="1" x14ac:dyDescent="0.4">
      <c r="A112" s="516" t="s">
        <v>390</v>
      </c>
      <c r="B112" s="516"/>
      <c r="C112" s="516"/>
      <c r="D112" s="516"/>
      <c r="E112" s="516"/>
      <c r="F112" s="51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0"/>
      <c r="B120" s="430"/>
      <c r="C120" s="430"/>
      <c r="D120" s="430"/>
      <c r="E120" s="430"/>
      <c r="F120" s="430"/>
      <c r="G120" s="173"/>
    </row>
    <row r="121" spans="1:7" ht="22.5" x14ac:dyDescent="0.4">
      <c r="A121" s="516" t="s">
        <v>311</v>
      </c>
      <c r="B121" s="516"/>
      <c r="C121" s="516"/>
      <c r="D121" s="516"/>
      <c r="E121" s="516"/>
      <c r="F121" s="51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1"/>
      <c r="B132" s="431"/>
      <c r="C132" s="431"/>
      <c r="D132" s="431"/>
      <c r="E132" s="431"/>
      <c r="F132" s="431"/>
      <c r="G132" s="114"/>
    </row>
    <row r="133" spans="1:16384" ht="22.5" customHeight="1" x14ac:dyDescent="0.4">
      <c r="A133" s="518" t="s">
        <v>424</v>
      </c>
      <c r="B133" s="518"/>
      <c r="C133" s="518"/>
      <c r="D133" s="518"/>
      <c r="E133" s="518"/>
      <c r="F133" s="518"/>
      <c r="G133" s="114"/>
    </row>
    <row r="134" spans="1:16384" ht="22.5" customHeight="1" x14ac:dyDescent="0.4">
      <c r="A134" s="519"/>
      <c r="B134" s="519"/>
      <c r="C134" s="519"/>
      <c r="D134" s="519"/>
      <c r="E134" s="519"/>
      <c r="F134" s="519"/>
      <c r="G134" s="114"/>
    </row>
    <row r="135" spans="1:16384" s="326" customFormat="1" ht="22.5" customHeight="1" x14ac:dyDescent="0.25">
      <c r="A135" s="441" t="s">
        <v>28</v>
      </c>
      <c r="B135" s="442" t="s">
        <v>29</v>
      </c>
      <c r="C135" s="442"/>
      <c r="D135" s="442" t="s">
        <v>42</v>
      </c>
      <c r="E135" s="443" t="s">
        <v>266</v>
      </c>
      <c r="F135" s="443" t="s">
        <v>302</v>
      </c>
    </row>
    <row r="136" spans="1:16384" s="326" customFormat="1" ht="22.5" customHeight="1" x14ac:dyDescent="0.25">
      <c r="A136" s="441"/>
      <c r="B136" s="118" t="s">
        <v>32</v>
      </c>
      <c r="C136" s="118" t="s">
        <v>31</v>
      </c>
      <c r="D136" s="442"/>
      <c r="E136" s="443"/>
      <c r="F136" s="44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0" t="s">
        <v>461</v>
      </c>
      <c r="B139" s="520"/>
      <c r="C139" s="520"/>
      <c r="D139" s="520"/>
      <c r="E139" s="520"/>
      <c r="F139" s="52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69" t="s">
        <v>350</v>
      </c>
      <c r="B147" s="469"/>
      <c r="C147" s="469"/>
      <c r="D147" s="469"/>
      <c r="E147" s="469"/>
      <c r="F147" s="46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2"/>
      <c r="B165" s="430"/>
      <c r="C165" s="430"/>
      <c r="D165" s="430"/>
      <c r="E165" s="430"/>
      <c r="F165" s="430"/>
      <c r="G165" s="114"/>
    </row>
    <row r="166" spans="1:7" ht="32.25" customHeight="1" x14ac:dyDescent="0.4">
      <c r="A166" s="520" t="s">
        <v>462</v>
      </c>
      <c r="B166" s="520"/>
      <c r="C166" s="520"/>
      <c r="D166" s="520"/>
      <c r="E166" s="520"/>
      <c r="F166" s="52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3"/>
      <c r="B176" s="434"/>
      <c r="C176" s="434"/>
      <c r="D176" s="434"/>
      <c r="E176" s="434"/>
      <c r="F176" s="434"/>
      <c r="G176" s="114"/>
    </row>
    <row r="177" spans="1:7" ht="32.25" customHeight="1" x14ac:dyDescent="0.4">
      <c r="A177" s="520" t="s">
        <v>311</v>
      </c>
      <c r="B177" s="520"/>
      <c r="C177" s="520"/>
      <c r="D177" s="520"/>
      <c r="E177" s="520"/>
      <c r="F177" s="52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0"/>
      <c r="C186" s="47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5"/>
      <c r="B188" s="435"/>
      <c r="C188" s="435"/>
      <c r="D188" s="435"/>
      <c r="E188" s="435"/>
      <c r="F188" s="43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1" t="s">
        <v>28</v>
      </c>
      <c r="B191" s="442" t="s">
        <v>29</v>
      </c>
      <c r="C191" s="442"/>
      <c r="D191" s="442" t="s">
        <v>42</v>
      </c>
      <c r="E191" s="443" t="s">
        <v>266</v>
      </c>
      <c r="F191" s="443" t="s">
        <v>302</v>
      </c>
      <c r="G191" s="114"/>
    </row>
    <row r="192" spans="1:7" ht="21" x14ac:dyDescent="0.4">
      <c r="A192" s="441"/>
      <c r="B192" s="118" t="s">
        <v>32</v>
      </c>
      <c r="C192" s="118" t="s">
        <v>31</v>
      </c>
      <c r="D192" s="442"/>
      <c r="E192" s="443"/>
      <c r="F192" s="44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5" t="s">
        <v>34</v>
      </c>
      <c r="B203" s="456"/>
      <c r="C203" s="45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29"/>
      <c r="B205" s="429"/>
      <c r="C205" s="429"/>
      <c r="D205" s="429"/>
      <c r="E205" s="429"/>
      <c r="F205" s="42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5" t="s">
        <v>34</v>
      </c>
      <c r="B227" s="456"/>
      <c r="C227" s="45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29"/>
      <c r="B229" s="429"/>
      <c r="C229" s="429"/>
      <c r="D229" s="429"/>
      <c r="E229" s="429"/>
      <c r="F229" s="42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2" t="s">
        <v>311</v>
      </c>
      <c r="B236" s="513"/>
      <c r="C236" s="513"/>
      <c r="D236" s="51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5" t="s">
        <v>34</v>
      </c>
      <c r="B245" s="456"/>
      <c r="C245" s="45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29"/>
      <c r="B250" s="429"/>
      <c r="C250" s="429"/>
      <c r="D250" s="429"/>
      <c r="E250" s="429"/>
      <c r="F250" s="42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1" t="s">
        <v>28</v>
      </c>
      <c r="B253" s="442" t="s">
        <v>29</v>
      </c>
      <c r="C253" s="442"/>
      <c r="D253" s="442" t="s">
        <v>42</v>
      </c>
      <c r="E253" s="443" t="s">
        <v>266</v>
      </c>
      <c r="F253" s="443" t="s">
        <v>302</v>
      </c>
      <c r="G253" s="129"/>
    </row>
    <row r="254" spans="1:7" ht="21" x14ac:dyDescent="0.4">
      <c r="A254" s="441"/>
      <c r="B254" s="118" t="s">
        <v>32</v>
      </c>
      <c r="C254" s="118" t="s">
        <v>31</v>
      </c>
      <c r="D254" s="442"/>
      <c r="E254" s="443"/>
      <c r="F254" s="44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5" t="s">
        <v>34</v>
      </c>
      <c r="B265" s="456"/>
      <c r="C265" s="45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3"/>
      <c r="B290" s="463"/>
      <c r="C290" s="463"/>
      <c r="D290" s="463"/>
      <c r="E290" s="463"/>
      <c r="F290" s="463"/>
      <c r="G290" s="129"/>
    </row>
    <row r="291" spans="1:7" s="80" customFormat="1" ht="31.5" customHeight="1" x14ac:dyDescent="0.4">
      <c r="A291" s="515" t="s">
        <v>311</v>
      </c>
      <c r="B291" s="515"/>
      <c r="C291" s="515"/>
      <c r="D291" s="515"/>
      <c r="E291" s="515"/>
      <c r="F291" s="51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1" t="s">
        <v>28</v>
      </c>
      <c r="B308" s="442" t="s">
        <v>29</v>
      </c>
      <c r="C308" s="442"/>
      <c r="D308" s="442" t="s">
        <v>42</v>
      </c>
      <c r="E308" s="443" t="s">
        <v>266</v>
      </c>
      <c r="F308" s="443" t="s">
        <v>302</v>
      </c>
      <c r="G308" s="129"/>
    </row>
    <row r="309" spans="1:7" ht="21" x14ac:dyDescent="0.4">
      <c r="A309" s="441"/>
      <c r="B309" s="118" t="s">
        <v>32</v>
      </c>
      <c r="C309" s="118" t="s">
        <v>31</v>
      </c>
      <c r="D309" s="442"/>
      <c r="E309" s="443"/>
      <c r="F309" s="44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4"/>
      <c r="B357" s="454"/>
      <c r="C357" s="454"/>
      <c r="D357" s="454"/>
      <c r="E357" s="454"/>
      <c r="F357" s="454"/>
      <c r="G357" s="454"/>
    </row>
    <row r="358" spans="1:7" ht="32.25" customHeight="1" x14ac:dyDescent="0.4">
      <c r="A358" s="499" t="s">
        <v>311</v>
      </c>
      <c r="B358" s="499"/>
      <c r="C358" s="499"/>
      <c r="D358" s="499"/>
      <c r="E358" s="499"/>
      <c r="F358" s="49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1" t="s">
        <v>28</v>
      </c>
      <c r="B375" s="442" t="s">
        <v>29</v>
      </c>
      <c r="C375" s="442"/>
      <c r="D375" s="442" t="s">
        <v>42</v>
      </c>
      <c r="E375" s="443" t="s">
        <v>266</v>
      </c>
      <c r="F375" s="443" t="s">
        <v>302</v>
      </c>
      <c r="G375" s="173"/>
    </row>
    <row r="376" spans="1:7" s="260" customFormat="1" ht="21" x14ac:dyDescent="0.4">
      <c r="A376" s="441"/>
      <c r="B376" s="118" t="s">
        <v>32</v>
      </c>
      <c r="C376" s="118" t="s">
        <v>31</v>
      </c>
      <c r="D376" s="442"/>
      <c r="E376" s="443"/>
      <c r="F376" s="44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7"/>
      <c r="B415" s="436"/>
      <c r="C415" s="436"/>
      <c r="D415" s="436"/>
      <c r="E415" s="436"/>
      <c r="F415" s="436"/>
      <c r="G415" s="436"/>
    </row>
    <row r="416" spans="1:7" s="260" customFormat="1" ht="24.75" x14ac:dyDescent="0.4">
      <c r="A416" s="502" t="s">
        <v>320</v>
      </c>
      <c r="B416" s="502"/>
      <c r="C416" s="502"/>
      <c r="D416" s="502"/>
      <c r="E416" s="502"/>
      <c r="F416" s="50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1" t="s">
        <v>28</v>
      </c>
      <c r="B433" s="442" t="s">
        <v>29</v>
      </c>
      <c r="C433" s="442"/>
      <c r="D433" s="442" t="s">
        <v>42</v>
      </c>
      <c r="E433" s="443" t="s">
        <v>266</v>
      </c>
      <c r="F433" s="443" t="s">
        <v>302</v>
      </c>
      <c r="G433" s="129"/>
    </row>
    <row r="434" spans="1:7" ht="21" x14ac:dyDescent="0.4">
      <c r="A434" s="441"/>
      <c r="B434" s="118" t="s">
        <v>32</v>
      </c>
      <c r="C434" s="118" t="s">
        <v>31</v>
      </c>
      <c r="D434" s="442"/>
      <c r="E434" s="443"/>
      <c r="F434" s="44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2" t="s">
        <v>311</v>
      </c>
      <c r="B464" s="502"/>
      <c r="C464" s="502"/>
      <c r="D464" s="502"/>
      <c r="E464" s="502"/>
      <c r="F464" s="50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3" t="s">
        <v>425</v>
      </c>
      <c r="B478" s="503"/>
      <c r="C478" s="503"/>
      <c r="D478" s="503"/>
      <c r="E478" s="503"/>
      <c r="F478" s="503"/>
      <c r="G478" s="114"/>
    </row>
    <row r="479" spans="1:7" ht="21" customHeight="1" x14ac:dyDescent="0.4">
      <c r="A479" s="234">
        <f>B11</f>
        <v>0</v>
      </c>
      <c r="F479" s="258"/>
      <c r="G479" s="114"/>
    </row>
    <row r="480" spans="1:7" ht="21" x14ac:dyDescent="0.4">
      <c r="A480" s="473" t="s">
        <v>28</v>
      </c>
      <c r="B480" s="474" t="s">
        <v>29</v>
      </c>
      <c r="C480" s="474"/>
      <c r="D480" s="474" t="s">
        <v>42</v>
      </c>
      <c r="E480" s="475" t="s">
        <v>266</v>
      </c>
      <c r="F480" s="475" t="s">
        <v>302</v>
      </c>
      <c r="G480" s="114"/>
    </row>
    <row r="481" spans="1:7" ht="21" x14ac:dyDescent="0.4">
      <c r="A481" s="473"/>
      <c r="B481" s="320" t="s">
        <v>32</v>
      </c>
      <c r="C481" s="320" t="s">
        <v>31</v>
      </c>
      <c r="D481" s="474"/>
      <c r="E481" s="475"/>
      <c r="F481" s="475"/>
      <c r="G481" s="114"/>
    </row>
    <row r="482" spans="1:7" s="260" customFormat="1" ht="22.5" x14ac:dyDescent="0.4">
      <c r="A482" s="367"/>
      <c r="B482" s="368"/>
      <c r="C482" s="368"/>
      <c r="D482" s="368"/>
      <c r="E482" s="354"/>
      <c r="F482" s="354"/>
      <c r="G482" s="173"/>
    </row>
    <row r="483" spans="1:7" s="260" customFormat="1" ht="24.75" x14ac:dyDescent="0.4">
      <c r="A483" s="464" t="s">
        <v>52</v>
      </c>
      <c r="B483" s="464"/>
      <c r="C483" s="464"/>
      <c r="D483" s="464"/>
      <c r="E483" s="464"/>
      <c r="F483" s="46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1" t="s">
        <v>463</v>
      </c>
      <c r="B491" s="462"/>
      <c r="C491" s="462"/>
      <c r="D491" s="462"/>
      <c r="E491" s="462"/>
      <c r="F491" s="46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6" t="s">
        <v>23</v>
      </c>
      <c r="B505" s="477"/>
      <c r="C505" s="477"/>
      <c r="D505" s="477"/>
      <c r="E505" s="477"/>
      <c r="F505" s="47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6"/>
      <c r="B517" s="486"/>
      <c r="C517" s="486"/>
      <c r="D517" s="486"/>
      <c r="E517" s="486"/>
      <c r="F517" s="486"/>
      <c r="G517" s="486"/>
    </row>
    <row r="518" spans="1:7" ht="26.25" customHeight="1" x14ac:dyDescent="0.5">
      <c r="A518" s="369" t="s">
        <v>311</v>
      </c>
      <c r="B518" s="498"/>
      <c r="C518" s="498"/>
      <c r="D518" s="498"/>
      <c r="E518" s="498"/>
      <c r="F518" s="49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4" t="s">
        <v>97</v>
      </c>
      <c r="B530" s="504"/>
      <c r="C530" s="504"/>
      <c r="D530" s="504"/>
      <c r="E530" s="504"/>
      <c r="F530" s="504"/>
      <c r="G530" s="114"/>
    </row>
    <row r="531" spans="1:7" ht="22.5" customHeight="1" x14ac:dyDescent="0.4">
      <c r="A531" s="234">
        <f>B11</f>
        <v>0</v>
      </c>
      <c r="B531" s="114"/>
      <c r="C531" s="135"/>
      <c r="D531" s="137"/>
      <c r="E531" s="137"/>
      <c r="F531" s="137"/>
      <c r="G531" s="114"/>
    </row>
    <row r="532" spans="1:7" ht="21" x14ac:dyDescent="0.4">
      <c r="A532" s="479" t="s">
        <v>28</v>
      </c>
      <c r="B532" s="481" t="s">
        <v>29</v>
      </c>
      <c r="C532" s="482"/>
      <c r="D532" s="442" t="s">
        <v>42</v>
      </c>
      <c r="E532" s="443" t="s">
        <v>266</v>
      </c>
      <c r="F532" s="443" t="s">
        <v>302</v>
      </c>
      <c r="G532" s="114"/>
    </row>
    <row r="533" spans="1:7" ht="21" x14ac:dyDescent="0.4">
      <c r="A533" s="480"/>
      <c r="B533" s="315" t="s">
        <v>32</v>
      </c>
      <c r="C533" s="316" t="s">
        <v>31</v>
      </c>
      <c r="D533" s="442"/>
      <c r="E533" s="443"/>
      <c r="F533" s="443"/>
      <c r="G533" s="114"/>
    </row>
    <row r="534" spans="1:7" s="80" customFormat="1" ht="22.5" x14ac:dyDescent="0.4">
      <c r="A534" s="365"/>
      <c r="B534" s="366"/>
      <c r="C534" s="366"/>
      <c r="D534" s="361"/>
      <c r="E534" s="362"/>
      <c r="F534" s="362"/>
      <c r="G534" s="129"/>
    </row>
    <row r="535" spans="1:7" ht="24.75" x14ac:dyDescent="0.4">
      <c r="A535" s="370" t="s">
        <v>17</v>
      </c>
      <c r="B535" s="317"/>
      <c r="C535" s="500"/>
      <c r="D535" s="500"/>
      <c r="E535" s="500"/>
      <c r="F535" s="50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5" t="s">
        <v>34</v>
      </c>
      <c r="B542" s="456"/>
      <c r="C542" s="457"/>
      <c r="D542" s="407">
        <f>SUM(B536:C541)</f>
        <v>0</v>
      </c>
      <c r="E542" s="248"/>
      <c r="F542" s="248"/>
      <c r="G542" s="114"/>
    </row>
    <row r="543" spans="1:7" ht="21" customHeight="1" x14ac:dyDescent="0.4">
      <c r="A543" s="455" t="s">
        <v>33</v>
      </c>
      <c r="B543" s="456"/>
      <c r="C543" s="457"/>
      <c r="D543" s="388" t="e">
        <f>D542/(COUNT(B536:C541)*2)</f>
        <v>#DIV/0!</v>
      </c>
      <c r="E543" s="248"/>
      <c r="F543" s="248"/>
      <c r="G543" s="114"/>
    </row>
    <row r="544" spans="1:7" ht="21" x14ac:dyDescent="0.4">
      <c r="A544" s="429"/>
      <c r="B544" s="429"/>
      <c r="C544" s="429"/>
      <c r="D544" s="429"/>
      <c r="E544" s="429"/>
      <c r="F544" s="42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1"/>
      <c r="B556" s="454"/>
      <c r="C556" s="454"/>
      <c r="D556" s="454"/>
      <c r="E556" s="454"/>
      <c r="F556" s="454"/>
      <c r="G556" s="454"/>
    </row>
    <row r="557" spans="1:7" ht="35.25" customHeight="1" x14ac:dyDescent="0.4">
      <c r="A557" s="371" t="s">
        <v>311</v>
      </c>
      <c r="B557" s="337"/>
      <c r="C557" s="452"/>
      <c r="D557" s="452"/>
      <c r="E557" s="452"/>
      <c r="F557" s="45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7" t="s">
        <v>34</v>
      </c>
      <c r="B566" s="447"/>
      <c r="C566" s="448"/>
      <c r="D566" s="378">
        <f>SUM(B558:C565,B546:C555)</f>
        <v>0</v>
      </c>
      <c r="E566" s="108"/>
      <c r="F566" s="114"/>
      <c r="G566" s="114"/>
    </row>
    <row r="567" spans="1:7" ht="21" x14ac:dyDescent="0.4">
      <c r="A567" s="447" t="s">
        <v>33</v>
      </c>
      <c r="B567" s="447"/>
      <c r="C567" s="44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29"/>
      <c r="B572" s="429"/>
      <c r="C572" s="429"/>
      <c r="D572" s="429"/>
      <c r="E572" s="429"/>
      <c r="F572" s="429"/>
      <c r="G572" s="114"/>
    </row>
    <row r="573" spans="1:7" ht="22.5" x14ac:dyDescent="0.45">
      <c r="A573" s="460" t="s">
        <v>19</v>
      </c>
      <c r="B573" s="460"/>
      <c r="C573" s="460"/>
      <c r="D573" s="460"/>
      <c r="E573" s="460"/>
      <c r="F573" s="460"/>
      <c r="G573" s="114"/>
    </row>
    <row r="574" spans="1:7" ht="22.5" x14ac:dyDescent="0.4">
      <c r="A574" s="243">
        <f>B11</f>
        <v>0</v>
      </c>
      <c r="B574" s="114"/>
      <c r="C574" s="135"/>
      <c r="D574" s="356"/>
      <c r="E574" s="356"/>
      <c r="F574" s="356"/>
      <c r="G574" s="114"/>
    </row>
    <row r="575" spans="1:7" ht="21" x14ac:dyDescent="0.4">
      <c r="A575" s="473" t="s">
        <v>28</v>
      </c>
      <c r="B575" s="474" t="s">
        <v>29</v>
      </c>
      <c r="C575" s="474"/>
      <c r="D575" s="474" t="s">
        <v>42</v>
      </c>
      <c r="E575" s="475" t="s">
        <v>266</v>
      </c>
      <c r="F575" s="475" t="s">
        <v>302</v>
      </c>
      <c r="G575" s="114"/>
    </row>
    <row r="576" spans="1:7" ht="21" x14ac:dyDescent="0.4">
      <c r="A576" s="473"/>
      <c r="B576" s="320" t="s">
        <v>32</v>
      </c>
      <c r="C576" s="320" t="s">
        <v>31</v>
      </c>
      <c r="D576" s="474"/>
      <c r="E576" s="475"/>
      <c r="F576" s="475"/>
      <c r="G576" s="129"/>
    </row>
    <row r="577" spans="1:7" s="80" customFormat="1" ht="22.5" x14ac:dyDescent="0.4">
      <c r="A577" s="372"/>
      <c r="B577" s="373"/>
      <c r="C577" s="373"/>
      <c r="D577" s="373"/>
      <c r="E577" s="341"/>
      <c r="F577" s="374"/>
      <c r="G577" s="129"/>
    </row>
    <row r="578" spans="1:7" ht="24.75" x14ac:dyDescent="0.4">
      <c r="A578" s="487" t="s">
        <v>10</v>
      </c>
      <c r="B578" s="488"/>
      <c r="C578" s="488"/>
      <c r="D578" s="488"/>
      <c r="E578" s="488"/>
      <c r="F578" s="48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7" t="s">
        <v>34</v>
      </c>
      <c r="B588" s="447"/>
      <c r="C588" s="448"/>
      <c r="D588" s="378">
        <f>SUM(B579:C587)</f>
        <v>0</v>
      </c>
      <c r="E588" s="108"/>
      <c r="F588" s="114"/>
      <c r="G588" s="114"/>
    </row>
    <row r="589" spans="1:7" ht="21" x14ac:dyDescent="0.4">
      <c r="A589" s="447" t="s">
        <v>33</v>
      </c>
      <c r="B589" s="447"/>
      <c r="C589" s="44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0" t="s">
        <v>23</v>
      </c>
      <c r="B591" s="491"/>
      <c r="C591" s="491"/>
      <c r="D591" s="491"/>
      <c r="E591" s="491"/>
      <c r="F591" s="49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7" t="s">
        <v>34</v>
      </c>
      <c r="B606" s="447"/>
      <c r="C606" s="448"/>
      <c r="D606" s="378">
        <f>SUM(B592:C605)</f>
        <v>0</v>
      </c>
      <c r="E606" s="108"/>
      <c r="F606" s="114"/>
      <c r="G606" s="114"/>
    </row>
    <row r="607" spans="1:7" ht="21" x14ac:dyDescent="0.4">
      <c r="A607" s="447" t="s">
        <v>33</v>
      </c>
      <c r="B607" s="447"/>
      <c r="C607" s="44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49" t="s">
        <v>170</v>
      </c>
      <c r="B610" s="450"/>
      <c r="C610" s="451"/>
      <c r="D610" s="154" t="e">
        <f>D609/(COUNT(B579:C587,B592:C605)*2)</f>
        <v>#DIV/0!</v>
      </c>
      <c r="E610" s="108"/>
      <c r="F610" s="114"/>
      <c r="G610" s="129"/>
    </row>
    <row r="611" spans="1:7" ht="21" x14ac:dyDescent="0.4">
      <c r="A611" s="155"/>
      <c r="B611" s="114"/>
      <c r="C611" s="135"/>
      <c r="G611" s="129"/>
    </row>
    <row r="612" spans="1:7" ht="19.5" customHeight="1" x14ac:dyDescent="0.45">
      <c r="A612" s="460" t="s">
        <v>8</v>
      </c>
      <c r="B612" s="460"/>
      <c r="C612" s="460"/>
      <c r="D612" s="460"/>
      <c r="E612" s="460"/>
      <c r="F612" s="460"/>
      <c r="G612" s="129"/>
    </row>
    <row r="613" spans="1:7" ht="22.5" x14ac:dyDescent="0.4">
      <c r="A613" s="156">
        <f>B11</f>
        <v>0</v>
      </c>
      <c r="B613" s="114"/>
      <c r="C613" s="135"/>
      <c r="D613" s="137"/>
      <c r="E613" s="137"/>
      <c r="F613" s="137"/>
      <c r="G613" s="114"/>
    </row>
    <row r="614" spans="1:7" ht="21" x14ac:dyDescent="0.4">
      <c r="A614" s="441" t="s">
        <v>28</v>
      </c>
      <c r="B614" s="442" t="s">
        <v>29</v>
      </c>
      <c r="C614" s="442"/>
      <c r="D614" s="442" t="s">
        <v>42</v>
      </c>
      <c r="E614" s="443" t="s">
        <v>266</v>
      </c>
      <c r="F614" s="443" t="s">
        <v>302</v>
      </c>
      <c r="G614" s="114"/>
    </row>
    <row r="615" spans="1:7" ht="18.75" customHeight="1" x14ac:dyDescent="0.4">
      <c r="A615" s="441"/>
      <c r="B615" s="118" t="s">
        <v>32</v>
      </c>
      <c r="C615" s="118" t="s">
        <v>31</v>
      </c>
      <c r="D615" s="442"/>
      <c r="E615" s="443"/>
      <c r="F615" s="443"/>
      <c r="G615" s="129"/>
    </row>
    <row r="616" spans="1:7" s="80" customFormat="1" ht="18.75" customHeight="1" x14ac:dyDescent="0.4">
      <c r="A616" s="360"/>
      <c r="B616" s="361"/>
      <c r="C616" s="361"/>
      <c r="D616" s="361"/>
      <c r="E616" s="362"/>
      <c r="F616" s="362"/>
      <c r="G616" s="129"/>
    </row>
    <row r="617" spans="1:7" ht="24.75" x14ac:dyDescent="0.4">
      <c r="A617" s="363" t="s">
        <v>90</v>
      </c>
      <c r="B617" s="137"/>
      <c r="C617" s="458"/>
      <c r="D617" s="458"/>
      <c r="E617" s="458"/>
      <c r="F617" s="45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7" t="s">
        <v>34</v>
      </c>
      <c r="B627" s="447"/>
      <c r="C627" s="447"/>
      <c r="D627" s="378">
        <f>SUM(B618:C626)</f>
        <v>0</v>
      </c>
      <c r="E627" s="484"/>
      <c r="F627" s="463"/>
      <c r="G627" s="129"/>
    </row>
    <row r="628" spans="1:7" ht="21" x14ac:dyDescent="0.4">
      <c r="A628" s="447" t="s">
        <v>33</v>
      </c>
      <c r="B628" s="447"/>
      <c r="C628" s="447"/>
      <c r="D628" s="388" t="e">
        <f>D627/(COUNT(B618:C626)*2)</f>
        <v>#DIV/0!</v>
      </c>
      <c r="E628" s="485"/>
      <c r="F628" s="486"/>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5" t="s">
        <v>34</v>
      </c>
      <c r="B639" s="456"/>
      <c r="C639" s="45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8"/>
      <c r="D642" s="458"/>
      <c r="E642" s="458"/>
      <c r="F642" s="45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5" t="s">
        <v>34</v>
      </c>
      <c r="B650" s="456"/>
      <c r="C650" s="45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2"/>
      <c r="B652" s="472"/>
      <c r="C652" s="472"/>
      <c r="D652" s="472"/>
      <c r="E652" s="472"/>
      <c r="F652" s="472"/>
      <c r="G652" s="472"/>
    </row>
    <row r="653" spans="1:16382" ht="24.75" x14ac:dyDescent="0.4">
      <c r="A653" s="363" t="s">
        <v>26</v>
      </c>
      <c r="B653" s="458"/>
      <c r="C653" s="458"/>
      <c r="D653" s="458"/>
      <c r="E653" s="458"/>
      <c r="F653" s="45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3" t="s">
        <v>311</v>
      </c>
      <c r="B661" s="494"/>
      <c r="C661" s="494"/>
      <c r="D661" s="494"/>
      <c r="E661" s="494"/>
      <c r="F661" s="49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0" t="s">
        <v>356</v>
      </c>
      <c r="B676" s="460"/>
      <c r="C676" s="460"/>
      <c r="D676" s="460"/>
      <c r="E676" s="460"/>
      <c r="F676" s="460"/>
      <c r="G676" s="114"/>
    </row>
    <row r="677" spans="1:7" ht="21" x14ac:dyDescent="0.4">
      <c r="A677" s="243">
        <f>B11</f>
        <v>0</v>
      </c>
      <c r="B677" s="114"/>
      <c r="C677" s="135"/>
      <c r="D677" s="135"/>
      <c r="E677" s="328"/>
      <c r="F677" s="135"/>
      <c r="G677" s="114"/>
    </row>
    <row r="678" spans="1:7" ht="21.75" customHeight="1" x14ac:dyDescent="0.4">
      <c r="A678" s="441" t="s">
        <v>28</v>
      </c>
      <c r="B678" s="442" t="s">
        <v>29</v>
      </c>
      <c r="C678" s="442"/>
      <c r="D678" s="442" t="s">
        <v>42</v>
      </c>
      <c r="E678" s="443" t="s">
        <v>266</v>
      </c>
      <c r="F678" s="443" t="s">
        <v>302</v>
      </c>
      <c r="G678" s="129"/>
    </row>
    <row r="679" spans="1:7" ht="21" x14ac:dyDescent="0.4">
      <c r="A679" s="441"/>
      <c r="B679" s="118" t="s">
        <v>32</v>
      </c>
      <c r="C679" s="118" t="s">
        <v>31</v>
      </c>
      <c r="D679" s="442"/>
      <c r="E679" s="443"/>
      <c r="F679" s="443"/>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467" t="s">
        <v>28</v>
      </c>
      <c r="B706" s="481" t="s">
        <v>29</v>
      </c>
      <c r="C706" s="481"/>
      <c r="D706" s="442" t="s">
        <v>42</v>
      </c>
      <c r="E706" s="443" t="s">
        <v>266</v>
      </c>
      <c r="F706" s="443" t="s">
        <v>302</v>
      </c>
      <c r="G706" s="274"/>
    </row>
    <row r="707" spans="1:7" ht="21" x14ac:dyDescent="0.4">
      <c r="A707" s="468"/>
      <c r="B707" s="383" t="s">
        <v>32</v>
      </c>
      <c r="C707" s="383" t="s">
        <v>31</v>
      </c>
      <c r="D707" s="442"/>
      <c r="E707" s="443"/>
      <c r="F707" s="443"/>
      <c r="G707" s="274"/>
    </row>
    <row r="708" spans="1:7" s="80" customFormat="1" ht="22.5" x14ac:dyDescent="0.4">
      <c r="A708" s="360"/>
      <c r="B708" s="361"/>
      <c r="C708" s="361"/>
      <c r="D708" s="361"/>
      <c r="E708" s="362"/>
      <c r="F708" s="362"/>
      <c r="G708" s="129"/>
    </row>
    <row r="709" spans="1:7" ht="24.75" x14ac:dyDescent="0.4">
      <c r="A709" s="444" t="s">
        <v>306</v>
      </c>
      <c r="B709" s="445"/>
      <c r="C709" s="445"/>
      <c r="D709" s="445"/>
      <c r="E709" s="445"/>
      <c r="F709" s="44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5"/>
      <c r="C715" s="466"/>
      <c r="D715" s="247">
        <f>SUM(B710:C714)</f>
        <v>0</v>
      </c>
      <c r="E715" s="225"/>
      <c r="F715" s="173"/>
      <c r="G715" s="114"/>
    </row>
    <row r="716" spans="1:7" ht="21" x14ac:dyDescent="0.4">
      <c r="A716" s="130" t="s">
        <v>33</v>
      </c>
      <c r="B716" s="465"/>
      <c r="C716" s="46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4" t="s">
        <v>307</v>
      </c>
      <c r="B718" s="445"/>
      <c r="C718" s="445"/>
      <c r="D718" s="445"/>
      <c r="E718" s="445"/>
      <c r="F718" s="44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9"/>
      <c r="E1" s="539"/>
      <c r="F1" s="539"/>
      <c r="G1" s="53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0" t="s">
        <v>46</v>
      </c>
      <c r="B6" s="540"/>
      <c r="C6" s="540"/>
      <c r="D6" s="540"/>
      <c r="E6" s="540"/>
      <c r="F6" s="540"/>
      <c r="G6" s="92"/>
    </row>
    <row r="7" spans="1:7" s="258" customFormat="1" ht="21.75" customHeight="1" x14ac:dyDescent="0.45">
      <c r="A7" s="541" t="str">
        <f>'Page de garde'!D18</f>
        <v>CM Ras Jbel</v>
      </c>
      <c r="B7" s="541"/>
      <c r="C7" s="541"/>
      <c r="D7" s="541"/>
      <c r="E7" s="541"/>
      <c r="F7" s="541"/>
      <c r="G7" s="92"/>
    </row>
    <row r="8" spans="1:7" s="258" customFormat="1" ht="24" x14ac:dyDescent="0.45">
      <c r="A8" s="4" t="s">
        <v>39</v>
      </c>
      <c r="B8" s="542" t="str">
        <f>'A1 Exploitation'!B9:F9</f>
        <v>M Dhia Mechlaoui</v>
      </c>
      <c r="C8" s="542"/>
      <c r="D8" s="542"/>
      <c r="E8" s="542"/>
      <c r="F8" s="542"/>
      <c r="G8" s="92"/>
    </row>
    <row r="9" spans="1:7" s="258" customFormat="1" ht="24" x14ac:dyDescent="0.45">
      <c r="A9" s="5" t="s">
        <v>41</v>
      </c>
      <c r="B9" s="543" t="str">
        <f>'A1 Exploitation'!B10:F10</f>
        <v>Chef rayons PFT (M Nebil Ben Fadhel) et Chef rayon PLS (Mme Rafika)</v>
      </c>
      <c r="C9" s="543"/>
      <c r="D9" s="543"/>
      <c r="E9" s="543"/>
      <c r="F9" s="543"/>
      <c r="G9" s="92"/>
    </row>
    <row r="10" spans="1:7" s="258" customFormat="1" ht="24" x14ac:dyDescent="0.45">
      <c r="A10" s="4" t="s">
        <v>40</v>
      </c>
      <c r="B10" s="538">
        <f>'A1 Exploitation'!B11:F11</f>
        <v>43515</v>
      </c>
      <c r="C10" s="538"/>
      <c r="D10" s="538"/>
      <c r="E10" s="538"/>
      <c r="F10" s="538"/>
      <c r="G10" s="92"/>
    </row>
    <row r="11" spans="1:7" s="258" customFormat="1" ht="24" x14ac:dyDescent="0.45">
      <c r="A11" s="4" t="s">
        <v>250</v>
      </c>
      <c r="B11" s="544" t="e">
        <f>D199</f>
        <v>#DIV/0!</v>
      </c>
      <c r="C11" s="544"/>
      <c r="D11" s="544"/>
      <c r="E11" s="544"/>
      <c r="F11" s="544"/>
      <c r="G11" s="92"/>
    </row>
    <row r="12" spans="1:7" s="258" customFormat="1" ht="22.5" x14ac:dyDescent="0.45">
      <c r="A12" s="1"/>
      <c r="D12" s="506"/>
      <c r="E12" s="506"/>
      <c r="F12" s="506"/>
      <c r="G12" s="506"/>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29"/>
      <c r="B15" s="530"/>
      <c r="C15" s="530"/>
      <c r="D15" s="530"/>
      <c r="E15" s="530"/>
      <c r="F15" s="530"/>
    </row>
    <row r="16" spans="1:7" ht="19.5" x14ac:dyDescent="0.4">
      <c r="A16" s="533" t="s">
        <v>0</v>
      </c>
      <c r="B16" s="534"/>
      <c r="C16" s="534"/>
      <c r="D16" s="534"/>
      <c r="E16" s="534"/>
      <c r="F16" s="53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5" t="s">
        <v>34</v>
      </c>
      <c r="B22" s="531"/>
      <c r="C22" s="532"/>
      <c r="D22" s="381">
        <f>SUM(B17:C21)</f>
        <v>0</v>
      </c>
    </row>
    <row r="23" spans="1:7" x14ac:dyDescent="0.3">
      <c r="A23" s="522" t="s">
        <v>251</v>
      </c>
      <c r="B23" s="523"/>
      <c r="C23" s="524"/>
      <c r="D23" s="21" t="e">
        <f>D22/(COUNT(B17:C21)*2)</f>
        <v>#DIV/0!</v>
      </c>
    </row>
    <row r="24" spans="1:7" s="10" customFormat="1" x14ac:dyDescent="0.3">
      <c r="A24" s="14"/>
      <c r="B24" s="15"/>
      <c r="C24" s="15"/>
      <c r="D24" s="16"/>
      <c r="G24" s="93"/>
    </row>
    <row r="25" spans="1:7" ht="19.5" x14ac:dyDescent="0.4">
      <c r="A25" s="527" t="s">
        <v>4</v>
      </c>
      <c r="B25" s="528"/>
      <c r="C25" s="528"/>
      <c r="D25" s="528"/>
      <c r="E25" s="528"/>
      <c r="F25" s="52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2" t="s">
        <v>34</v>
      </c>
      <c r="B33" s="523"/>
      <c r="C33" s="524"/>
      <c r="D33" s="380">
        <f>SUM(B26:C32)</f>
        <v>0</v>
      </c>
    </row>
    <row r="34" spans="1:7" x14ac:dyDescent="0.3">
      <c r="A34" s="522" t="s">
        <v>251</v>
      </c>
      <c r="B34" s="523"/>
      <c r="C34" s="524"/>
      <c r="D34" s="21" t="e">
        <f>D33/(COUNT(B26:C32)*2)</f>
        <v>#DIV/0!</v>
      </c>
    </row>
    <row r="35" spans="1:7" s="10" customFormat="1" x14ac:dyDescent="0.3">
      <c r="A35" s="14"/>
      <c r="B35" s="15"/>
      <c r="C35" s="15"/>
      <c r="D35" s="16"/>
      <c r="G35" s="93"/>
    </row>
    <row r="36" spans="1:7" s="10" customFormat="1" ht="19.5" x14ac:dyDescent="0.4">
      <c r="A36" s="527" t="s">
        <v>180</v>
      </c>
      <c r="B36" s="528"/>
      <c r="C36" s="528"/>
      <c r="D36" s="528"/>
      <c r="E36" s="528"/>
      <c r="F36" s="52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2" t="s">
        <v>34</v>
      </c>
      <c r="B42" s="523"/>
      <c r="C42" s="524"/>
      <c r="D42" s="380">
        <f>SUM(B37:C41)</f>
        <v>0</v>
      </c>
      <c r="E42" s="259"/>
      <c r="F42" s="259"/>
      <c r="G42" s="93"/>
    </row>
    <row r="43" spans="1:7" s="10" customFormat="1" x14ac:dyDescent="0.3">
      <c r="A43" s="522" t="s">
        <v>251</v>
      </c>
      <c r="B43" s="523"/>
      <c r="C43" s="524"/>
      <c r="D43" s="21" t="e">
        <f>D42/(COUNT(B37:C41)*2)</f>
        <v>#DIV/0!</v>
      </c>
      <c r="E43" s="259"/>
      <c r="F43" s="259"/>
      <c r="G43" s="93"/>
    </row>
    <row r="44" spans="1:7" s="10" customFormat="1" x14ac:dyDescent="0.3">
      <c r="A44" s="33"/>
      <c r="B44" s="34"/>
      <c r="C44" s="34"/>
      <c r="D44" s="35"/>
      <c r="G44" s="93"/>
    </row>
    <row r="45" spans="1:7" ht="19.5" x14ac:dyDescent="0.4">
      <c r="A45" s="536" t="s">
        <v>19</v>
      </c>
      <c r="B45" s="537"/>
      <c r="C45" s="537"/>
      <c r="D45" s="537"/>
      <c r="E45" s="537"/>
      <c r="F45" s="53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2" t="s">
        <v>34</v>
      </c>
      <c r="B52" s="523"/>
      <c r="C52" s="524"/>
      <c r="D52" s="380">
        <f>SUM(B46:C51)</f>
        <v>0</v>
      </c>
    </row>
    <row r="53" spans="1:7" x14ac:dyDescent="0.3">
      <c r="A53" s="522" t="s">
        <v>251</v>
      </c>
      <c r="B53" s="523"/>
      <c r="C53" s="524"/>
      <c r="D53" s="21" t="e">
        <f>D52/(COUNT(B46:C51)*2)</f>
        <v>#DIV/0!</v>
      </c>
    </row>
    <row r="54" spans="1:7" s="10" customFormat="1" x14ac:dyDescent="0.3">
      <c r="A54" s="14"/>
      <c r="B54" s="15"/>
      <c r="C54" s="15"/>
      <c r="D54" s="16"/>
      <c r="G54" s="93"/>
    </row>
    <row r="55" spans="1:7" ht="19.5" x14ac:dyDescent="0.4">
      <c r="A55" s="527" t="s">
        <v>8</v>
      </c>
      <c r="B55" s="528"/>
      <c r="C55" s="528"/>
      <c r="D55" s="528"/>
      <c r="E55" s="528"/>
      <c r="F55" s="52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2" t="s">
        <v>34</v>
      </c>
      <c r="B63" s="523"/>
      <c r="C63" s="524"/>
      <c r="D63" s="380">
        <f>SUM(B56:C62)</f>
        <v>0</v>
      </c>
    </row>
    <row r="64" spans="1:7" x14ac:dyDescent="0.3">
      <c r="A64" s="522" t="s">
        <v>251</v>
      </c>
      <c r="B64" s="523"/>
      <c r="C64" s="524"/>
      <c r="D64" s="21" t="e">
        <f>D63/(COUNT(B56:C62)*2)</f>
        <v>#DIV/0!</v>
      </c>
    </row>
    <row r="65" spans="1:7" s="10" customFormat="1" x14ac:dyDescent="0.3">
      <c r="A65" s="14"/>
      <c r="B65" s="15"/>
      <c r="C65" s="15"/>
      <c r="D65" s="16"/>
      <c r="G65" s="93"/>
    </row>
    <row r="66" spans="1:7" ht="19.5" x14ac:dyDescent="0.4">
      <c r="A66" s="527" t="s">
        <v>111</v>
      </c>
      <c r="B66" s="528"/>
      <c r="C66" s="528"/>
      <c r="D66" s="528"/>
      <c r="E66" s="528"/>
      <c r="F66" s="52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2" t="s">
        <v>34</v>
      </c>
      <c r="B84" s="523"/>
      <c r="C84" s="524"/>
      <c r="D84" s="380">
        <f>SUM(B67:C83)</f>
        <v>0</v>
      </c>
    </row>
    <row r="85" spans="1:7" x14ac:dyDescent="0.3">
      <c r="A85" s="522" t="s">
        <v>251</v>
      </c>
      <c r="B85" s="523"/>
      <c r="C85" s="524"/>
      <c r="D85" s="21" t="e">
        <f>D84/(COUNT(B67:C83)*2)</f>
        <v>#DIV/0!</v>
      </c>
    </row>
    <row r="86" spans="1:7" s="10" customFormat="1" x14ac:dyDescent="0.3">
      <c r="A86" s="14"/>
      <c r="B86" s="15"/>
      <c r="C86" s="15"/>
      <c r="D86" s="16"/>
      <c r="G86" s="93"/>
    </row>
    <row r="87" spans="1:7" ht="19.5" x14ac:dyDescent="0.4">
      <c r="A87" s="527" t="s">
        <v>172</v>
      </c>
      <c r="B87" s="528"/>
      <c r="C87" s="528"/>
      <c r="D87" s="528"/>
      <c r="E87" s="528"/>
      <c r="F87" s="52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2" t="s">
        <v>34</v>
      </c>
      <c r="B102" s="523"/>
      <c r="C102" s="524"/>
      <c r="D102" s="380">
        <f>SUM(B88:C101)</f>
        <v>0</v>
      </c>
    </row>
    <row r="103" spans="1:7" x14ac:dyDescent="0.3">
      <c r="A103" s="522" t="s">
        <v>251</v>
      </c>
      <c r="B103" s="523"/>
      <c r="C103" s="52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7" t="s">
        <v>173</v>
      </c>
      <c r="B106" s="528"/>
      <c r="C106" s="528"/>
      <c r="D106" s="528"/>
      <c r="E106" s="528"/>
      <c r="F106" s="52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2" t="s">
        <v>34</v>
      </c>
      <c r="B118" s="523"/>
      <c r="C118" s="524"/>
      <c r="D118" s="380">
        <f>SUM(B107:C117)</f>
        <v>0</v>
      </c>
      <c r="E118" s="259"/>
      <c r="F118" s="259"/>
      <c r="G118" s="93"/>
    </row>
    <row r="119" spans="1:7" s="10" customFormat="1" x14ac:dyDescent="0.3">
      <c r="A119" s="522" t="s">
        <v>251</v>
      </c>
      <c r="B119" s="523"/>
      <c r="C119" s="524"/>
      <c r="D119" s="21" t="e">
        <f>D118/(COUNT(B107:C117)*2)</f>
        <v>#DIV/0!</v>
      </c>
      <c r="E119" s="259"/>
      <c r="F119" s="259"/>
      <c r="G119" s="93"/>
    </row>
    <row r="120" spans="1:7" s="10" customFormat="1" x14ac:dyDescent="0.3">
      <c r="A120" s="14"/>
      <c r="B120" s="15"/>
      <c r="C120" s="15"/>
      <c r="D120" s="16"/>
      <c r="G120" s="93"/>
    </row>
    <row r="121" spans="1:7" ht="19.5" x14ac:dyDescent="0.4">
      <c r="A121" s="527" t="s">
        <v>156</v>
      </c>
      <c r="B121" s="528"/>
      <c r="C121" s="528"/>
      <c r="D121" s="528"/>
      <c r="E121" s="528"/>
      <c r="F121" s="52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2" t="s">
        <v>34</v>
      </c>
      <c r="B133" s="523"/>
      <c r="C133" s="524"/>
      <c r="D133" s="380">
        <f>SUM(B122:C132)</f>
        <v>0</v>
      </c>
    </row>
    <row r="134" spans="1:7" x14ac:dyDescent="0.3">
      <c r="A134" s="522" t="s">
        <v>251</v>
      </c>
      <c r="B134" s="523"/>
      <c r="C134" s="524"/>
      <c r="D134" s="20" t="e">
        <f>D133/(COUNT(B122:C132)*2)</f>
        <v>#DIV/0!</v>
      </c>
    </row>
    <row r="135" spans="1:7" s="10" customFormat="1" x14ac:dyDescent="0.3">
      <c r="A135" s="14"/>
      <c r="B135" s="15"/>
      <c r="C135" s="15"/>
      <c r="D135" s="19"/>
      <c r="G135" s="93"/>
    </row>
    <row r="136" spans="1:7" ht="19.5" x14ac:dyDescent="0.4">
      <c r="A136" s="527" t="s">
        <v>61</v>
      </c>
      <c r="B136" s="528"/>
      <c r="C136" s="528"/>
      <c r="D136" s="528"/>
      <c r="E136" s="528"/>
      <c r="F136" s="52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2" t="s">
        <v>34</v>
      </c>
      <c r="B149" s="523"/>
      <c r="C149" s="524"/>
      <c r="D149" s="380">
        <f>SUM(B137:C148)</f>
        <v>0</v>
      </c>
    </row>
    <row r="150" spans="1:7" x14ac:dyDescent="0.3">
      <c r="A150" s="522" t="s">
        <v>251</v>
      </c>
      <c r="B150" s="523"/>
      <c r="C150" s="524"/>
      <c r="D150" s="21" t="e">
        <f>D149/(COUNT(B137:C148)*2)</f>
        <v>#DIV/0!</v>
      </c>
    </row>
    <row r="151" spans="1:7" s="10" customFormat="1" x14ac:dyDescent="0.3">
      <c r="A151" s="14"/>
      <c r="B151" s="15"/>
      <c r="C151" s="15"/>
      <c r="D151" s="16"/>
      <c r="G151" s="93"/>
    </row>
    <row r="152" spans="1:7" ht="19.5" x14ac:dyDescent="0.4">
      <c r="A152" s="527" t="s">
        <v>178</v>
      </c>
      <c r="B152" s="528"/>
      <c r="C152" s="528"/>
      <c r="D152" s="528"/>
      <c r="E152" s="528"/>
      <c r="F152" s="52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2" t="s">
        <v>34</v>
      </c>
      <c r="B161" s="531"/>
      <c r="C161" s="532"/>
      <c r="D161" s="381">
        <f>SUM(B153:C160)</f>
        <v>0</v>
      </c>
    </row>
    <row r="162" spans="1:7" x14ac:dyDescent="0.3">
      <c r="A162" s="522" t="s">
        <v>251</v>
      </c>
      <c r="B162" s="523"/>
      <c r="C162" s="524"/>
      <c r="D162" s="21" t="e">
        <f>D161/(COUNT(B153:C160)*2)</f>
        <v>#DIV/0!</v>
      </c>
    </row>
    <row r="163" spans="1:7" s="10" customFormat="1" x14ac:dyDescent="0.3">
      <c r="A163" s="14"/>
      <c r="B163" s="15"/>
      <c r="C163" s="17"/>
      <c r="D163" s="18"/>
      <c r="G163" s="93"/>
    </row>
    <row r="164" spans="1:7" ht="19.5" x14ac:dyDescent="0.4">
      <c r="A164" s="527" t="s">
        <v>64</v>
      </c>
      <c r="B164" s="528"/>
      <c r="C164" s="528"/>
      <c r="D164" s="528"/>
      <c r="E164" s="528"/>
      <c r="F164" s="52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2" t="s">
        <v>34</v>
      </c>
      <c r="B169" s="523"/>
      <c r="C169" s="524"/>
      <c r="D169" s="380">
        <f>SUM(B165:C168)</f>
        <v>0</v>
      </c>
    </row>
    <row r="170" spans="1:7" x14ac:dyDescent="0.3">
      <c r="A170" s="522" t="s">
        <v>251</v>
      </c>
      <c r="B170" s="523"/>
      <c r="C170" s="524"/>
      <c r="D170" s="21" t="e">
        <f>D169/(COUNT(B165:C168)*2)</f>
        <v>#DIV/0!</v>
      </c>
    </row>
    <row r="171" spans="1:7" s="10" customFormat="1" x14ac:dyDescent="0.3">
      <c r="A171" s="14"/>
      <c r="B171" s="15"/>
      <c r="C171" s="15"/>
      <c r="D171" s="16"/>
      <c r="G171" s="93"/>
    </row>
    <row r="172" spans="1:7" ht="19.5" x14ac:dyDescent="0.4">
      <c r="A172" s="525" t="s">
        <v>15</v>
      </c>
      <c r="B172" s="526"/>
      <c r="C172" s="526"/>
      <c r="D172" s="526"/>
      <c r="E172" s="526"/>
      <c r="F172" s="52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2" t="s">
        <v>34</v>
      </c>
      <c r="B177" s="523"/>
      <c r="C177" s="524"/>
      <c r="D177" s="380">
        <f>SUM(B173:C176)</f>
        <v>0</v>
      </c>
    </row>
    <row r="178" spans="1:7" x14ac:dyDescent="0.3">
      <c r="A178" s="522" t="s">
        <v>251</v>
      </c>
      <c r="B178" s="523"/>
      <c r="C178" s="524"/>
      <c r="D178" s="21" t="e">
        <f>D177/(COUNT(B173:C176)*2)</f>
        <v>#DIV/0!</v>
      </c>
    </row>
    <row r="179" spans="1:7" s="10" customFormat="1" x14ac:dyDescent="0.3">
      <c r="A179" s="14"/>
      <c r="B179" s="15"/>
      <c r="C179" s="15"/>
      <c r="D179" s="16"/>
      <c r="G179" s="93"/>
    </row>
    <row r="180" spans="1:7" ht="19.5" x14ac:dyDescent="0.4">
      <c r="A180" s="527" t="s">
        <v>65</v>
      </c>
      <c r="B180" s="528"/>
      <c r="C180" s="528"/>
      <c r="D180" s="528"/>
      <c r="E180" s="528"/>
      <c r="F180" s="52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2" t="s">
        <v>34</v>
      </c>
      <c r="B186" s="523"/>
      <c r="C186" s="524"/>
      <c r="D186" s="380">
        <f>SUM(B181:C185)</f>
        <v>0</v>
      </c>
    </row>
    <row r="187" spans="1:7" x14ac:dyDescent="0.3">
      <c r="A187" s="522" t="s">
        <v>251</v>
      </c>
      <c r="B187" s="523"/>
      <c r="C187" s="524"/>
      <c r="D187" s="21" t="e">
        <f>D186/(COUNT(B181:C185)*2)</f>
        <v>#DIV/0!</v>
      </c>
    </row>
    <row r="188" spans="1:7" s="10" customFormat="1" x14ac:dyDescent="0.3">
      <c r="A188" s="14"/>
      <c r="B188" s="15"/>
      <c r="C188" s="15"/>
      <c r="D188" s="16"/>
      <c r="G188" s="93"/>
    </row>
    <row r="189" spans="1:7" ht="19.5" x14ac:dyDescent="0.4">
      <c r="A189" s="527" t="s">
        <v>177</v>
      </c>
      <c r="B189" s="528"/>
      <c r="C189" s="528"/>
      <c r="D189" s="528"/>
      <c r="E189" s="528"/>
      <c r="F189" s="52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2" t="s">
        <v>34</v>
      </c>
      <c r="B194" s="523"/>
      <c r="C194" s="524"/>
      <c r="D194" s="40">
        <f>SUM(B190:C193)</f>
        <v>0</v>
      </c>
    </row>
    <row r="195" spans="1:6" x14ac:dyDescent="0.3">
      <c r="A195" s="522" t="s">
        <v>251</v>
      </c>
      <c r="B195" s="523"/>
      <c r="C195" s="524"/>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45"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6"/>
      <c r="E1" s="506"/>
      <c r="F1" s="506"/>
      <c r="G1" s="50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7" t="s">
        <v>151</v>
      </c>
      <c r="B7" s="507"/>
      <c r="C7" s="507"/>
      <c r="D7" s="507"/>
      <c r="E7" s="507"/>
      <c r="F7" s="507"/>
      <c r="G7" s="111"/>
    </row>
    <row r="8" spans="1:7" ht="22.5" x14ac:dyDescent="0.45">
      <c r="A8" s="508" t="str">
        <f>'Page de garde'!D18</f>
        <v>CM Ras Jbel</v>
      </c>
      <c r="B8" s="508"/>
      <c r="C8" s="508"/>
      <c r="D8" s="508"/>
      <c r="E8" s="508"/>
      <c r="F8" s="508"/>
      <c r="G8" s="111"/>
    </row>
    <row r="9" spans="1:7" ht="22.5" x14ac:dyDescent="0.45">
      <c r="A9" s="112" t="s">
        <v>39</v>
      </c>
      <c r="B9" s="509"/>
      <c r="C9" s="509"/>
      <c r="D9" s="509"/>
      <c r="E9" s="509"/>
      <c r="F9" s="509"/>
      <c r="G9" s="111"/>
    </row>
    <row r="10" spans="1:7" ht="22.5" x14ac:dyDescent="0.45">
      <c r="A10" s="113" t="s">
        <v>41</v>
      </c>
      <c r="B10" s="510"/>
      <c r="C10" s="510"/>
      <c r="D10" s="510"/>
      <c r="E10" s="510"/>
      <c r="F10" s="510"/>
      <c r="G10" s="111"/>
    </row>
    <row r="11" spans="1:7" ht="22.5" x14ac:dyDescent="0.45">
      <c r="A11" s="112" t="s">
        <v>40</v>
      </c>
      <c r="B11" s="505"/>
      <c r="C11" s="505"/>
      <c r="D11" s="505"/>
      <c r="E11" s="505"/>
      <c r="F11" s="505"/>
      <c r="G11" s="111"/>
    </row>
    <row r="12" spans="1:7" ht="22.5" x14ac:dyDescent="0.45">
      <c r="A12" s="112" t="s">
        <v>200</v>
      </c>
      <c r="B12" s="511" t="e">
        <f>D730</f>
        <v>#DIV/0!</v>
      </c>
      <c r="C12" s="511"/>
      <c r="D12" s="511"/>
      <c r="E12" s="511"/>
      <c r="F12" s="511"/>
      <c r="G12" s="111"/>
    </row>
    <row r="13" spans="1:7" ht="22.5" x14ac:dyDescent="0.45">
      <c r="A13" s="110"/>
      <c r="B13" s="108"/>
      <c r="C13" s="108"/>
      <c r="D13" s="506"/>
      <c r="E13" s="506"/>
      <c r="F13" s="506"/>
      <c r="G13" s="50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1" t="s">
        <v>28</v>
      </c>
      <c r="B17" s="442" t="s">
        <v>29</v>
      </c>
      <c r="C17" s="442"/>
      <c r="D17" s="442" t="s">
        <v>42</v>
      </c>
      <c r="E17" s="443" t="s">
        <v>266</v>
      </c>
      <c r="F17" s="443" t="s">
        <v>300</v>
      </c>
      <c r="G17" s="114"/>
    </row>
    <row r="18" spans="1:8" ht="16.5" customHeight="1" x14ac:dyDescent="0.4">
      <c r="A18" s="441"/>
      <c r="B18" s="118" t="s">
        <v>32</v>
      </c>
      <c r="C18" s="118" t="s">
        <v>31</v>
      </c>
      <c r="D18" s="442"/>
      <c r="E18" s="443"/>
      <c r="F18" s="44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7" t="s">
        <v>16</v>
      </c>
      <c r="B29" s="548"/>
      <c r="C29" s="548"/>
      <c r="D29" s="548"/>
      <c r="E29" s="548"/>
      <c r="F29" s="54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7" t="s">
        <v>311</v>
      </c>
      <c r="B38" s="548"/>
      <c r="C38" s="548"/>
      <c r="D38" s="548"/>
      <c r="E38" s="548"/>
      <c r="F38" s="54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29"/>
      <c r="B49" s="429"/>
      <c r="C49" s="429"/>
      <c r="D49" s="429"/>
      <c r="E49" s="429"/>
      <c r="F49" s="429"/>
      <c r="G49" s="42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1" t="s">
        <v>28</v>
      </c>
      <c r="B52" s="442" t="s">
        <v>29</v>
      </c>
      <c r="C52" s="442"/>
      <c r="D52" s="442" t="s">
        <v>42</v>
      </c>
      <c r="E52" s="443" t="s">
        <v>266</v>
      </c>
      <c r="F52" s="443" t="s">
        <v>302</v>
      </c>
      <c r="G52" s="129"/>
    </row>
    <row r="53" spans="1:7" ht="21" x14ac:dyDescent="0.4">
      <c r="A53" s="441"/>
      <c r="B53" s="118" t="s">
        <v>32</v>
      </c>
      <c r="C53" s="118" t="s">
        <v>31</v>
      </c>
      <c r="D53" s="442"/>
      <c r="E53" s="443"/>
      <c r="F53" s="44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7"/>
      <c r="B64" s="428"/>
      <c r="C64" s="428"/>
      <c r="D64" s="428"/>
      <c r="E64" s="428"/>
      <c r="F64" s="428"/>
      <c r="G64" s="428"/>
    </row>
    <row r="65" spans="1:7" ht="43.5" customHeight="1" x14ac:dyDescent="0.4">
      <c r="A65" s="516" t="s">
        <v>351</v>
      </c>
      <c r="B65" s="516"/>
      <c r="C65" s="516"/>
      <c r="D65" s="516"/>
      <c r="E65" s="516"/>
      <c r="F65" s="51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6"/>
      <c r="B83" s="436"/>
      <c r="C83" s="436"/>
      <c r="D83" s="436"/>
      <c r="E83" s="436"/>
      <c r="F83" s="436"/>
      <c r="G83" s="436"/>
    </row>
    <row r="84" spans="1:7" ht="45" customHeight="1" x14ac:dyDescent="0.45">
      <c r="A84" s="517" t="s">
        <v>352</v>
      </c>
      <c r="B84" s="517"/>
      <c r="C84" s="517"/>
      <c r="D84" s="517"/>
      <c r="E84" s="517"/>
      <c r="F84" s="51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2"/>
      <c r="B103" s="430"/>
      <c r="C103" s="430"/>
      <c r="D103" s="430"/>
      <c r="E103" s="430"/>
      <c r="F103" s="437"/>
      <c r="G103" s="173"/>
    </row>
    <row r="104" spans="1:7" s="80" customFormat="1" ht="46.5" customHeight="1" x14ac:dyDescent="0.4">
      <c r="A104" s="516" t="s">
        <v>353</v>
      </c>
      <c r="B104" s="516"/>
      <c r="C104" s="516"/>
      <c r="D104" s="516"/>
      <c r="E104" s="516"/>
      <c r="F104" s="51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8"/>
      <c r="B111" s="439"/>
      <c r="C111" s="439"/>
      <c r="D111" s="439"/>
      <c r="E111" s="439"/>
      <c r="F111" s="440"/>
      <c r="G111" s="129"/>
    </row>
    <row r="112" spans="1:7" s="80" customFormat="1" ht="39.75" customHeight="1" x14ac:dyDescent="0.4">
      <c r="A112" s="516" t="s">
        <v>390</v>
      </c>
      <c r="B112" s="516"/>
      <c r="C112" s="516"/>
      <c r="D112" s="516"/>
      <c r="E112" s="516"/>
      <c r="F112" s="51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0"/>
      <c r="B120" s="430"/>
      <c r="C120" s="430"/>
      <c r="D120" s="430"/>
      <c r="E120" s="430"/>
      <c r="F120" s="430"/>
      <c r="G120" s="173"/>
    </row>
    <row r="121" spans="1:7" ht="22.5" x14ac:dyDescent="0.4">
      <c r="A121" s="516" t="s">
        <v>311</v>
      </c>
      <c r="B121" s="516"/>
      <c r="C121" s="516"/>
      <c r="D121" s="516"/>
      <c r="E121" s="516"/>
      <c r="F121" s="51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1"/>
      <c r="B132" s="431"/>
      <c r="C132" s="431"/>
      <c r="D132" s="431"/>
      <c r="E132" s="431"/>
      <c r="F132" s="431"/>
      <c r="G132" s="114"/>
    </row>
    <row r="133" spans="1:16384" ht="22.5" customHeight="1" x14ac:dyDescent="0.4">
      <c r="A133" s="518" t="s">
        <v>424</v>
      </c>
      <c r="B133" s="518"/>
      <c r="C133" s="518"/>
      <c r="D133" s="518"/>
      <c r="E133" s="518"/>
      <c r="F133" s="518"/>
      <c r="G133" s="114"/>
    </row>
    <row r="134" spans="1:16384" ht="22.5" customHeight="1" x14ac:dyDescent="0.4">
      <c r="A134" s="519"/>
      <c r="B134" s="519"/>
      <c r="C134" s="519"/>
      <c r="D134" s="519"/>
      <c r="E134" s="519"/>
      <c r="F134" s="519"/>
      <c r="G134" s="114"/>
    </row>
    <row r="135" spans="1:16384" s="326" customFormat="1" ht="22.5" customHeight="1" x14ac:dyDescent="0.25">
      <c r="A135" s="441" t="s">
        <v>28</v>
      </c>
      <c r="B135" s="442" t="s">
        <v>29</v>
      </c>
      <c r="C135" s="442"/>
      <c r="D135" s="442" t="s">
        <v>42</v>
      </c>
      <c r="E135" s="443" t="s">
        <v>266</v>
      </c>
      <c r="F135" s="443" t="s">
        <v>302</v>
      </c>
    </row>
    <row r="136" spans="1:16384" s="326" customFormat="1" ht="22.5" customHeight="1" x14ac:dyDescent="0.25">
      <c r="A136" s="441"/>
      <c r="B136" s="118" t="s">
        <v>32</v>
      </c>
      <c r="C136" s="118" t="s">
        <v>31</v>
      </c>
      <c r="D136" s="442"/>
      <c r="E136" s="443"/>
      <c r="F136" s="44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0" t="s">
        <v>461</v>
      </c>
      <c r="B139" s="520"/>
      <c r="C139" s="520"/>
      <c r="D139" s="520"/>
      <c r="E139" s="520"/>
      <c r="F139" s="52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69" t="s">
        <v>350</v>
      </c>
      <c r="B147" s="469"/>
      <c r="C147" s="469"/>
      <c r="D147" s="469"/>
      <c r="E147" s="469"/>
      <c r="F147" s="46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2"/>
      <c r="B165" s="430"/>
      <c r="C165" s="430"/>
      <c r="D165" s="430"/>
      <c r="E165" s="430"/>
      <c r="F165" s="430"/>
      <c r="G165" s="114"/>
    </row>
    <row r="166" spans="1:7" ht="32.25" customHeight="1" x14ac:dyDescent="0.4">
      <c r="A166" s="520" t="s">
        <v>462</v>
      </c>
      <c r="B166" s="520"/>
      <c r="C166" s="520"/>
      <c r="D166" s="520"/>
      <c r="E166" s="520"/>
      <c r="F166" s="52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3"/>
      <c r="B176" s="434"/>
      <c r="C176" s="434"/>
      <c r="D176" s="434"/>
      <c r="E176" s="434"/>
      <c r="F176" s="434"/>
      <c r="G176" s="114"/>
    </row>
    <row r="177" spans="1:7" ht="32.25" customHeight="1" x14ac:dyDescent="0.4">
      <c r="A177" s="520" t="s">
        <v>311</v>
      </c>
      <c r="B177" s="520"/>
      <c r="C177" s="520"/>
      <c r="D177" s="520"/>
      <c r="E177" s="520"/>
      <c r="F177" s="52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0"/>
      <c r="C186" s="47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5"/>
      <c r="B188" s="435"/>
      <c r="C188" s="435"/>
      <c r="D188" s="435"/>
      <c r="E188" s="435"/>
      <c r="F188" s="43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1" t="s">
        <v>28</v>
      </c>
      <c r="B191" s="442" t="s">
        <v>29</v>
      </c>
      <c r="C191" s="442"/>
      <c r="D191" s="442" t="s">
        <v>42</v>
      </c>
      <c r="E191" s="443" t="s">
        <v>266</v>
      </c>
      <c r="F191" s="443" t="s">
        <v>302</v>
      </c>
      <c r="G191" s="114"/>
    </row>
    <row r="192" spans="1:7" ht="21" x14ac:dyDescent="0.4">
      <c r="A192" s="441"/>
      <c r="B192" s="118" t="s">
        <v>32</v>
      </c>
      <c r="C192" s="118" t="s">
        <v>31</v>
      </c>
      <c r="D192" s="442"/>
      <c r="E192" s="443"/>
      <c r="F192" s="44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5" t="s">
        <v>34</v>
      </c>
      <c r="B203" s="456"/>
      <c r="C203" s="45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29"/>
      <c r="B205" s="429"/>
      <c r="C205" s="429"/>
      <c r="D205" s="429"/>
      <c r="E205" s="429"/>
      <c r="F205" s="42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5" t="s">
        <v>34</v>
      </c>
      <c r="B227" s="456"/>
      <c r="C227" s="45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29"/>
      <c r="B229" s="429"/>
      <c r="C229" s="429"/>
      <c r="D229" s="429"/>
      <c r="E229" s="429"/>
      <c r="F229" s="42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2" t="s">
        <v>311</v>
      </c>
      <c r="B236" s="513"/>
      <c r="C236" s="513"/>
      <c r="D236" s="51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5" t="s">
        <v>34</v>
      </c>
      <c r="B245" s="456"/>
      <c r="C245" s="45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29"/>
      <c r="B250" s="429"/>
      <c r="C250" s="429"/>
      <c r="D250" s="429"/>
      <c r="E250" s="429"/>
      <c r="F250" s="42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1" t="s">
        <v>28</v>
      </c>
      <c r="B253" s="442" t="s">
        <v>29</v>
      </c>
      <c r="C253" s="442"/>
      <c r="D253" s="442" t="s">
        <v>42</v>
      </c>
      <c r="E253" s="443" t="s">
        <v>266</v>
      </c>
      <c r="F253" s="443" t="s">
        <v>302</v>
      </c>
      <c r="G253" s="129"/>
    </row>
    <row r="254" spans="1:7" ht="21" x14ac:dyDescent="0.4">
      <c r="A254" s="441"/>
      <c r="B254" s="118" t="s">
        <v>32</v>
      </c>
      <c r="C254" s="118" t="s">
        <v>31</v>
      </c>
      <c r="D254" s="442"/>
      <c r="E254" s="443"/>
      <c r="F254" s="44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5" t="s">
        <v>34</v>
      </c>
      <c r="B265" s="456"/>
      <c r="C265" s="45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3"/>
      <c r="B290" s="463"/>
      <c r="C290" s="463"/>
      <c r="D290" s="463"/>
      <c r="E290" s="463"/>
      <c r="F290" s="463"/>
      <c r="G290" s="129"/>
    </row>
    <row r="291" spans="1:7" s="80" customFormat="1" ht="31.5" customHeight="1" x14ac:dyDescent="0.4">
      <c r="A291" s="515" t="s">
        <v>311</v>
      </c>
      <c r="B291" s="515"/>
      <c r="C291" s="515"/>
      <c r="D291" s="515"/>
      <c r="E291" s="515"/>
      <c r="F291" s="51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1" t="s">
        <v>28</v>
      </c>
      <c r="B308" s="442" t="s">
        <v>29</v>
      </c>
      <c r="C308" s="442"/>
      <c r="D308" s="442" t="s">
        <v>42</v>
      </c>
      <c r="E308" s="443" t="s">
        <v>266</v>
      </c>
      <c r="F308" s="443" t="s">
        <v>302</v>
      </c>
      <c r="G308" s="129"/>
    </row>
    <row r="309" spans="1:7" ht="21" x14ac:dyDescent="0.4">
      <c r="A309" s="441"/>
      <c r="B309" s="118" t="s">
        <v>32</v>
      </c>
      <c r="C309" s="118" t="s">
        <v>31</v>
      </c>
      <c r="D309" s="442"/>
      <c r="E309" s="443"/>
      <c r="F309" s="44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4"/>
      <c r="B357" s="454"/>
      <c r="C357" s="454"/>
      <c r="D357" s="454"/>
      <c r="E357" s="454"/>
      <c r="F357" s="454"/>
      <c r="G357" s="454"/>
    </row>
    <row r="358" spans="1:7" ht="32.25" customHeight="1" x14ac:dyDescent="0.4">
      <c r="A358" s="499" t="s">
        <v>311</v>
      </c>
      <c r="B358" s="499"/>
      <c r="C358" s="499"/>
      <c r="D358" s="499"/>
      <c r="E358" s="499"/>
      <c r="F358" s="49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1" t="s">
        <v>28</v>
      </c>
      <c r="B375" s="442" t="s">
        <v>29</v>
      </c>
      <c r="C375" s="442"/>
      <c r="D375" s="442" t="s">
        <v>42</v>
      </c>
      <c r="E375" s="443" t="s">
        <v>266</v>
      </c>
      <c r="F375" s="443" t="s">
        <v>302</v>
      </c>
      <c r="G375" s="173"/>
    </row>
    <row r="376" spans="1:7" s="260" customFormat="1" ht="21" x14ac:dyDescent="0.4">
      <c r="A376" s="441"/>
      <c r="B376" s="118" t="s">
        <v>32</v>
      </c>
      <c r="C376" s="118" t="s">
        <v>31</v>
      </c>
      <c r="D376" s="442"/>
      <c r="E376" s="443"/>
      <c r="F376" s="44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7"/>
      <c r="B415" s="436"/>
      <c r="C415" s="436"/>
      <c r="D415" s="436"/>
      <c r="E415" s="436"/>
      <c r="F415" s="436"/>
      <c r="G415" s="436"/>
    </row>
    <row r="416" spans="1:7" s="260" customFormat="1" ht="24.75" x14ac:dyDescent="0.4">
      <c r="A416" s="502" t="s">
        <v>320</v>
      </c>
      <c r="B416" s="502"/>
      <c r="C416" s="502"/>
      <c r="D416" s="502"/>
      <c r="E416" s="502"/>
      <c r="F416" s="50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1" t="s">
        <v>28</v>
      </c>
      <c r="B433" s="442" t="s">
        <v>29</v>
      </c>
      <c r="C433" s="442"/>
      <c r="D433" s="442" t="s">
        <v>42</v>
      </c>
      <c r="E433" s="443" t="s">
        <v>266</v>
      </c>
      <c r="F433" s="443" t="s">
        <v>302</v>
      </c>
      <c r="G433" s="129"/>
    </row>
    <row r="434" spans="1:7" ht="21" x14ac:dyDescent="0.4">
      <c r="A434" s="441"/>
      <c r="B434" s="118" t="s">
        <v>32</v>
      </c>
      <c r="C434" s="118" t="s">
        <v>31</v>
      </c>
      <c r="D434" s="442"/>
      <c r="E434" s="443"/>
      <c r="F434" s="44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2" t="s">
        <v>311</v>
      </c>
      <c r="B464" s="502"/>
      <c r="C464" s="502"/>
      <c r="D464" s="502"/>
      <c r="E464" s="502"/>
      <c r="F464" s="50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3" t="s">
        <v>425</v>
      </c>
      <c r="B478" s="503"/>
      <c r="C478" s="503"/>
      <c r="D478" s="503"/>
      <c r="E478" s="503"/>
      <c r="F478" s="503"/>
      <c r="G478" s="114"/>
    </row>
    <row r="479" spans="1:7" ht="21" customHeight="1" x14ac:dyDescent="0.4">
      <c r="A479" s="234">
        <f>B11</f>
        <v>0</v>
      </c>
      <c r="F479" s="258"/>
      <c r="G479" s="114"/>
    </row>
    <row r="480" spans="1:7" ht="21" x14ac:dyDescent="0.4">
      <c r="A480" s="473" t="s">
        <v>28</v>
      </c>
      <c r="B480" s="474" t="s">
        <v>29</v>
      </c>
      <c r="C480" s="474"/>
      <c r="D480" s="474" t="s">
        <v>42</v>
      </c>
      <c r="E480" s="475" t="s">
        <v>266</v>
      </c>
      <c r="F480" s="475" t="s">
        <v>302</v>
      </c>
      <c r="G480" s="114"/>
    </row>
    <row r="481" spans="1:7" ht="21" x14ac:dyDescent="0.4">
      <c r="A481" s="473"/>
      <c r="B481" s="320" t="s">
        <v>32</v>
      </c>
      <c r="C481" s="320" t="s">
        <v>31</v>
      </c>
      <c r="D481" s="474"/>
      <c r="E481" s="475"/>
      <c r="F481" s="475"/>
      <c r="G481" s="114"/>
    </row>
    <row r="482" spans="1:7" s="260" customFormat="1" ht="22.5" x14ac:dyDescent="0.4">
      <c r="A482" s="367"/>
      <c r="B482" s="368"/>
      <c r="C482" s="368"/>
      <c r="D482" s="368"/>
      <c r="E482" s="354"/>
      <c r="F482" s="354"/>
      <c r="G482" s="173"/>
    </row>
    <row r="483" spans="1:7" s="260" customFormat="1" ht="24.75" x14ac:dyDescent="0.4">
      <c r="A483" s="464" t="s">
        <v>52</v>
      </c>
      <c r="B483" s="464"/>
      <c r="C483" s="464"/>
      <c r="D483" s="464"/>
      <c r="E483" s="464"/>
      <c r="F483" s="46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1" t="s">
        <v>463</v>
      </c>
      <c r="B491" s="462"/>
      <c r="C491" s="462"/>
      <c r="D491" s="462"/>
      <c r="E491" s="462"/>
      <c r="F491" s="46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6" t="s">
        <v>23</v>
      </c>
      <c r="B505" s="477"/>
      <c r="C505" s="477"/>
      <c r="D505" s="477"/>
      <c r="E505" s="477"/>
      <c r="F505" s="47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6"/>
      <c r="B517" s="486"/>
      <c r="C517" s="486"/>
      <c r="D517" s="486"/>
      <c r="E517" s="486"/>
      <c r="F517" s="486"/>
      <c r="G517" s="486"/>
    </row>
    <row r="518" spans="1:7" ht="26.25" customHeight="1" x14ac:dyDescent="0.5">
      <c r="A518" s="369" t="s">
        <v>311</v>
      </c>
      <c r="B518" s="498"/>
      <c r="C518" s="498"/>
      <c r="D518" s="498"/>
      <c r="E518" s="498"/>
      <c r="F518" s="49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4" t="s">
        <v>97</v>
      </c>
      <c r="B530" s="504"/>
      <c r="C530" s="504"/>
      <c r="D530" s="504"/>
      <c r="E530" s="504"/>
      <c r="F530" s="504"/>
      <c r="G530" s="114"/>
    </row>
    <row r="531" spans="1:7" ht="22.5" customHeight="1" x14ac:dyDescent="0.4">
      <c r="A531" s="234">
        <f>B11</f>
        <v>0</v>
      </c>
      <c r="B531" s="114"/>
      <c r="C531" s="135"/>
      <c r="D531" s="137"/>
      <c r="E531" s="137"/>
      <c r="F531" s="137"/>
      <c r="G531" s="114"/>
    </row>
    <row r="532" spans="1:7" ht="21" x14ac:dyDescent="0.4">
      <c r="A532" s="479" t="s">
        <v>28</v>
      </c>
      <c r="B532" s="481" t="s">
        <v>29</v>
      </c>
      <c r="C532" s="482"/>
      <c r="D532" s="442" t="s">
        <v>42</v>
      </c>
      <c r="E532" s="443" t="s">
        <v>266</v>
      </c>
      <c r="F532" s="443" t="s">
        <v>302</v>
      </c>
      <c r="G532" s="114"/>
    </row>
    <row r="533" spans="1:7" ht="21" x14ac:dyDescent="0.4">
      <c r="A533" s="480"/>
      <c r="B533" s="315" t="s">
        <v>32</v>
      </c>
      <c r="C533" s="316" t="s">
        <v>31</v>
      </c>
      <c r="D533" s="442"/>
      <c r="E533" s="443"/>
      <c r="F533" s="443"/>
      <c r="G533" s="114"/>
    </row>
    <row r="534" spans="1:7" s="80" customFormat="1" ht="22.5" x14ac:dyDescent="0.4">
      <c r="A534" s="365"/>
      <c r="B534" s="366"/>
      <c r="C534" s="366"/>
      <c r="D534" s="361"/>
      <c r="E534" s="362"/>
      <c r="F534" s="362"/>
      <c r="G534" s="129"/>
    </row>
    <row r="535" spans="1:7" ht="24.75" x14ac:dyDescent="0.4">
      <c r="A535" s="370" t="s">
        <v>17</v>
      </c>
      <c r="B535" s="317"/>
      <c r="C535" s="500"/>
      <c r="D535" s="500"/>
      <c r="E535" s="500"/>
      <c r="F535" s="50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5" t="s">
        <v>34</v>
      </c>
      <c r="B542" s="456"/>
      <c r="C542" s="457"/>
      <c r="D542" s="407">
        <f>SUM(B536:C541)</f>
        <v>0</v>
      </c>
      <c r="E542" s="248"/>
      <c r="F542" s="248"/>
      <c r="G542" s="114"/>
    </row>
    <row r="543" spans="1:7" ht="21" customHeight="1" x14ac:dyDescent="0.4">
      <c r="A543" s="455" t="s">
        <v>33</v>
      </c>
      <c r="B543" s="456"/>
      <c r="C543" s="457"/>
      <c r="D543" s="388" t="e">
        <f>D542/(COUNT(B536:C541)*2)</f>
        <v>#DIV/0!</v>
      </c>
      <c r="E543" s="248"/>
      <c r="F543" s="248"/>
      <c r="G543" s="114"/>
    </row>
    <row r="544" spans="1:7" ht="21" x14ac:dyDescent="0.4">
      <c r="A544" s="429"/>
      <c r="B544" s="429"/>
      <c r="C544" s="429"/>
      <c r="D544" s="429"/>
      <c r="E544" s="429"/>
      <c r="F544" s="42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1"/>
      <c r="B556" s="454"/>
      <c r="C556" s="454"/>
      <c r="D556" s="454"/>
      <c r="E556" s="454"/>
      <c r="F556" s="454"/>
      <c r="G556" s="454"/>
    </row>
    <row r="557" spans="1:7" ht="35.25" customHeight="1" x14ac:dyDescent="0.4">
      <c r="A557" s="371" t="s">
        <v>311</v>
      </c>
      <c r="B557" s="337"/>
      <c r="C557" s="452"/>
      <c r="D557" s="452"/>
      <c r="E557" s="452"/>
      <c r="F557" s="45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7" t="s">
        <v>34</v>
      </c>
      <c r="B566" s="447"/>
      <c r="C566" s="448"/>
      <c r="D566" s="378">
        <f>SUM(B558:C565,B546:C555)</f>
        <v>0</v>
      </c>
      <c r="E566" s="108"/>
      <c r="F566" s="114"/>
      <c r="G566" s="114"/>
    </row>
    <row r="567" spans="1:7" ht="21" x14ac:dyDescent="0.4">
      <c r="A567" s="447" t="s">
        <v>33</v>
      </c>
      <c r="B567" s="447"/>
      <c r="C567" s="44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29"/>
      <c r="B572" s="429"/>
      <c r="C572" s="429"/>
      <c r="D572" s="429"/>
      <c r="E572" s="429"/>
      <c r="F572" s="429"/>
      <c r="G572" s="114"/>
    </row>
    <row r="573" spans="1:7" ht="22.5" x14ac:dyDescent="0.45">
      <c r="A573" s="460" t="s">
        <v>19</v>
      </c>
      <c r="B573" s="460"/>
      <c r="C573" s="460"/>
      <c r="D573" s="460"/>
      <c r="E573" s="460"/>
      <c r="F573" s="460"/>
      <c r="G573" s="114"/>
    </row>
    <row r="574" spans="1:7" ht="22.5" x14ac:dyDescent="0.4">
      <c r="A574" s="243">
        <f>B11</f>
        <v>0</v>
      </c>
      <c r="B574" s="114"/>
      <c r="C574" s="135"/>
      <c r="D574" s="356"/>
      <c r="E574" s="356"/>
      <c r="F574" s="356"/>
      <c r="G574" s="114"/>
    </row>
    <row r="575" spans="1:7" ht="21" x14ac:dyDescent="0.4">
      <c r="A575" s="473" t="s">
        <v>28</v>
      </c>
      <c r="B575" s="474" t="s">
        <v>29</v>
      </c>
      <c r="C575" s="474"/>
      <c r="D575" s="474" t="s">
        <v>42</v>
      </c>
      <c r="E575" s="475" t="s">
        <v>266</v>
      </c>
      <c r="F575" s="475" t="s">
        <v>302</v>
      </c>
      <c r="G575" s="114"/>
    </row>
    <row r="576" spans="1:7" ht="21" x14ac:dyDescent="0.4">
      <c r="A576" s="473"/>
      <c r="B576" s="320" t="s">
        <v>32</v>
      </c>
      <c r="C576" s="320" t="s">
        <v>31</v>
      </c>
      <c r="D576" s="474"/>
      <c r="E576" s="475"/>
      <c r="F576" s="475"/>
      <c r="G576" s="129"/>
    </row>
    <row r="577" spans="1:7" s="80" customFormat="1" ht="22.5" x14ac:dyDescent="0.4">
      <c r="A577" s="372"/>
      <c r="B577" s="373"/>
      <c r="C577" s="373"/>
      <c r="D577" s="373"/>
      <c r="E577" s="341"/>
      <c r="F577" s="374"/>
      <c r="G577" s="129"/>
    </row>
    <row r="578" spans="1:7" ht="24.75" x14ac:dyDescent="0.4">
      <c r="A578" s="487" t="s">
        <v>10</v>
      </c>
      <c r="B578" s="488"/>
      <c r="C578" s="488"/>
      <c r="D578" s="488"/>
      <c r="E578" s="488"/>
      <c r="F578" s="48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7" t="s">
        <v>34</v>
      </c>
      <c r="B588" s="447"/>
      <c r="C588" s="448"/>
      <c r="D588" s="378">
        <f>SUM(B579:C587)</f>
        <v>0</v>
      </c>
      <c r="E588" s="108"/>
      <c r="F588" s="114"/>
      <c r="G588" s="114"/>
    </row>
    <row r="589" spans="1:7" ht="21" x14ac:dyDescent="0.4">
      <c r="A589" s="447" t="s">
        <v>33</v>
      </c>
      <c r="B589" s="447"/>
      <c r="C589" s="44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0" t="s">
        <v>23</v>
      </c>
      <c r="B591" s="491"/>
      <c r="C591" s="491"/>
      <c r="D591" s="491"/>
      <c r="E591" s="491"/>
      <c r="F591" s="49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7" t="s">
        <v>34</v>
      </c>
      <c r="B606" s="447"/>
      <c r="C606" s="448"/>
      <c r="D606" s="378">
        <f>SUM(B592:C605)</f>
        <v>0</v>
      </c>
      <c r="E606" s="108"/>
      <c r="F606" s="114"/>
      <c r="G606" s="114"/>
    </row>
    <row r="607" spans="1:7" ht="21" x14ac:dyDescent="0.4">
      <c r="A607" s="447" t="s">
        <v>33</v>
      </c>
      <c r="B607" s="447"/>
      <c r="C607" s="44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49" t="s">
        <v>170</v>
      </c>
      <c r="B610" s="450"/>
      <c r="C610" s="451"/>
      <c r="D610" s="154" t="e">
        <f>D609/(COUNT(B579:C587,B592:C605)*2)</f>
        <v>#DIV/0!</v>
      </c>
      <c r="E610" s="108"/>
      <c r="F610" s="114"/>
      <c r="G610" s="129"/>
    </row>
    <row r="611" spans="1:7" ht="21" x14ac:dyDescent="0.4">
      <c r="A611" s="155"/>
      <c r="B611" s="114"/>
      <c r="C611" s="135"/>
      <c r="G611" s="129"/>
    </row>
    <row r="612" spans="1:7" ht="19.5" customHeight="1" x14ac:dyDescent="0.45">
      <c r="A612" s="460" t="s">
        <v>8</v>
      </c>
      <c r="B612" s="460"/>
      <c r="C612" s="460"/>
      <c r="D612" s="460"/>
      <c r="E612" s="460"/>
      <c r="F612" s="460"/>
      <c r="G612" s="129"/>
    </row>
    <row r="613" spans="1:7" ht="22.5" x14ac:dyDescent="0.4">
      <c r="A613" s="156">
        <f>B11</f>
        <v>0</v>
      </c>
      <c r="B613" s="114"/>
      <c r="C613" s="135"/>
      <c r="D613" s="137"/>
      <c r="E613" s="137"/>
      <c r="F613" s="137"/>
      <c r="G613" s="114"/>
    </row>
    <row r="614" spans="1:7" ht="21" x14ac:dyDescent="0.4">
      <c r="A614" s="441" t="s">
        <v>28</v>
      </c>
      <c r="B614" s="442" t="s">
        <v>29</v>
      </c>
      <c r="C614" s="442"/>
      <c r="D614" s="442" t="s">
        <v>42</v>
      </c>
      <c r="E614" s="443" t="s">
        <v>266</v>
      </c>
      <c r="F614" s="443" t="s">
        <v>302</v>
      </c>
      <c r="G614" s="114"/>
    </row>
    <row r="615" spans="1:7" ht="18.75" customHeight="1" x14ac:dyDescent="0.4">
      <c r="A615" s="441"/>
      <c r="B615" s="118" t="s">
        <v>32</v>
      </c>
      <c r="C615" s="118" t="s">
        <v>31</v>
      </c>
      <c r="D615" s="442"/>
      <c r="E615" s="443"/>
      <c r="F615" s="443"/>
      <c r="G615" s="129"/>
    </row>
    <row r="616" spans="1:7" s="80" customFormat="1" ht="18.75" customHeight="1" x14ac:dyDescent="0.4">
      <c r="A616" s="360"/>
      <c r="B616" s="361"/>
      <c r="C616" s="361"/>
      <c r="D616" s="361"/>
      <c r="E616" s="362"/>
      <c r="F616" s="362"/>
      <c r="G616" s="129"/>
    </row>
    <row r="617" spans="1:7" ht="24.75" x14ac:dyDescent="0.4">
      <c r="A617" s="363" t="s">
        <v>90</v>
      </c>
      <c r="B617" s="137"/>
      <c r="C617" s="458"/>
      <c r="D617" s="458"/>
      <c r="E617" s="458"/>
      <c r="F617" s="45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7" t="s">
        <v>34</v>
      </c>
      <c r="B627" s="447"/>
      <c r="C627" s="447"/>
      <c r="D627" s="378">
        <f>SUM(B618:C626)</f>
        <v>0</v>
      </c>
      <c r="E627" s="484"/>
      <c r="F627" s="463"/>
      <c r="G627" s="129"/>
    </row>
    <row r="628" spans="1:7" ht="21" x14ac:dyDescent="0.4">
      <c r="A628" s="447" t="s">
        <v>33</v>
      </c>
      <c r="B628" s="447"/>
      <c r="C628" s="447"/>
      <c r="D628" s="388" t="e">
        <f>D627/(COUNT(B618:C626)*2)</f>
        <v>#DIV/0!</v>
      </c>
      <c r="E628" s="485"/>
      <c r="F628" s="486"/>
      <c r="G628" s="129"/>
    </row>
    <row r="629" spans="1:7" ht="21" x14ac:dyDescent="0.4">
      <c r="A629" s="325"/>
      <c r="B629" s="135"/>
      <c r="C629" s="483"/>
      <c r="D629" s="483"/>
      <c r="E629" s="483"/>
      <c r="F629" s="48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5" t="s">
        <v>34</v>
      </c>
      <c r="B639" s="456"/>
      <c r="C639" s="45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8"/>
      <c r="D642" s="458"/>
      <c r="E642" s="458"/>
      <c r="F642" s="45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5" t="s">
        <v>34</v>
      </c>
      <c r="B650" s="456"/>
      <c r="C650" s="45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2"/>
      <c r="B652" s="472"/>
      <c r="C652" s="472"/>
      <c r="D652" s="472"/>
      <c r="E652" s="472"/>
      <c r="F652" s="472"/>
      <c r="G652" s="472"/>
    </row>
    <row r="653" spans="1:16382" ht="24.75" x14ac:dyDescent="0.4">
      <c r="A653" s="363" t="s">
        <v>26</v>
      </c>
      <c r="B653" s="458"/>
      <c r="C653" s="458"/>
      <c r="D653" s="458"/>
      <c r="E653" s="458"/>
      <c r="F653" s="45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3" t="s">
        <v>311</v>
      </c>
      <c r="B661" s="494"/>
      <c r="C661" s="494"/>
      <c r="D661" s="494"/>
      <c r="E661" s="494"/>
      <c r="F661" s="49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0" t="s">
        <v>356</v>
      </c>
      <c r="B676" s="460"/>
      <c r="C676" s="460"/>
      <c r="D676" s="460"/>
      <c r="E676" s="460"/>
      <c r="F676" s="460"/>
      <c r="G676" s="114"/>
    </row>
    <row r="677" spans="1:7" ht="21" x14ac:dyDescent="0.4">
      <c r="A677" s="243">
        <f>B11</f>
        <v>0</v>
      </c>
      <c r="B677" s="114"/>
      <c r="C677" s="135"/>
      <c r="D677" s="135"/>
      <c r="E677" s="328"/>
      <c r="F677" s="135"/>
      <c r="G677" s="114"/>
    </row>
    <row r="678" spans="1:7" ht="21.75" customHeight="1" x14ac:dyDescent="0.4">
      <c r="A678" s="441" t="s">
        <v>28</v>
      </c>
      <c r="B678" s="442" t="s">
        <v>29</v>
      </c>
      <c r="C678" s="442"/>
      <c r="D678" s="442" t="s">
        <v>42</v>
      </c>
      <c r="E678" s="443" t="s">
        <v>266</v>
      </c>
      <c r="F678" s="443" t="s">
        <v>302</v>
      </c>
      <c r="G678" s="129"/>
    </row>
    <row r="679" spans="1:7" ht="21" x14ac:dyDescent="0.4">
      <c r="A679" s="441"/>
      <c r="B679" s="118" t="s">
        <v>32</v>
      </c>
      <c r="C679" s="118" t="s">
        <v>31</v>
      </c>
      <c r="D679" s="442"/>
      <c r="E679" s="443"/>
      <c r="F679" s="443"/>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6" t="s">
        <v>459</v>
      </c>
      <c r="B704" s="496"/>
      <c r="C704" s="496"/>
      <c r="D704" s="496"/>
      <c r="E704" s="496"/>
      <c r="F704" s="496"/>
      <c r="G704" s="274"/>
    </row>
    <row r="705" spans="1:7" ht="21" customHeight="1" x14ac:dyDescent="0.4">
      <c r="A705" s="251">
        <f>B11</f>
        <v>0</v>
      </c>
      <c r="B705" s="114"/>
      <c r="C705" s="135"/>
      <c r="D705" s="273"/>
      <c r="E705" s="273"/>
      <c r="F705" s="273"/>
      <c r="G705" s="274"/>
    </row>
    <row r="706" spans="1:7" ht="21" x14ac:dyDescent="0.4">
      <c r="A706" s="467" t="s">
        <v>28</v>
      </c>
      <c r="B706" s="481" t="s">
        <v>29</v>
      </c>
      <c r="C706" s="481"/>
      <c r="D706" s="442" t="s">
        <v>42</v>
      </c>
      <c r="E706" s="443" t="s">
        <v>266</v>
      </c>
      <c r="F706" s="443" t="s">
        <v>302</v>
      </c>
      <c r="G706" s="274"/>
    </row>
    <row r="707" spans="1:7" ht="21" x14ac:dyDescent="0.4">
      <c r="A707" s="468"/>
      <c r="B707" s="383" t="s">
        <v>32</v>
      </c>
      <c r="C707" s="383" t="s">
        <v>31</v>
      </c>
      <c r="D707" s="442"/>
      <c r="E707" s="443"/>
      <c r="F707" s="443"/>
      <c r="G707" s="274"/>
    </row>
    <row r="708" spans="1:7" s="80" customFormat="1" ht="22.5" x14ac:dyDescent="0.4">
      <c r="A708" s="360"/>
      <c r="B708" s="361"/>
      <c r="C708" s="361"/>
      <c r="D708" s="361"/>
      <c r="E708" s="362"/>
      <c r="F708" s="362"/>
      <c r="G708" s="129"/>
    </row>
    <row r="709" spans="1:7" ht="24.75" x14ac:dyDescent="0.4">
      <c r="A709" s="444" t="s">
        <v>306</v>
      </c>
      <c r="B709" s="445"/>
      <c r="C709" s="445"/>
      <c r="D709" s="445"/>
      <c r="E709" s="445"/>
      <c r="F709" s="44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5"/>
      <c r="C715" s="466"/>
      <c r="D715" s="247">
        <f>SUM(B710:C714)</f>
        <v>0</v>
      </c>
      <c r="E715" s="225"/>
      <c r="F715" s="173"/>
      <c r="G715" s="114"/>
    </row>
    <row r="716" spans="1:7" ht="21" x14ac:dyDescent="0.4">
      <c r="A716" s="130" t="s">
        <v>33</v>
      </c>
      <c r="B716" s="465"/>
      <c r="C716" s="46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4" t="s">
        <v>307</v>
      </c>
      <c r="B718" s="445"/>
      <c r="C718" s="445"/>
      <c r="D718" s="445"/>
      <c r="E718" s="445"/>
      <c r="F718" s="44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39"/>
      <c r="E1" s="539"/>
      <c r="F1" s="539"/>
      <c r="G1" s="539"/>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0" t="s">
        <v>46</v>
      </c>
      <c r="B6" s="540"/>
      <c r="C6" s="540"/>
      <c r="D6" s="540"/>
      <c r="E6" s="540"/>
      <c r="F6" s="540"/>
      <c r="G6" s="92"/>
    </row>
    <row r="7" spans="1:7" s="258" customFormat="1" ht="21.75" customHeight="1" x14ac:dyDescent="0.45">
      <c r="A7" s="541" t="str">
        <f>'Page de garde'!D18</f>
        <v>CM Ras Jbel</v>
      </c>
      <c r="B7" s="541"/>
      <c r="C7" s="541"/>
      <c r="D7" s="541"/>
      <c r="E7" s="541"/>
      <c r="F7" s="541"/>
      <c r="G7" s="92"/>
    </row>
    <row r="8" spans="1:7" s="258" customFormat="1" ht="24" x14ac:dyDescent="0.45">
      <c r="A8" s="4" t="s">
        <v>39</v>
      </c>
      <c r="B8" s="542" t="str">
        <f>'A1 Exploitation'!B9:F9</f>
        <v>M Dhia Mechlaoui</v>
      </c>
      <c r="C8" s="542"/>
      <c r="D8" s="542"/>
      <c r="E8" s="542"/>
      <c r="F8" s="542"/>
      <c r="G8" s="92"/>
    </row>
    <row r="9" spans="1:7" s="258" customFormat="1" ht="24" x14ac:dyDescent="0.45">
      <c r="A9" s="5" t="s">
        <v>41</v>
      </c>
      <c r="B9" s="543" t="str">
        <f>'A1 Exploitation'!B10:F10</f>
        <v>Chef rayons PFT (M Nebil Ben Fadhel) et Chef rayon PLS (Mme Rafika)</v>
      </c>
      <c r="C9" s="543"/>
      <c r="D9" s="543"/>
      <c r="E9" s="543"/>
      <c r="F9" s="543"/>
      <c r="G9" s="92"/>
    </row>
    <row r="10" spans="1:7" s="258" customFormat="1" ht="24" x14ac:dyDescent="0.45">
      <c r="A10" s="4" t="s">
        <v>40</v>
      </c>
      <c r="B10" s="538">
        <f>'A1 Exploitation'!B11:F11</f>
        <v>43515</v>
      </c>
      <c r="C10" s="538"/>
      <c r="D10" s="538"/>
      <c r="E10" s="538"/>
      <c r="F10" s="538"/>
      <c r="G10" s="92"/>
    </row>
    <row r="11" spans="1:7" s="258" customFormat="1" ht="24" x14ac:dyDescent="0.45">
      <c r="A11" s="4" t="s">
        <v>250</v>
      </c>
      <c r="B11" s="544" t="e">
        <f>D199</f>
        <v>#DIV/0!</v>
      </c>
      <c r="C11" s="544"/>
      <c r="D11" s="544"/>
      <c r="E11" s="544"/>
      <c r="F11" s="544"/>
      <c r="G11" s="92"/>
    </row>
    <row r="12" spans="1:7" s="258" customFormat="1" ht="22.5" x14ac:dyDescent="0.45">
      <c r="A12" s="1"/>
      <c r="D12" s="506"/>
      <c r="E12" s="506"/>
      <c r="F12" s="506"/>
      <c r="G12" s="506"/>
    </row>
    <row r="13" spans="1:7" s="258" customFormat="1" ht="11.25" customHeight="1" x14ac:dyDescent="0.3">
      <c r="A13" s="545" t="s">
        <v>28</v>
      </c>
      <c r="B13" s="546" t="s">
        <v>29</v>
      </c>
      <c r="C13" s="546"/>
      <c r="D13" s="546" t="s">
        <v>42</v>
      </c>
      <c r="E13" s="546" t="s">
        <v>160</v>
      </c>
      <c r="F13" s="546" t="s">
        <v>161</v>
      </c>
      <c r="G13" s="80"/>
    </row>
    <row r="14" spans="1:7" s="258" customFormat="1" ht="12.75" customHeight="1" x14ac:dyDescent="0.3">
      <c r="A14" s="545"/>
      <c r="B14" s="22" t="s">
        <v>32</v>
      </c>
      <c r="C14" s="22" t="s">
        <v>31</v>
      </c>
      <c r="D14" s="546"/>
      <c r="E14" s="546"/>
      <c r="F14" s="546"/>
      <c r="G14" s="94"/>
    </row>
    <row r="15" spans="1:7" x14ac:dyDescent="0.3">
      <c r="A15" s="529"/>
      <c r="B15" s="530"/>
      <c r="C15" s="530"/>
      <c r="D15" s="530"/>
      <c r="E15" s="530"/>
      <c r="F15" s="530"/>
    </row>
    <row r="16" spans="1:7" ht="19.5" x14ac:dyDescent="0.4">
      <c r="A16" s="533" t="s">
        <v>0</v>
      </c>
      <c r="B16" s="534"/>
      <c r="C16" s="534"/>
      <c r="D16" s="534"/>
      <c r="E16" s="534"/>
      <c r="F16" s="53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5" t="s">
        <v>34</v>
      </c>
      <c r="B22" s="531"/>
      <c r="C22" s="532"/>
      <c r="D22" s="381">
        <f>SUM(B17:C21)</f>
        <v>0</v>
      </c>
    </row>
    <row r="23" spans="1:7" x14ac:dyDescent="0.3">
      <c r="A23" s="522" t="s">
        <v>251</v>
      </c>
      <c r="B23" s="523"/>
      <c r="C23" s="524"/>
      <c r="D23" s="21" t="e">
        <f>D22/(COUNT(B17:C21)*2)</f>
        <v>#DIV/0!</v>
      </c>
    </row>
    <row r="24" spans="1:7" s="10" customFormat="1" x14ac:dyDescent="0.3">
      <c r="A24" s="14"/>
      <c r="B24" s="15"/>
      <c r="C24" s="15"/>
      <c r="D24" s="16"/>
      <c r="G24" s="93"/>
    </row>
    <row r="25" spans="1:7" ht="19.5" x14ac:dyDescent="0.4">
      <c r="A25" s="527" t="s">
        <v>4</v>
      </c>
      <c r="B25" s="528"/>
      <c r="C25" s="528"/>
      <c r="D25" s="528"/>
      <c r="E25" s="528"/>
      <c r="F25" s="52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2" t="s">
        <v>34</v>
      </c>
      <c r="B33" s="523"/>
      <c r="C33" s="524"/>
      <c r="D33" s="380">
        <f>SUM(B26:C32)</f>
        <v>0</v>
      </c>
    </row>
    <row r="34" spans="1:7" x14ac:dyDescent="0.3">
      <c r="A34" s="522" t="s">
        <v>251</v>
      </c>
      <c r="B34" s="523"/>
      <c r="C34" s="524"/>
      <c r="D34" s="21" t="e">
        <f>D33/(COUNT(B26:C32)*2)</f>
        <v>#DIV/0!</v>
      </c>
    </row>
    <row r="35" spans="1:7" s="10" customFormat="1" x14ac:dyDescent="0.3">
      <c r="A35" s="14"/>
      <c r="B35" s="15"/>
      <c r="C35" s="15"/>
      <c r="D35" s="16"/>
      <c r="G35" s="93"/>
    </row>
    <row r="36" spans="1:7" s="10" customFormat="1" ht="19.5" x14ac:dyDescent="0.4">
      <c r="A36" s="527" t="s">
        <v>180</v>
      </c>
      <c r="B36" s="528"/>
      <c r="C36" s="528"/>
      <c r="D36" s="528"/>
      <c r="E36" s="528"/>
      <c r="F36" s="52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2" t="s">
        <v>34</v>
      </c>
      <c r="B42" s="523"/>
      <c r="C42" s="524"/>
      <c r="D42" s="380">
        <f>SUM(B37:C41)</f>
        <v>0</v>
      </c>
      <c r="E42" s="259"/>
      <c r="F42" s="259"/>
      <c r="G42" s="93"/>
    </row>
    <row r="43" spans="1:7" s="10" customFormat="1" x14ac:dyDescent="0.3">
      <c r="A43" s="522" t="s">
        <v>251</v>
      </c>
      <c r="B43" s="523"/>
      <c r="C43" s="524"/>
      <c r="D43" s="21" t="e">
        <f>D42/(COUNT(B37:C41)*2)</f>
        <v>#DIV/0!</v>
      </c>
      <c r="E43" s="259"/>
      <c r="F43" s="259"/>
      <c r="G43" s="93"/>
    </row>
    <row r="44" spans="1:7" s="10" customFormat="1" x14ac:dyDescent="0.3">
      <c r="A44" s="33"/>
      <c r="B44" s="34"/>
      <c r="C44" s="34"/>
      <c r="D44" s="35"/>
      <c r="G44" s="93"/>
    </row>
    <row r="45" spans="1:7" ht="19.5" x14ac:dyDescent="0.4">
      <c r="A45" s="536" t="s">
        <v>19</v>
      </c>
      <c r="B45" s="537"/>
      <c r="C45" s="537"/>
      <c r="D45" s="537"/>
      <c r="E45" s="537"/>
      <c r="F45" s="53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2" t="s">
        <v>34</v>
      </c>
      <c r="B52" s="523"/>
      <c r="C52" s="524"/>
      <c r="D52" s="380">
        <f>SUM(B46:C51)</f>
        <v>0</v>
      </c>
    </row>
    <row r="53" spans="1:7" x14ac:dyDescent="0.3">
      <c r="A53" s="522" t="s">
        <v>251</v>
      </c>
      <c r="B53" s="523"/>
      <c r="C53" s="524"/>
      <c r="D53" s="21" t="e">
        <f>D52/(COUNT(B46:C51)*2)</f>
        <v>#DIV/0!</v>
      </c>
    </row>
    <row r="54" spans="1:7" s="10" customFormat="1" x14ac:dyDescent="0.3">
      <c r="A54" s="14"/>
      <c r="B54" s="15"/>
      <c r="C54" s="15"/>
      <c r="D54" s="16"/>
      <c r="G54" s="93"/>
    </row>
    <row r="55" spans="1:7" ht="19.5" x14ac:dyDescent="0.4">
      <c r="A55" s="527" t="s">
        <v>8</v>
      </c>
      <c r="B55" s="528"/>
      <c r="C55" s="528"/>
      <c r="D55" s="528"/>
      <c r="E55" s="528"/>
      <c r="F55" s="52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2" t="s">
        <v>34</v>
      </c>
      <c r="B63" s="523"/>
      <c r="C63" s="524"/>
      <c r="D63" s="380">
        <f>SUM(B56:C62)</f>
        <v>0</v>
      </c>
    </row>
    <row r="64" spans="1:7" x14ac:dyDescent="0.3">
      <c r="A64" s="522" t="s">
        <v>251</v>
      </c>
      <c r="B64" s="523"/>
      <c r="C64" s="524"/>
      <c r="D64" s="21" t="e">
        <f>D63/(COUNT(B56:C62)*2)</f>
        <v>#DIV/0!</v>
      </c>
    </row>
    <row r="65" spans="1:7" s="10" customFormat="1" x14ac:dyDescent="0.3">
      <c r="A65" s="14"/>
      <c r="B65" s="15"/>
      <c r="C65" s="15"/>
      <c r="D65" s="16"/>
      <c r="G65" s="93"/>
    </row>
    <row r="66" spans="1:7" ht="19.5" x14ac:dyDescent="0.4">
      <c r="A66" s="527" t="s">
        <v>111</v>
      </c>
      <c r="B66" s="528"/>
      <c r="C66" s="528"/>
      <c r="D66" s="528"/>
      <c r="E66" s="528"/>
      <c r="F66" s="52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2" t="s">
        <v>34</v>
      </c>
      <c r="B84" s="523"/>
      <c r="C84" s="524"/>
      <c r="D84" s="380">
        <f>SUM(B67:C83)</f>
        <v>0</v>
      </c>
    </row>
    <row r="85" spans="1:7" x14ac:dyDescent="0.3">
      <c r="A85" s="522" t="s">
        <v>251</v>
      </c>
      <c r="B85" s="523"/>
      <c r="C85" s="524"/>
      <c r="D85" s="21" t="e">
        <f>D84/(COUNT(B67:C83)*2)</f>
        <v>#DIV/0!</v>
      </c>
    </row>
    <row r="86" spans="1:7" s="10" customFormat="1" x14ac:dyDescent="0.3">
      <c r="A86" s="14"/>
      <c r="B86" s="15"/>
      <c r="C86" s="15"/>
      <c r="D86" s="16"/>
      <c r="G86" s="93"/>
    </row>
    <row r="87" spans="1:7" ht="19.5" x14ac:dyDescent="0.4">
      <c r="A87" s="527" t="s">
        <v>172</v>
      </c>
      <c r="B87" s="528"/>
      <c r="C87" s="528"/>
      <c r="D87" s="528"/>
      <c r="E87" s="528"/>
      <c r="F87" s="52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2" t="s">
        <v>34</v>
      </c>
      <c r="B102" s="523"/>
      <c r="C102" s="524"/>
      <c r="D102" s="380">
        <f>SUM(B88:C101)</f>
        <v>0</v>
      </c>
    </row>
    <row r="103" spans="1:7" x14ac:dyDescent="0.3">
      <c r="A103" s="522" t="s">
        <v>251</v>
      </c>
      <c r="B103" s="523"/>
      <c r="C103" s="52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7" t="s">
        <v>173</v>
      </c>
      <c r="B106" s="528"/>
      <c r="C106" s="528"/>
      <c r="D106" s="528"/>
      <c r="E106" s="528"/>
      <c r="F106" s="52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2" t="s">
        <v>34</v>
      </c>
      <c r="B118" s="523"/>
      <c r="C118" s="524"/>
      <c r="D118" s="380">
        <f>SUM(B107:C117)</f>
        <v>0</v>
      </c>
      <c r="E118" s="259"/>
      <c r="F118" s="259"/>
      <c r="G118" s="93"/>
    </row>
    <row r="119" spans="1:7" s="10" customFormat="1" x14ac:dyDescent="0.3">
      <c r="A119" s="522" t="s">
        <v>251</v>
      </c>
      <c r="B119" s="523"/>
      <c r="C119" s="524"/>
      <c r="D119" s="21" t="e">
        <f>D118/(COUNT(B107:C117)*2)</f>
        <v>#DIV/0!</v>
      </c>
      <c r="E119" s="259"/>
      <c r="F119" s="259"/>
      <c r="G119" s="93"/>
    </row>
    <row r="120" spans="1:7" s="10" customFormat="1" x14ac:dyDescent="0.3">
      <c r="A120" s="14"/>
      <c r="B120" s="15"/>
      <c r="C120" s="15"/>
      <c r="D120" s="16"/>
      <c r="G120" s="93"/>
    </row>
    <row r="121" spans="1:7" ht="19.5" x14ac:dyDescent="0.4">
      <c r="A121" s="527" t="s">
        <v>156</v>
      </c>
      <c r="B121" s="528"/>
      <c r="C121" s="528"/>
      <c r="D121" s="528"/>
      <c r="E121" s="528"/>
      <c r="F121" s="52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2" t="s">
        <v>34</v>
      </c>
      <c r="B133" s="523"/>
      <c r="C133" s="524"/>
      <c r="D133" s="380">
        <f>SUM(B122:C132)</f>
        <v>0</v>
      </c>
    </row>
    <row r="134" spans="1:7" x14ac:dyDescent="0.3">
      <c r="A134" s="522" t="s">
        <v>251</v>
      </c>
      <c r="B134" s="523"/>
      <c r="C134" s="524"/>
      <c r="D134" s="20" t="e">
        <f>D133/(COUNT(B122:C132)*2)</f>
        <v>#DIV/0!</v>
      </c>
    </row>
    <row r="135" spans="1:7" s="10" customFormat="1" x14ac:dyDescent="0.3">
      <c r="A135" s="14"/>
      <c r="B135" s="15"/>
      <c r="C135" s="15"/>
      <c r="D135" s="19"/>
      <c r="G135" s="93"/>
    </row>
    <row r="136" spans="1:7" ht="19.5" x14ac:dyDescent="0.4">
      <c r="A136" s="527" t="s">
        <v>61</v>
      </c>
      <c r="B136" s="528"/>
      <c r="C136" s="528"/>
      <c r="D136" s="528"/>
      <c r="E136" s="528"/>
      <c r="F136" s="52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2" t="s">
        <v>34</v>
      </c>
      <c r="B149" s="523"/>
      <c r="C149" s="524"/>
      <c r="D149" s="380">
        <f>SUM(B137:C148)</f>
        <v>0</v>
      </c>
    </row>
    <row r="150" spans="1:7" x14ac:dyDescent="0.3">
      <c r="A150" s="522" t="s">
        <v>251</v>
      </c>
      <c r="B150" s="523"/>
      <c r="C150" s="524"/>
      <c r="D150" s="21" t="e">
        <f>D149/(COUNT(B137:C148)*2)</f>
        <v>#DIV/0!</v>
      </c>
    </row>
    <row r="151" spans="1:7" s="10" customFormat="1" x14ac:dyDescent="0.3">
      <c r="A151" s="14"/>
      <c r="B151" s="15"/>
      <c r="C151" s="15"/>
      <c r="D151" s="16"/>
      <c r="G151" s="93"/>
    </row>
    <row r="152" spans="1:7" ht="19.5" x14ac:dyDescent="0.4">
      <c r="A152" s="527" t="s">
        <v>178</v>
      </c>
      <c r="B152" s="528"/>
      <c r="C152" s="528"/>
      <c r="D152" s="528"/>
      <c r="E152" s="528"/>
      <c r="F152" s="52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2" t="s">
        <v>34</v>
      </c>
      <c r="B161" s="531"/>
      <c r="C161" s="532"/>
      <c r="D161" s="381">
        <f>SUM(B153:C160)</f>
        <v>0</v>
      </c>
    </row>
    <row r="162" spans="1:7" x14ac:dyDescent="0.3">
      <c r="A162" s="522" t="s">
        <v>251</v>
      </c>
      <c r="B162" s="523"/>
      <c r="C162" s="524"/>
      <c r="D162" s="21" t="e">
        <f>D161/(COUNT(B153:C160)*2)</f>
        <v>#DIV/0!</v>
      </c>
    </row>
    <row r="163" spans="1:7" s="10" customFormat="1" x14ac:dyDescent="0.3">
      <c r="A163" s="14"/>
      <c r="B163" s="15"/>
      <c r="C163" s="17"/>
      <c r="D163" s="18"/>
      <c r="G163" s="93"/>
    </row>
    <row r="164" spans="1:7" ht="19.5" x14ac:dyDescent="0.4">
      <c r="A164" s="527" t="s">
        <v>64</v>
      </c>
      <c r="B164" s="528"/>
      <c r="C164" s="528"/>
      <c r="D164" s="528"/>
      <c r="E164" s="528"/>
      <c r="F164" s="52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2" t="s">
        <v>34</v>
      </c>
      <c r="B169" s="523"/>
      <c r="C169" s="524"/>
      <c r="D169" s="380">
        <f>SUM(B165:C168)</f>
        <v>0</v>
      </c>
    </row>
    <row r="170" spans="1:7" x14ac:dyDescent="0.3">
      <c r="A170" s="522" t="s">
        <v>251</v>
      </c>
      <c r="B170" s="523"/>
      <c r="C170" s="524"/>
      <c r="D170" s="21" t="e">
        <f>D169/(COUNT(B165:C168)*2)</f>
        <v>#DIV/0!</v>
      </c>
    </row>
    <row r="171" spans="1:7" s="10" customFormat="1" x14ac:dyDescent="0.3">
      <c r="A171" s="14"/>
      <c r="B171" s="15"/>
      <c r="C171" s="15"/>
      <c r="D171" s="16"/>
      <c r="G171" s="93"/>
    </row>
    <row r="172" spans="1:7" ht="19.5" x14ac:dyDescent="0.4">
      <c r="A172" s="525" t="s">
        <v>15</v>
      </c>
      <c r="B172" s="526"/>
      <c r="C172" s="526"/>
      <c r="D172" s="526"/>
      <c r="E172" s="526"/>
      <c r="F172" s="52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2" t="s">
        <v>34</v>
      </c>
      <c r="B177" s="523"/>
      <c r="C177" s="524"/>
      <c r="D177" s="380">
        <f>SUM(B173:C176)</f>
        <v>0</v>
      </c>
    </row>
    <row r="178" spans="1:7" x14ac:dyDescent="0.3">
      <c r="A178" s="522" t="s">
        <v>251</v>
      </c>
      <c r="B178" s="523"/>
      <c r="C178" s="524"/>
      <c r="D178" s="21" t="e">
        <f>D177/(COUNT(B173:C176)*2)</f>
        <v>#DIV/0!</v>
      </c>
    </row>
    <row r="179" spans="1:7" s="10" customFormat="1" x14ac:dyDescent="0.3">
      <c r="A179" s="14"/>
      <c r="B179" s="15"/>
      <c r="C179" s="15"/>
      <c r="D179" s="16"/>
      <c r="G179" s="93"/>
    </row>
    <row r="180" spans="1:7" ht="19.5" x14ac:dyDescent="0.4">
      <c r="A180" s="527" t="s">
        <v>65</v>
      </c>
      <c r="B180" s="528"/>
      <c r="C180" s="528"/>
      <c r="D180" s="528"/>
      <c r="E180" s="528"/>
      <c r="F180" s="52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2" t="s">
        <v>34</v>
      </c>
      <c r="B186" s="523"/>
      <c r="C186" s="524"/>
      <c r="D186" s="380">
        <f>SUM(B181:C185)</f>
        <v>0</v>
      </c>
    </row>
    <row r="187" spans="1:7" x14ac:dyDescent="0.3">
      <c r="A187" s="522" t="s">
        <v>251</v>
      </c>
      <c r="B187" s="523"/>
      <c r="C187" s="524"/>
      <c r="D187" s="21" t="e">
        <f>D186/(COUNT(B181:C185)*2)</f>
        <v>#DIV/0!</v>
      </c>
    </row>
    <row r="188" spans="1:7" s="10" customFormat="1" x14ac:dyDescent="0.3">
      <c r="A188" s="14"/>
      <c r="B188" s="15"/>
      <c r="C188" s="15"/>
      <c r="D188" s="16"/>
      <c r="G188" s="93"/>
    </row>
    <row r="189" spans="1:7" ht="19.5" x14ac:dyDescent="0.4">
      <c r="A189" s="527" t="s">
        <v>177</v>
      </c>
      <c r="B189" s="528"/>
      <c r="C189" s="528"/>
      <c r="D189" s="528"/>
      <c r="E189" s="528"/>
      <c r="F189" s="52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2" t="s">
        <v>34</v>
      </c>
      <c r="B194" s="523"/>
      <c r="C194" s="524"/>
      <c r="D194" s="40">
        <f>SUM(B190:C193)</f>
        <v>0</v>
      </c>
    </row>
    <row r="195" spans="1:6" x14ac:dyDescent="0.3">
      <c r="A195" s="522" t="s">
        <v>251</v>
      </c>
      <c r="B195" s="523"/>
      <c r="C195" s="524"/>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2019-02-26T14:40:31Z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