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codeName="ThisWorkbook"/>
  <mc:AlternateContent xmlns:mc="http://schemas.openxmlformats.org/markup-compatibility/2006">
    <mc:Choice Requires="x15">
      <x15ac:absPath xmlns:x15ac="http://schemas.microsoft.com/office/spreadsheetml/2010/11/ac" url="C:\Users\Quali-Consult-AB\Downloads\"/>
    </mc:Choice>
  </mc:AlternateContent>
  <xr:revisionPtr revIDLastSave="0" documentId="13_ncr:1_{7848F1CA-828B-4E51-BF5C-FB13387FBDC0}" xr6:coauthVersionLast="34" xr6:coauthVersionMax="34" xr10:uidLastSave="{00000000-0000-0000-0000-000000000000}"/>
  <bookViews>
    <workbookView xWindow="0" yWindow="0" windowWidth="15345" windowHeight="4635" tabRatio="916" activeTab="4"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3">'A2 Exploitation'!$A$1:$F$549</definedName>
    <definedName name="_xlnm.Print_Area" localSheetId="4">'A2 Technique'!$A$1:$G$199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D444" i="36"/>
  <c r="F532" i="38" l="1"/>
  <c r="F532" i="31"/>
  <c r="F532" i="33"/>
  <c r="F543" i="40"/>
  <c r="F543" i="38"/>
  <c r="F543" i="33"/>
  <c r="F543" i="31"/>
  <c r="F532" i="43" l="1"/>
  <c r="E532" i="43"/>
  <c r="F543" i="43"/>
  <c r="E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c r="D476" i="43"/>
  <c r="D493" i="43"/>
  <c r="D494" i="43" s="1"/>
  <c r="D197" i="37" l="1"/>
  <c r="C348" i="36"/>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98" i="40"/>
  <c r="D476" i="40"/>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D543" i="40" s="1"/>
  <c r="F532" i="40"/>
  <c r="E532" i="40"/>
  <c r="F512" i="40"/>
  <c r="E512" i="40"/>
  <c r="F498" i="40"/>
  <c r="E498" i="40"/>
  <c r="F476" i="40"/>
  <c r="E476" i="40"/>
  <c r="F439" i="40"/>
  <c r="E439" i="40"/>
  <c r="D439" i="40" s="1"/>
  <c r="B439" i="40" s="1"/>
  <c r="F386" i="40"/>
  <c r="E386" i="40"/>
  <c r="F353" i="40"/>
  <c r="E353" i="40"/>
  <c r="D353" i="40" s="1"/>
  <c r="F313" i="40"/>
  <c r="E313" i="40"/>
  <c r="D313" i="40" s="1"/>
  <c r="F261" i="40"/>
  <c r="E261" i="40"/>
  <c r="D261" i="40" s="1"/>
  <c r="B261" i="40" s="1"/>
  <c r="F200" i="40"/>
  <c r="E200" i="40"/>
  <c r="F153" i="40"/>
  <c r="E153" i="40"/>
  <c r="D153" i="40" s="1"/>
  <c r="F99" i="40"/>
  <c r="E99" i="40"/>
  <c r="D99" i="40" s="1"/>
  <c r="F41" i="40"/>
  <c r="E41" i="40"/>
  <c r="D41" i="40" s="1"/>
  <c r="B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E532" i="38"/>
  <c r="D532" i="38" s="1"/>
  <c r="B532" i="38" s="1"/>
  <c r="D533" i="38" s="1"/>
  <c r="D534" i="38" s="1"/>
  <c r="F512" i="38"/>
  <c r="E512" i="38"/>
  <c r="D512" i="38" s="1"/>
  <c r="B512" i="38" s="1"/>
  <c r="F498" i="38"/>
  <c r="E498" i="38"/>
  <c r="D498" i="38" s="1"/>
  <c r="F476" i="38"/>
  <c r="E476" i="38"/>
  <c r="D476" i="38" s="1"/>
  <c r="B476" i="38" s="1"/>
  <c r="D477" i="38" s="1"/>
  <c r="F439" i="38"/>
  <c r="E439" i="38"/>
  <c r="D439" i="38" s="1"/>
  <c r="B439" i="38" s="1"/>
  <c r="F386" i="38"/>
  <c r="E386" i="38"/>
  <c r="D386" i="38" s="1"/>
  <c r="F353" i="38"/>
  <c r="E353" i="38"/>
  <c r="D353" i="38" s="1"/>
  <c r="F313" i="38"/>
  <c r="E313" i="38"/>
  <c r="D313" i="38" s="1"/>
  <c r="F261" i="38"/>
  <c r="E261" i="38"/>
  <c r="D261" i="38" s="1"/>
  <c r="B261" i="38" s="1"/>
  <c r="F200" i="38"/>
  <c r="E200" i="38"/>
  <c r="D200" i="38" s="1"/>
  <c r="B200" i="38" s="1"/>
  <c r="F153" i="38"/>
  <c r="E153" i="38"/>
  <c r="D153" i="38" s="1"/>
  <c r="F99" i="38"/>
  <c r="E99" i="38"/>
  <c r="D99" i="38" s="1"/>
  <c r="B99" i="38" s="1"/>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D261" i="33" s="1"/>
  <c r="F200" i="33"/>
  <c r="E200" i="33"/>
  <c r="D200" i="33" s="1"/>
  <c r="F153" i="33"/>
  <c r="E153" i="33"/>
  <c r="D153" i="33" s="1"/>
  <c r="B153" i="33" s="1"/>
  <c r="F99" i="33"/>
  <c r="E99" i="33"/>
  <c r="D99" i="33" s="1"/>
  <c r="B99" i="33" s="1"/>
  <c r="F41" i="33"/>
  <c r="E41" i="33"/>
  <c r="D41" i="33" s="1"/>
  <c r="F200" i="43"/>
  <c r="F153" i="43"/>
  <c r="F99" i="43"/>
  <c r="F41" i="43"/>
  <c r="F512" i="43"/>
  <c r="E512" i="43"/>
  <c r="D512" i="43" s="1"/>
  <c r="F498" i="43"/>
  <c r="E498" i="43"/>
  <c r="F476" i="43"/>
  <c r="E476" i="43"/>
  <c r="F439" i="43"/>
  <c r="E439" i="43"/>
  <c r="F386" i="43"/>
  <c r="E386" i="43"/>
  <c r="D386" i="43" s="1"/>
  <c r="F353" i="43"/>
  <c r="E353" i="43"/>
  <c r="F313" i="43"/>
  <c r="E313" i="43"/>
  <c r="F261" i="43"/>
  <c r="E261" i="43"/>
  <c r="E200" i="43"/>
  <c r="D200" i="43" s="1"/>
  <c r="E153" i="43"/>
  <c r="D153" i="43" s="1"/>
  <c r="B153" i="43" s="1"/>
  <c r="D154" i="43" s="1"/>
  <c r="E99" i="43"/>
  <c r="D99" i="43" s="1"/>
  <c r="E41" i="43"/>
  <c r="A537" i="43"/>
  <c r="A517" i="43"/>
  <c r="A506" i="43"/>
  <c r="A484" i="43"/>
  <c r="A447" i="43"/>
  <c r="A394" i="43"/>
  <c r="A361" i="43"/>
  <c r="A321" i="43"/>
  <c r="A269" i="43"/>
  <c r="A208" i="43"/>
  <c r="A161" i="43"/>
  <c r="A106" i="43"/>
  <c r="A49" i="43"/>
  <c r="A16" i="43"/>
  <c r="A8" i="43"/>
  <c r="A7" i="35" s="1"/>
  <c r="B41" i="38" l="1"/>
  <c r="D42" i="38" s="1"/>
  <c r="B543" i="40"/>
  <c r="D544" i="40" s="1"/>
  <c r="D545" i="40" s="1"/>
  <c r="B512" i="33"/>
  <c r="D513" i="33" s="1"/>
  <c r="D514" i="33" s="1"/>
  <c r="B353" i="40"/>
  <c r="D354" i="40" s="1"/>
  <c r="B353" i="33"/>
  <c r="D354" i="33" s="1"/>
  <c r="B498" i="33"/>
  <c r="D499" i="33" s="1"/>
  <c r="B153" i="38"/>
  <c r="D154" i="38" s="1"/>
  <c r="B353" i="38"/>
  <c r="D354" i="38" s="1"/>
  <c r="B498" i="38"/>
  <c r="D499" i="38" s="1"/>
  <c r="B99" i="40"/>
  <c r="D100" i="40" s="1"/>
  <c r="B313" i="40"/>
  <c r="D314" i="40" s="1"/>
  <c r="B498" i="40"/>
  <c r="D499" i="40" s="1"/>
  <c r="B99" i="43"/>
  <c r="D100" i="43" s="1"/>
  <c r="B543" i="38"/>
  <c r="D544" i="38" s="1"/>
  <c r="D545" i="38" s="1"/>
  <c r="D200" i="40"/>
  <c r="B200" i="40" s="1"/>
  <c r="D386" i="40"/>
  <c r="D512" i="40"/>
  <c r="B512" i="40" s="1"/>
  <c r="B439" i="33"/>
  <c r="D440" i="33" s="1"/>
  <c r="B386" i="43"/>
  <c r="D387" i="43" s="1"/>
  <c r="B313" i="38"/>
  <c r="D314" i="38" s="1"/>
  <c r="B386" i="38"/>
  <c r="D387" i="38" s="1"/>
  <c r="B153" i="40"/>
  <c r="D154" i="40" s="1"/>
  <c r="D532" i="40"/>
  <c r="D42" i="33"/>
  <c r="D43" i="33" s="1"/>
  <c r="B41" i="33"/>
  <c r="D262" i="33"/>
  <c r="B261" i="33"/>
  <c r="D533" i="33"/>
  <c r="D534" i="33" s="1"/>
  <c r="B532" i="33"/>
  <c r="D513" i="43"/>
  <c r="D514" i="43" s="1"/>
  <c r="B152" i="29" s="1"/>
  <c r="B512" i="43"/>
  <c r="D201" i="33"/>
  <c r="D204" i="33" s="1"/>
  <c r="D205" i="33" s="1"/>
  <c r="B200" i="33"/>
  <c r="D387" i="33"/>
  <c r="B386" i="33"/>
  <c r="D201" i="43"/>
  <c r="D202" i="43" s="1"/>
  <c r="B200" i="43"/>
  <c r="D477" i="40"/>
  <c r="B476" i="40"/>
  <c r="D547" i="38"/>
  <c r="D100" i="38"/>
  <c r="D101" i="38" s="1"/>
  <c r="D513" i="38"/>
  <c r="D514" i="38" s="1"/>
  <c r="D513" i="40"/>
  <c r="D514" i="40" s="1"/>
  <c r="D547" i="40"/>
  <c r="D42" i="40"/>
  <c r="D45" i="40" s="1"/>
  <c r="D46" i="40" s="1"/>
  <c r="D100" i="33"/>
  <c r="D440" i="38"/>
  <c r="D441" i="38" s="1"/>
  <c r="D543" i="33"/>
  <c r="D543" i="43"/>
  <c r="D532" i="43"/>
  <c r="D498" i="43"/>
  <c r="D353" i="43"/>
  <c r="D439" i="43"/>
  <c r="D313" i="43"/>
  <c r="D261" i="43"/>
  <c r="D41" i="43"/>
  <c r="B41" i="43" s="1"/>
  <c r="D155" i="43"/>
  <c r="D157" i="43"/>
  <c r="D158" i="43" s="1"/>
  <c r="D204" i="43"/>
  <c r="D205" i="43" s="1"/>
  <c r="D478" i="43"/>
  <c r="D480" i="43"/>
  <c r="D481" i="43" s="1"/>
  <c r="D45" i="33"/>
  <c r="D46" i="33" s="1"/>
  <c r="D440" i="40"/>
  <c r="D443" i="40" s="1"/>
  <c r="D444" i="40" s="1"/>
  <c r="D201" i="40"/>
  <c r="D202" i="40" s="1"/>
  <c r="D262" i="40"/>
  <c r="D265" i="40" s="1"/>
  <c r="D266" i="40" s="1"/>
  <c r="D201" i="38"/>
  <c r="D202" i="38" s="1"/>
  <c r="D262" i="38"/>
  <c r="D265" i="38" s="1"/>
  <c r="D266" i="38" s="1"/>
  <c r="D314" i="33"/>
  <c r="D315" i="33" s="1"/>
  <c r="D154" i="33"/>
  <c r="D157" i="33" s="1"/>
  <c r="D158" i="33" s="1"/>
  <c r="D477" i="33"/>
  <c r="D480" i="33" s="1"/>
  <c r="D481" i="33" s="1"/>
  <c r="D480" i="40"/>
  <c r="D481" i="40" s="1"/>
  <c r="D478" i="40"/>
  <c r="D263" i="40"/>
  <c r="D85" i="40"/>
  <c r="D173" i="40"/>
  <c r="D263" i="38"/>
  <c r="D480" i="38"/>
  <c r="D481" i="38" s="1"/>
  <c r="D478" i="38"/>
  <c r="D102" i="38"/>
  <c r="D103" i="38" s="1"/>
  <c r="D85" i="38"/>
  <c r="D173" i="38"/>
  <c r="D85" i="31"/>
  <c r="D173" i="31"/>
  <c r="D263" i="33"/>
  <c r="D265" i="33"/>
  <c r="D266" i="33" s="1"/>
  <c r="D388" i="33"/>
  <c r="D390" i="33"/>
  <c r="D391" i="33" s="1"/>
  <c r="D202"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17" i="38" l="1"/>
  <c r="D318" i="38" s="1"/>
  <c r="D315" i="38"/>
  <c r="D502" i="40"/>
  <c r="D503" i="40" s="1"/>
  <c r="D500" i="40"/>
  <c r="D355" i="38"/>
  <c r="D357" i="38"/>
  <c r="D358" i="38" s="1"/>
  <c r="D355" i="40"/>
  <c r="D357" i="40"/>
  <c r="D358" i="40" s="1"/>
  <c r="D388" i="43"/>
  <c r="D390" i="43"/>
  <c r="D391" i="43" s="1"/>
  <c r="D315" i="40"/>
  <c r="D317" i="40"/>
  <c r="D318" i="40" s="1"/>
  <c r="D155" i="38"/>
  <c r="D157" i="38"/>
  <c r="D158" i="38" s="1"/>
  <c r="D157" i="40"/>
  <c r="D158" i="40" s="1"/>
  <c r="D155" i="40"/>
  <c r="D101" i="40"/>
  <c r="D102" i="40"/>
  <c r="D103" i="40" s="1"/>
  <c r="D502" i="33"/>
  <c r="D503" i="33" s="1"/>
  <c r="D500" i="33"/>
  <c r="D441" i="33"/>
  <c r="D443" i="33"/>
  <c r="D388" i="38"/>
  <c r="D390" i="38"/>
  <c r="D391" i="38" s="1"/>
  <c r="D102" i="43"/>
  <c r="D103" i="43" s="1"/>
  <c r="D101" i="43"/>
  <c r="D502" i="38"/>
  <c r="D503" i="38" s="1"/>
  <c r="D500" i="38"/>
  <c r="D355" i="33"/>
  <c r="D357" i="33"/>
  <c r="D358" i="33" s="1"/>
  <c r="D45" i="38"/>
  <c r="D46" i="38" s="1"/>
  <c r="D43" i="38"/>
  <c r="B353" i="43"/>
  <c r="D354" i="43" s="1"/>
  <c r="B261" i="43"/>
  <c r="D262" i="43" s="1"/>
  <c r="B498" i="43"/>
  <c r="D499" i="43" s="1"/>
  <c r="B532" i="40"/>
  <c r="D533" i="40" s="1"/>
  <c r="B543" i="33"/>
  <c r="D544" i="33" s="1"/>
  <c r="D545" i="33" s="1"/>
  <c r="B313" i="43"/>
  <c r="D314" i="43" s="1"/>
  <c r="B532" i="43"/>
  <c r="D533" i="43" s="1"/>
  <c r="D534" i="43" s="1"/>
  <c r="B162" i="29" s="1"/>
  <c r="B386" i="40"/>
  <c r="D387" i="40" s="1"/>
  <c r="B439" i="43"/>
  <c r="D440" i="43" s="1"/>
  <c r="B543" i="43"/>
  <c r="D544" i="43" s="1"/>
  <c r="D545" i="43" s="1"/>
  <c r="B171" i="29" s="1"/>
  <c r="D441" i="40"/>
  <c r="D443" i="38"/>
  <c r="D444" i="38" s="1"/>
  <c r="D444" i="33"/>
  <c r="B126" i="29" s="1"/>
  <c r="D478" i="33"/>
  <c r="D102" i="33"/>
  <c r="D103" i="33" s="1"/>
  <c r="D101" i="33"/>
  <c r="D317" i="33"/>
  <c r="D318" i="33" s="1"/>
  <c r="D43" i="40"/>
  <c r="D547" i="33"/>
  <c r="D547" i="43"/>
  <c r="D42" i="43"/>
  <c r="D155" i="33"/>
  <c r="D204" i="40"/>
  <c r="D205" i="40" s="1"/>
  <c r="D204" i="38"/>
  <c r="D205" i="38" s="1"/>
  <c r="B71" i="29"/>
  <c r="D222" i="36"/>
  <c r="D223" i="36" s="1"/>
  <c r="D100" i="36"/>
  <c r="D101" i="36" s="1"/>
  <c r="B116" i="29"/>
  <c r="B80" i="29"/>
  <c r="B62" i="29"/>
  <c r="B134" i="29"/>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34" i="40" l="1"/>
  <c r="B166" i="29" s="1"/>
  <c r="D502" i="43"/>
  <c r="D503" i="43" s="1"/>
  <c r="B143" i="29" s="1"/>
  <c r="D500" i="43"/>
  <c r="D315" i="43"/>
  <c r="D317" i="43"/>
  <c r="D263" i="43"/>
  <c r="D265" i="43"/>
  <c r="D266" i="43" s="1"/>
  <c r="B89" i="29" s="1"/>
  <c r="D388" i="40"/>
  <c r="D390" i="40"/>
  <c r="D391" i="40" s="1"/>
  <c r="D441" i="43"/>
  <c r="D443" i="43"/>
  <c r="B125" i="29" s="1"/>
  <c r="D355" i="43"/>
  <c r="D357" i="43"/>
  <c r="D84" i="39"/>
  <c r="D85" i="39" s="1"/>
  <c r="D133" i="39"/>
  <c r="D134" i="39" s="1"/>
  <c r="D149" i="39"/>
  <c r="D150" i="39" s="1"/>
  <c r="D118" i="41"/>
  <c r="D119" i="41" s="1"/>
  <c r="D63" i="39"/>
  <c r="D64" i="39" s="1"/>
  <c r="D548" i="33"/>
  <c r="D549" i="33" s="1"/>
  <c r="D318" i="43"/>
  <c r="B98" i="29" s="1"/>
  <c r="D358" i="43"/>
  <c r="B107" i="29" s="1"/>
  <c r="D84" i="41"/>
  <c r="D85" i="41" s="1"/>
  <c r="D102" i="41"/>
  <c r="D103" i="41" s="1"/>
  <c r="D149" i="41"/>
  <c r="D150" i="41" s="1"/>
  <c r="D118" i="39"/>
  <c r="D119" i="39" s="1"/>
  <c r="D102" i="39"/>
  <c r="D103" i="39" s="1"/>
  <c r="D161" i="39"/>
  <c r="D162" i="39" s="1"/>
  <c r="D63" i="41"/>
  <c r="D64" i="41" s="1"/>
  <c r="D161" i="41"/>
  <c r="D162" i="41" s="1"/>
  <c r="D548" i="38"/>
  <c r="D549" i="38" s="1"/>
  <c r="D43" i="43"/>
  <c r="D45" i="43"/>
  <c r="D46" i="43" s="1"/>
  <c r="B53" i="29"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548" i="43" l="1"/>
  <c r="D549" i="43" s="1"/>
  <c r="D548" i="40"/>
  <c r="D549" i="40" s="1"/>
  <c r="D198" i="39"/>
  <c r="D199" i="39" s="1"/>
  <c r="D198" i="41"/>
  <c r="D199" i="41" s="1"/>
  <c r="B184" i="29" s="1"/>
  <c r="B11" i="39"/>
  <c r="B183" i="29"/>
  <c r="B12" i="43"/>
  <c r="B35" i="29"/>
  <c r="B128" i="29"/>
  <c r="B101" i="29"/>
  <c r="B11" i="41" l="1"/>
  <c r="B12" i="40"/>
  <c r="B39" i="29"/>
  <c r="B29" i="29"/>
  <c r="B12" i="38"/>
  <c r="B38" i="29"/>
  <c r="B28" i="29"/>
  <c r="E543"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C530" i="36"/>
  <c r="C528" i="36"/>
  <c r="A517" i="36"/>
  <c r="B151" i="29"/>
  <c r="A506" i="36"/>
  <c r="C490" i="36"/>
  <c r="D493" i="36" s="1"/>
  <c r="A484" i="36"/>
  <c r="C469" i="36"/>
  <c r="C461" i="36"/>
  <c r="A447" i="36"/>
  <c r="C438" i="36"/>
  <c r="C431" i="36"/>
  <c r="C425" i="36"/>
  <c r="D426" i="36" s="1"/>
  <c r="D427" i="36" s="1"/>
  <c r="C415" i="36"/>
  <c r="D417" i="36" s="1"/>
  <c r="A394" i="36"/>
  <c r="C381" i="36"/>
  <c r="D387" i="36" s="1"/>
  <c r="D388" i="36" s="1"/>
  <c r="C371" i="36"/>
  <c r="C368" i="36"/>
  <c r="A361" i="36"/>
  <c r="C344" i="36"/>
  <c r="C340" i="36"/>
  <c r="A321" i="36"/>
  <c r="C304" i="36"/>
  <c r="C302" i="36"/>
  <c r="C278" i="36"/>
  <c r="D285" i="36" s="1"/>
  <c r="A269" i="36"/>
  <c r="C252" i="36"/>
  <c r="C249" i="36"/>
  <c r="C240" i="36"/>
  <c r="C238" i="36"/>
  <c r="C235" i="36"/>
  <c r="C227" i="36"/>
  <c r="A208" i="36"/>
  <c r="C184" i="36"/>
  <c r="D201" i="36" s="1"/>
  <c r="A161" i="36"/>
  <c r="C147" i="36"/>
  <c r="D154" i="36" s="1"/>
  <c r="D155" i="36" s="1"/>
  <c r="C134" i="36"/>
  <c r="C132" i="36"/>
  <c r="C131" i="36"/>
  <c r="C129" i="36"/>
  <c r="C125" i="36"/>
  <c r="A106" i="36"/>
  <c r="C79" i="36"/>
  <c r="C74" i="36"/>
  <c r="C72" i="36"/>
  <c r="C69" i="36"/>
  <c r="C65" i="36"/>
  <c r="C59" i="36"/>
  <c r="D61" i="36" s="1"/>
  <c r="A49" i="36"/>
  <c r="C35" i="36"/>
  <c r="C34" i="36"/>
  <c r="C30"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200" i="31"/>
  <c r="D201" i="31" s="1"/>
  <c r="B313" i="31"/>
  <c r="D314" i="31" s="1"/>
  <c r="B386" i="31"/>
  <c r="D387" i="31" s="1"/>
  <c r="D478" i="31"/>
  <c r="D480" i="31"/>
  <c r="D481" i="31" s="1"/>
  <c r="B512" i="31"/>
  <c r="D513" i="31" s="1"/>
  <c r="D514" i="31" s="1"/>
  <c r="D149" i="35"/>
  <c r="D150" i="35" s="1"/>
  <c r="D41" i="31"/>
  <c r="B41" i="31" s="1"/>
  <c r="D153" i="31"/>
  <c r="D261" i="31"/>
  <c r="D353" i="31"/>
  <c r="D439" i="31"/>
  <c r="D498" i="31"/>
  <c r="D532" i="31"/>
  <c r="D161" i="35"/>
  <c r="D162" i="35" s="1"/>
  <c r="D133" i="35"/>
  <c r="D134" i="35" s="1"/>
  <c r="D118" i="35"/>
  <c r="D119" i="35" s="1"/>
  <c r="D102" i="35"/>
  <c r="D103" i="35" s="1"/>
  <c r="D63" i="35"/>
  <c r="D64" i="35" s="1"/>
  <c r="D133" i="37"/>
  <c r="D134" i="37" s="1"/>
  <c r="D63" i="37"/>
  <c r="D64" i="37" s="1"/>
  <c r="D84" i="37"/>
  <c r="D85" i="37" s="1"/>
  <c r="D102" i="37"/>
  <c r="D103" i="37" s="1"/>
  <c r="D118" i="37"/>
  <c r="D119" i="37" s="1"/>
  <c r="D149" i="37"/>
  <c r="D150" i="37" s="1"/>
  <c r="D161" i="37"/>
  <c r="D162" i="37" s="1"/>
  <c r="D84" i="35"/>
  <c r="D85" i="35" s="1"/>
  <c r="D533" i="36"/>
  <c r="D534" i="36" s="1"/>
  <c r="B161" i="29" s="1"/>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2" i="36"/>
  <c r="D45" i="36" s="1"/>
  <c r="B144" i="29"/>
  <c r="B44" i="29"/>
  <c r="D195" i="37"/>
  <c r="B170" i="29"/>
  <c r="D195" i="35"/>
  <c r="B172" i="29"/>
  <c r="B90" i="29"/>
  <c r="B117" i="29"/>
  <c r="B135" i="29"/>
  <c r="B63" i="29"/>
  <c r="B72" i="29"/>
  <c r="B108" i="29"/>
  <c r="D315" i="31" l="1"/>
  <c r="D317" i="31"/>
  <c r="D318" i="31" s="1"/>
  <c r="D202" i="31"/>
  <c r="D204" i="31"/>
  <c r="D205" i="31" s="1"/>
  <c r="D390" i="31"/>
  <c r="D391" i="31" s="1"/>
  <c r="D388" i="31"/>
  <c r="D101" i="31"/>
  <c r="D102" i="31"/>
  <c r="D103" i="31" s="1"/>
  <c r="B532" i="31"/>
  <c r="D533" i="31" s="1"/>
  <c r="D534" i="31" s="1"/>
  <c r="B261" i="31"/>
  <c r="D262" i="31" s="1"/>
  <c r="B498" i="31"/>
  <c r="D499" i="31" s="1"/>
  <c r="B153" i="31"/>
  <c r="D154" i="31" s="1"/>
  <c r="B439" i="31"/>
  <c r="D440" i="31" s="1"/>
  <c r="B353" i="31"/>
  <c r="D354" i="31" s="1"/>
  <c r="D42" i="31"/>
  <c r="D198" i="35"/>
  <c r="D199" i="35" s="1"/>
  <c r="B11" i="35" s="1"/>
  <c r="D198" i="37"/>
  <c r="D199" i="37" s="1"/>
  <c r="B11" i="37" s="1"/>
  <c r="D390" i="36"/>
  <c r="D391" i="36" s="1"/>
  <c r="B115" i="29" s="1"/>
  <c r="D443" i="36"/>
  <c r="B124" i="29" s="1"/>
  <c r="D480" i="36"/>
  <c r="D481" i="36" s="1"/>
  <c r="B133" i="29" s="1"/>
  <c r="D355" i="36"/>
  <c r="D317" i="36"/>
  <c r="D318" i="36" s="1"/>
  <c r="B97" i="29" s="1"/>
  <c r="D265" i="36"/>
  <c r="D266" i="36" s="1"/>
  <c r="B88" i="29" s="1"/>
  <c r="D157" i="36"/>
  <c r="D158" i="36" s="1"/>
  <c r="B70" i="29" s="1"/>
  <c r="D102" i="36"/>
  <c r="D103" i="36" s="1"/>
  <c r="B61" i="29" s="1"/>
  <c r="D43" i="36"/>
  <c r="D46" i="36"/>
  <c r="B52" i="29" s="1"/>
  <c r="B99" i="29"/>
  <c r="B81" i="29"/>
  <c r="B79" i="29"/>
  <c r="B43" i="29"/>
  <c r="B45" i="29"/>
  <c r="D155" i="31" l="1"/>
  <c r="D157" i="31"/>
  <c r="D158" i="31" s="1"/>
  <c r="D500" i="31"/>
  <c r="D502" i="31"/>
  <c r="D503" i="31" s="1"/>
  <c r="D357" i="31"/>
  <c r="D358" i="31" s="1"/>
  <c r="D355" i="31"/>
  <c r="D263" i="31"/>
  <c r="D265" i="31"/>
  <c r="D266" i="31" s="1"/>
  <c r="D443" i="31"/>
  <c r="D444" i="31" s="1"/>
  <c r="D441" i="31"/>
  <c r="D43" i="31"/>
  <c r="D45" i="31"/>
  <c r="D46" i="31" s="1"/>
  <c r="B180" i="29"/>
  <c r="B25" i="29"/>
  <c r="B179" i="29"/>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102" i="32"/>
  <c r="D103" i="32" s="1"/>
  <c r="D133" i="32"/>
  <c r="D134" i="32" s="1"/>
  <c r="D149" i="32"/>
  <c r="D150" i="32" s="1"/>
  <c r="D544" i="31"/>
  <c r="D547" i="31"/>
  <c r="D84" i="32"/>
  <c r="D85" i="32" s="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D84" i="25" s="1"/>
  <c r="D85" i="25" s="1"/>
  <c r="C61" i="25"/>
  <c r="C60" i="25"/>
  <c r="C56" i="25"/>
  <c r="C51" i="25"/>
  <c r="D52" i="25" s="1"/>
  <c r="D53" i="25" s="1"/>
  <c r="C37" i="25"/>
  <c r="D194" i="25"/>
  <c r="D195" i="25" s="1"/>
  <c r="D186" i="25"/>
  <c r="D187" i="25" s="1"/>
  <c r="D177" i="25"/>
  <c r="D178" i="25" s="1"/>
  <c r="D42" i="25"/>
  <c r="D43" i="25" s="1"/>
  <c r="C26" i="25"/>
  <c r="D33" i="25" s="1"/>
  <c r="D34" i="25" s="1"/>
  <c r="D22" i="25"/>
  <c r="D23" i="25" s="1"/>
  <c r="D102" i="25"/>
  <c r="D103" i="25" s="1"/>
  <c r="J178" i="29"/>
  <c r="J169" i="29"/>
  <c r="J160" i="29"/>
  <c r="J150" i="29"/>
  <c r="J141" i="29"/>
  <c r="J132" i="29"/>
  <c r="J123" i="29"/>
  <c r="J114" i="29"/>
  <c r="J105" i="29"/>
  <c r="J96" i="29"/>
  <c r="J87" i="29"/>
  <c r="J78" i="29"/>
  <c r="J69" i="29"/>
  <c r="J60" i="29"/>
  <c r="J51" i="29"/>
  <c r="J42" i="29"/>
  <c r="J33" i="29"/>
  <c r="J23" i="29"/>
  <c r="D63" i="25" l="1"/>
  <c r="D64" i="25" s="1"/>
  <c r="D118" i="25"/>
  <c r="D119" i="25" s="1"/>
  <c r="B11" i="32"/>
  <c r="B182" i="29"/>
  <c r="B27" i="29"/>
  <c r="B37" i="29"/>
  <c r="B12" i="31"/>
  <c r="D198" i="25" l="1"/>
  <c r="D199" i="25" s="1"/>
  <c r="B11" i="25" s="1"/>
  <c r="B46" i="29"/>
  <c r="B26" i="29" l="1"/>
  <c r="B181" i="29"/>
</calcChain>
</file>

<file path=xl/sharedStrings.xml><?xml version="1.0" encoding="utf-8"?>
<sst xmlns="http://schemas.openxmlformats.org/spreadsheetml/2006/main" count="5365" uniqueCount="533">
  <si>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</si>
  <si>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</si>
  <si>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</si>
  <si>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</si>
  <si>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</si>
  <si>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</si>
  <si>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</si>
  <si>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</si>
  <si>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</si>
  <si>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</si>
  <si>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</si>
  <si>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</si>
  <si>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</si>
  <si>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</si>
  <si>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</si>
  <si>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</si>
  <si>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</si>
  <si>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</si>
  <si>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</si>
  <si>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</si>
  <si>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</si>
  <si>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</si>
  <si>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</si>
  <si>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</si>
  <si>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</si>
  <si>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</si>
  <si>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</si>
  <si>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</si>
  <si>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</si>
  <si>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</si>
  <si>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</si>
  <si>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</si>
  <si>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</si>
  <si>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</si>
  <si>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</si>
  <si>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</si>
  <si>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</si>
  <si>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</si>
  <si>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</si>
  <si>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</si>
  <si>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</si>
  <si>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</si>
  <si>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</si>
  <si>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</si>
  <si>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</si>
  <si>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</si>
  <si>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</si>
  <si>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</si>
  <si>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</si>
  <si>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</si>
  <si>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</si>
  <si>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</si>
  <si>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</si>
  <si>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</si>
  <si>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</si>
  <si>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</si>
  <si>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</si>
  <si>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</si>
  <si>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</si>
  <si>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</si>
  <si>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</si>
  <si>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</si>
  <si>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</si>
  <si>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</si>
  <si>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</si>
  <si>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</si>
  <si>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</si>
  <si>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</si>
  <si>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</si>
  <si>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</si>
  <si>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</si>
  <si>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</si>
  <si>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</si>
  <si>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</si>
  <si>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</si>
  <si>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</si>
  <si>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</si>
  <si>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</si>
  <si>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</si>
  <si>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</si>
  <si>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</si>
  <si>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</si>
  <si>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</si>
  <si>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</si>
  <si>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</si>
  <si>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</si>
  <si>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</si>
  <si>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</si>
  <si>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</si>
  <si>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</si>
  <si>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</si>
  <si>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</si>
  <si>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</si>
  <si>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</si>
  <si>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</si>
  <si>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</si>
  <si>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</si>
  <si>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</si>
  <si>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</si>
  <si>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</si>
  <si>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</si>
  <si>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</si>
  <si>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</si>
  <si>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</si>
  <si>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</si>
  <si>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</si>
  <si>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</si>
  <si>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</si>
  <si>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</si>
  <si>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</si>
  <si>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</si>
  <si>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</si>
  <si>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</si>
  <si>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</si>
  <si>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</si>
  <si>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</si>
  <si>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</si>
  <si>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</si>
  <si>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</si>
  <si>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</si>
  <si>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</si>
  <si>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</si>
  <si>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</si>
  <si>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</si>
  <si>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</si>
  <si>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</si>
  <si>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</si>
  <si>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</si>
  <si>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</si>
  <si>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</si>
  <si>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</si>
  <si>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</si>
  <si>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</si>
  <si>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</si>
  <si>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</si>
  <si>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</si>
  <si>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</si>
  <si>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</si>
  <si>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</si>
  <si>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</si>
  <si>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</si>
  <si>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</si>
  <si>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</si>
  <si>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</si>
  <si>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</si>
  <si>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</si>
  <si>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</si>
  <si>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</si>
  <si>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</si>
  <si>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</si>
  <si>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</si>
  <si>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</si>
  <si>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</si>
  <si>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</si>
  <si>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</si>
  <si>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</si>
  <si>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</si>
  <si>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</si>
  <si>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</si>
  <si>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</si>
  <si>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</si>
  <si>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</si>
  <si>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</si>
  <si>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</si>
  <si>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</si>
  <si>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</si>
  <si>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</si>
  <si>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</si>
  <si>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</si>
  <si>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</si>
  <si>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</si>
  <si>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</si>
  <si>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</si>
  <si>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</si>
  <si>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</si>
  <si>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</si>
  <si>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</si>
  <si>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</si>
  <si>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</si>
  <si>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</si>
  <si>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</si>
  <si>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</si>
  <si>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</si>
  <si>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</si>
  <si>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</si>
  <si>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</si>
  <si>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</si>
  <si>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</si>
  <si>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</si>
  <si>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</si>
  <si>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</si>
  <si>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</si>
  <si>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</si>
  <si>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</si>
  <si>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</si>
  <si>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</si>
  <si>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</si>
  <si>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</si>
  <si>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</si>
  <si>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</si>
  <si>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</si>
  <si>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</si>
  <si>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</si>
  <si>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</si>
  <si>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</si>
  <si>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</si>
  <si>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</si>
  <si>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</si>
  <si>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</si>
  <si>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</si>
  <si>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</si>
  <si>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</si>
  <si>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</si>
  <si>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</si>
  <si>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</si>
  <si>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</si>
  <si>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</si>
  <si>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</si>
  <si>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</si>
  <si>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</si>
  <si>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</si>
  <si>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</si>
  <si>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</si>
  <si>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</si>
  <si>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</si>
  <si>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</si>
  <si>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</si>
  <si>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</si>
  <si>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</si>
  <si>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</si>
  <si>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</si>
  <si>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</si>
  <si>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</si>
  <si>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</si>
  <si>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</si>
  <si>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</si>
  <si>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</si>
  <si>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</si>
  <si>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</si>
  <si>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</si>
  <si>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</si>
  <si>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</si>
  <si>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</si>
  <si>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</si>
  <si>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</si>
  <si>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</si>
  <si>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</si>
  <si>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</si>
  <si>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</si>
  <si>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</si>
  <si>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</si>
  <si>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</si>
  <si>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</si>
  <si>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</si>
  <si>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</si>
  <si>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</si>
  <si>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</si>
  <si>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</si>
  <si>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</si>
  <si>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</si>
  <si>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</si>
  <si>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</si>
  <si>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</si>
  <si>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</si>
  <si>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</si>
  <si>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</si>
  <si>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</si>
  <si>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</si>
  <si>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</si>
  <si>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</si>
  <si>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</si>
  <si>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</si>
  <si>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</si>
  <si>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</si>
  <si>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</si>
  <si>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</si>
  <si>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</si>
  <si>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</si>
  <si>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</si>
  <si>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</si>
  <si>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</si>
  <si>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</si>
  <si>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</si>
  <si>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</si>
  <si>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</si>
  <si>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</si>
  <si>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</si>
  <si>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</si>
  <si>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</si>
  <si>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</si>
  <si>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</si>
  <si>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</si>
  <si>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</si>
  <si>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</si>
  <si>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</si>
  <si>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</si>
  <si>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</si>
  <si>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</si>
  <si>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</si>
  <si>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</si>
  <si>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</si>
  <si>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</si>
  <si>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</si>
  <si>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</si>
  <si>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</si>
  <si>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</si>
  <si>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</si>
  <si>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</si>
  <si>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</si>
  <si>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</si>
  <si>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</si>
  <si>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</si>
  <si>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</si>
  <si>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</si>
  <si>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</si>
  <si>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</si>
  <si>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</si>
  <si>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</si>
  <si>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</si>
  <si>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</si>
  <si>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</si>
  <si>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</si>
  <si>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</si>
  <si>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</si>
  <si>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</si>
  <si>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</si>
  <si>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</si>
  <si>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</si>
  <si>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</si>
  <si>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</si>
  <si>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</si>
  <si>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</si>
  <si>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</si>
  <si>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</si>
  <si>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</si>
  <si>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</si>
  <si>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</si>
  <si>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</si>
  <si>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</si>
  <si>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</si>
  <si>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</si>
  <si>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</si>
  <si>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</si>
  <si>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</si>
  <si>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</si>
  <si>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</si>
  <si>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</si>
  <si>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</si>
  <si>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</si>
  <si>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</si>
  <si>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</si>
  <si>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</si>
  <si>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</si>
  <si>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</si>
  <si>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</si>
  <si>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</si>
  <si>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</si>
  <si>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</si>
  <si>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</si>
  <si>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</si>
  <si>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</si>
  <si>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</si>
  <si>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</si>
  <si>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</si>
  <si>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</si>
  <si>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</si>
  <si>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</si>
  <si>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</si>
  <si>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</si>
  <si>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</si>
  <si>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</si>
  <si>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</si>
  <si>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</si>
  <si>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</si>
  <si>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</si>
  <si>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</si>
  <si>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</si>
  <si>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</si>
  <si>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</si>
  <si>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</si>
  <si>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</si>
  <si>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</si>
  <si>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</si>
  <si>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</si>
  <si>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</si>
  <si>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</si>
  <si>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</si>
  <si>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</si>
  <si>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</si>
  <si>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</si>
  <si>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</si>
  <si>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</si>
  <si>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</si>
  <si>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</si>
  <si>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</si>
  <si>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</si>
  <si>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</si>
  <si>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</si>
  <si>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</si>
  <si>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</si>
  <si>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</si>
  <si>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</si>
  <si>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</si>
  <si>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</si>
  <si>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</si>
  <si>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</si>
  <si>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</si>
  <si>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</si>
  <si>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Ras Jebal</t>
  </si>
  <si>
    <t>Dr Raja Bouhalfaya</t>
  </si>
  <si>
    <t>Directeur du magasin M.Mohamed Bejaoui et Chefs rayons</t>
  </si>
  <si>
    <t>Des déchets et du vieux matériel étaient entreposés à l'entrée de la zone de réception ,ce qui peut entraver les opérations de nettoyage et la lutte contre les nuisibles.</t>
  </si>
  <si>
    <t>Faire évacuer toute la féraille de la zone de réception.</t>
  </si>
  <si>
    <t>Correcte</t>
  </si>
  <si>
    <t>Le protocole de décontamination des œufs  entrepris par l'opérateur est le tremapage dans de l'eau javelisée : 3/4 gobelet pour 3 litres d'eau . Or le dosage exact d'après l réferentiel est 1/2 gobelet (15 Cl) pour 20L d’eau,</t>
  </si>
  <si>
    <t>Contrôle du poids des pains par rapport à 200g : correct                                                                                                                                                                                                                                                             -Flute tradition : 224 g                                                                                                                                                                                                                                                                                                                            -Baguette semoule: 230 g                                                                                                                                                                                                                                                                                                                           -Pain complet : 198 g                                                                                                                                                                                                                                                                                                                                  -Pain au son : 194 g</t>
  </si>
  <si>
    <t>Seuls les fruits et légumes sont décontaminés pour la préparation des sandwichs</t>
  </si>
  <si>
    <t>Une même chambre froide servait pour le stockage  des produits de charcuterie/fromage , des fruits et légumes. Une attention particulière doit être accordée à la sectorisation des produits sur des étagères différentes pour éviter le risque de contaminations croisées.</t>
  </si>
  <si>
    <t xml:space="preserve">Les mêmes opérateurs assuraient le service au niveau des rayons de la volaillerie ,du traiteur et celui de la charcuterie/fromage . Il est nécessaire d'assurer un lavage rigoureux des mains entre les manipulations. </t>
  </si>
  <si>
    <t>Test de traçabilité : correct.</t>
  </si>
  <si>
    <t>Deux caisses de produits de volailles n'étaient pas identifiés ,or tous les produits doivent être identifiés par une étiquette fournisseur mentionnant la dénomination de vente la date de fabrication, la DLC et une étiquette magasin indiquant la date de la réception.</t>
  </si>
  <si>
    <t>Code couleurs des couteaux respecté.</t>
  </si>
  <si>
    <t>Absence de produits en attente à température ambiante.</t>
  </si>
  <si>
    <t>Chaque rayon dispose de son propre thermomètre.</t>
  </si>
  <si>
    <t>Test de traçabilité: correct</t>
  </si>
  <si>
    <t>Absence d'enregistrement de la traçabilité pour les fruits de mer vendus en vrac.</t>
  </si>
  <si>
    <t>Absence de chambre froide destinée aux FLEG; seules des tomates  sont stockés dans la même chambre froide des produits de charcuterie/fromage et les olives/condiments.</t>
  </si>
  <si>
    <t>Du vieux matériel était entreposé dans un coin de la réserve ,il est nécessaire de le faire évacuer rapidement pour faciliter le nettoyage et la lutte contre les nuisibles.</t>
  </si>
  <si>
    <t>Des produits étaient déversés sur les étagères (couscous) ,renforcer le nettoyage à ce niveau.</t>
  </si>
  <si>
    <t>Deux pots de crèmes glacées (Boule d'or ,saveur pistache) ne présentait pas de DF ni de DLC. Renforcer le contrôle à ce niveau.</t>
  </si>
  <si>
    <t>Stockage en commun avec les produits de charcuterie/fromage .</t>
  </si>
  <si>
    <t>Le service clients reçoit les réclamations et les transmet à la direction pour les traiter.</t>
  </si>
  <si>
    <t>Absence de local poubelle.</t>
  </si>
  <si>
    <t>Améliorer le rangement de la réserve et faire évacuer toute le féraille.</t>
  </si>
  <si>
    <t xml:space="preserve">Le quai de réception n'était pas protégé </t>
  </si>
  <si>
    <t>Prévoir un préau de protection.</t>
  </si>
  <si>
    <t>Taux d'hygrométrie: 52%,correct.</t>
  </si>
  <si>
    <t>Un afficheur au niveau du meuble froid du côté des yaourts est non fonctionnel.</t>
  </si>
  <si>
    <t>Temp affichée:4°C                                   Temp mesurée : 3,2°C</t>
  </si>
  <si>
    <t>Le revêtement du sol est écaillé à plusieurs niveaux.</t>
  </si>
  <si>
    <t>Eclairage insuffisant au niveau de la chambre froide négative.</t>
  </si>
  <si>
    <t>Réparer l'éclairage au niveau de la CF négative.</t>
  </si>
  <si>
    <t>L'armoire UV était non fonctionnelle.</t>
  </si>
  <si>
    <t>Temp affichée:4,1°C                                                                                                                                                                                                                                                                                                                               Temp mesurée : 3,8°C</t>
  </si>
  <si>
    <t>Temp affichée : 13,9°C                                                                                                                                                                                                                                                                                                                                 Temp mesurée : 15,1°C</t>
  </si>
  <si>
    <t>Présence de traces de rouille au niveau du plafond de la CF.</t>
  </si>
  <si>
    <t>Temp affichée :6°C                                                                                                                                                                                                                                                                                                                                   Temp mesurée : 5,6°C</t>
  </si>
  <si>
    <t xml:space="preserve">Temp affichée :3,9°C                                                                                                                                                                                                                                            </t>
  </si>
  <si>
    <t>La lame de la trancheuse était écaillée.</t>
  </si>
  <si>
    <t>Présence de traces de rouille au niveau du plafond.</t>
  </si>
  <si>
    <t>L'une des luminaires présentait une partie brisée ,d'où risque de bris de verre sur les produits.</t>
  </si>
  <si>
    <t>Temp affichée : 15,1°C</t>
  </si>
  <si>
    <t>Temp affichée : 2,5°C                                                                                                                                                                                                                                                                                                                                      Temp mesurée : 3,5°C</t>
  </si>
  <si>
    <t>Présence d'une fuite d'eau au niveau de la plonge commune pour les rayons traiteur/Volaillerie/charcuterie-fromage.</t>
  </si>
  <si>
    <t>Traces de rouille :plafond des CF volaillerie et celle de la CF commune aux olives-condiments/charcuterie-froamge.</t>
  </si>
  <si>
    <t>Absence de local poubelle ,</t>
  </si>
  <si>
    <t>Prévoir un loacal poubelle protégé.</t>
  </si>
  <si>
    <t>Les sanitaires étaient dépourvus de poubelles à pédales.</t>
  </si>
  <si>
    <t>Présenced'une quantité importante de givre au niveau de la CF négative.</t>
  </si>
  <si>
    <t>Effectuer le dégivrage de la CF négative.</t>
  </si>
  <si>
    <t>La peinture du plafond est écaillée avec présence de traces d'humidité.</t>
  </si>
  <si>
    <t>Un nouveau four à micro-ondes était disponible.</t>
  </si>
  <si>
    <t>Peinture du plafond écaillée ,avec traces d’infiltrations d’eau .</t>
  </si>
  <si>
    <t>Des cartons contenant de la pâtisserie pré-emballée ,étaient entreposés au niveau du laboratoire Boul/Pat. Il est recommandé de   décartonner les produits s’ils sont conditionnés à l’intérieur du carton.</t>
  </si>
  <si>
    <t>Les articles :                                                                                                                                                                                                                                                                                                                                                -Crème au beurre chocolat x3T ,4/6  (Sopral)                                                                                                                                                                                                                                                                                                                 - crème au beurre chocolat (Sopral)                                                                                                                                                                                                                                                                                                                          - crème au beurre chocolat  20x20 (Food solutions)                                                                                                                                                                                                                                                                 mentionnait la présence de beurre d'après leur dénomination ,or l'étiquette du fournisseur n'indiquent pas cet ingrédient ,mais plutôt de la margarine ou des matières grasses d'origine végétales.                                                                                                                                                                                                                                                                                                               Présence de sachets de mini viennoiseries (N°1x12),dont le beurre était mentionné dans la liste des ingrédients,et non existant au niveau de l'étiquette du fournisseur.</t>
  </si>
  <si>
    <t>Présence d'un torchon non jetable  au nivaeu du la plonge ,il est préconsé d'utiliser des lavettes jetables,</t>
  </si>
  <si>
    <r>
      <t xml:space="preserve">Les fruits de mer étaient  vendus en vrac (libre service) au niveau du rayon des surgelés ,car absence de rayon poissonnerie.Or </t>
    </r>
    <r>
      <rPr>
        <u/>
        <sz val="11"/>
        <color theme="1"/>
        <rFont val="Comic Sans MS"/>
        <family val="4"/>
      </rPr>
      <t>d'après le référentiel :</t>
    </r>
    <r>
      <rPr>
        <sz val="11"/>
        <color theme="1"/>
        <rFont val="Comic Sans MS"/>
        <family val="4"/>
      </rPr>
      <t>Pas de meuble (froid positif ou négatif) où les clients peuvent se servir seuls.</t>
    </r>
  </si>
  <si>
    <r>
      <t xml:space="preserve">Exemple de formation effectuée en 2017 : </t>
    </r>
    <r>
      <rPr>
        <u/>
        <sz val="11"/>
        <color theme="1"/>
        <rFont val="Comic Sans MS"/>
        <family val="4"/>
      </rPr>
      <t>Démarche qualité et exigences</t>
    </r>
    <r>
      <rPr>
        <sz val="11"/>
        <color theme="1"/>
        <rFont val="Comic Sans MS"/>
        <family val="4"/>
      </rPr>
      <t xml:space="preserve"> par Mme Cherifa Bahri .</t>
    </r>
  </si>
  <si>
    <t>Directeur du magasin et chefs rayons</t>
  </si>
  <si>
    <t>Correct.</t>
  </si>
  <si>
    <t>Suppression de la vente de gâteaux au niveau du magasin.</t>
  </si>
  <si>
    <t>Contrôle du poids des pains : correcte
-Flute traditionnelle : 228g
-Pain complet : 190 g
-Pain aux céréales : 204 g.</t>
  </si>
  <si>
    <t>La cuisson était vérifiée à l'aide d'un thermomètre. Correcte.</t>
  </si>
  <si>
    <t>Les durées d'exposition étaient respectées.</t>
  </si>
  <si>
    <t>Correcte.</t>
  </si>
  <si>
    <t>Les piques prix étaient déposés sur les grilles d'aération du meuble d'exposition.</t>
  </si>
  <si>
    <t>Présence de piqûres de moisissures au niveau de l'évaporateur du laboratoire.</t>
  </si>
  <si>
    <t>Les fruits de mer surgelés étaient exposés en libre service ,dans le meuble négatif PLS.</t>
  </si>
  <si>
    <t>Les certificats de salubrité des fruits de mer surgelés étaient disponibles.</t>
  </si>
  <si>
    <r>
      <t xml:space="preserve">La température mesurée à l'intérieur du meuble froid était de l'ordre de </t>
    </r>
    <r>
      <rPr>
        <u/>
        <sz val="11"/>
        <color theme="1"/>
        <rFont val="Comic Sans MS"/>
        <family val="4"/>
      </rPr>
      <t>20,6°C</t>
    </r>
    <r>
      <rPr>
        <sz val="11"/>
        <color theme="1"/>
        <rFont val="Comic Sans MS"/>
        <family val="4"/>
      </rPr>
      <t xml:space="preserve"> , surtout que l'afficheur de la température n'était pas fonctionnelle . Il s'agit d'une rupture du froid notamment pour les dattes qui étaient stockés préalablement au froid.
Un mail a été immédiatement envoyé au service technique.</t>
    </r>
  </si>
  <si>
    <t>Stockage des produits dans la même CF que les produits de charcuterie et fromage.</t>
  </si>
  <si>
    <t>Quelques récipients manquaient de louches individuelles . Prévoir une louche pour chaque type de produit.</t>
  </si>
  <si>
    <t>Suite aux dernières analyses effectuées au mois de Mars ,seuls les certificats d'aptitudes de la date 16/03/18 ont été transmis à la direction .</t>
  </si>
  <si>
    <t>Deux formations : HACCP Boul/Pat et HACCP Charcuterie/traiteur.</t>
  </si>
  <si>
    <t>Le quai de la réception manquait d'étanchéité  ,notamment au niveau du passage reliant les deux parties du magasin.</t>
  </si>
  <si>
    <t>Prévoir une protection du quai et du couloir communicant.</t>
  </si>
  <si>
    <t>L'afficheur du meuble de la IV éme gamme était non fonctionnel. La température mesurée à la surface dépassait les 20°C</t>
  </si>
  <si>
    <t>Veuillez réparer l'afficheur de la température et revoir l'intensité du froid au niveau du meuble.</t>
  </si>
  <si>
    <t>Le plafond de la réserve présentait des traces d'infiltration d'eau . La peinture était écaillée sur plusieurs niveaux.</t>
  </si>
  <si>
    <t>Hygrométrie mesurée :50%. Correcte.</t>
  </si>
  <si>
    <t xml:space="preserve">Absence de moyens d'aération au niveau de la réserve . </t>
  </si>
  <si>
    <t>Accumulation de givre au niveau de la CF négative.</t>
  </si>
  <si>
    <t>Meuble des yaourts:
Température affichée : 4°C
Température mesurée : 1,6°C</t>
  </si>
  <si>
    <t>L'un des tubes néon était démonté au niveau du meuble d'exposition des yaourts.</t>
  </si>
  <si>
    <t>Veuillez effectuer les réparations nécessaire au niveau du sol.</t>
  </si>
  <si>
    <t>Le sol présentait des fissuration au niveau de la boulangerie.</t>
  </si>
  <si>
    <t>Le four n'était pas relié au système d'extraction d'air.</t>
  </si>
  <si>
    <t>L'armoire UV était hors service.</t>
  </si>
  <si>
    <t>Présence de piqûres de moisissures au niveau des évaporateurs du laboratoire.</t>
  </si>
  <si>
    <t>Température affichée : 2,7°C</t>
  </si>
  <si>
    <t>Température mesurée : 12,3°C.</t>
  </si>
  <si>
    <t>L'une des deux vitres du meuble froid était démontée ,ce qui explique la hausse de température à la surface des produits.</t>
  </si>
  <si>
    <t>Température affichée : 5°C
Température mesurée à la surface: 12°C</t>
  </si>
  <si>
    <t>Température affichée : 2°C;</t>
  </si>
  <si>
    <t>Température affichée : 3°C
Température mesurée : 2,8°C</t>
  </si>
  <si>
    <t>Température affichée : 4°C
Température mesurée : 3,4°C</t>
  </si>
  <si>
    <t>Le DEIV au niveau du rayon volaillerie était non fonctionnel.</t>
  </si>
  <si>
    <t>La fenêtre au niveau des vestiaires des hommes ,manquait d'étanchéité . Le grillage était partiellement démonté.</t>
  </si>
  <si>
    <t>Les deux regards d'égouts au niveau de la zone de réception ,n'étaient pas correctement protégés.</t>
  </si>
  <si>
    <t>Veuillez aménager un local protégé pour les déchets.</t>
  </si>
  <si>
    <t>Quelques points techniques n'étaient pas encore traités.</t>
  </si>
  <si>
    <t>Température affichée : 2°C</t>
  </si>
  <si>
    <t>L'évaporateur au niveau du laboratoire était troué et présentait un égouttage d'eau.</t>
  </si>
  <si>
    <t xml:space="preserve">Utilisation correcte des cadenciers de cuisson et de fabrication </t>
  </si>
  <si>
    <t>Les quantités destinés à la casse: pour les produits "chiken nuggets" et "cordon bleu "n'étaient pas pesés et enregistrés. En comparant les quantités mentionnées au niveau des cadenciers et celles mentionnées au niveau des ventes "Hit Parade" ,la différence qui correspond aux quantités non vendues était introuvable.</t>
  </si>
  <si>
    <t>Veuillez assurer l'enregistrement exact des produits "casses".</t>
  </si>
  <si>
    <t>L'enregistrement de la traçabilité de tous les articles était effectué dans la même feuille ,sans mentionner la date de fin d'utilisation du carton .
Prévoir une feuille de traçabilité pour chaque article.</t>
  </si>
  <si>
    <t>Présence de piqûres de moisissures au niveau de l'évaporateur du meuble froid destiné aux aliments pour animaux. Assurer le nettoyage à ce niveau.</t>
  </si>
  <si>
    <t>Le plafond des sanitaires et vestiaires présentait des traces d'infiltration d'eau ,la peinture était écaillée.</t>
  </si>
  <si>
    <t>Taux de réalisation du plan d'action précédent</t>
  </si>
  <si>
    <t>Le sol au niveau de l'entrée du terminal de cuisson était fortement crevassé à plusieurs niveaux.</t>
  </si>
  <si>
    <t>Pour les produits de pâtisserie et de viennoiserie pré-emballés. Les gâteaux n'étaient plus vendus.</t>
  </si>
  <si>
    <t>Présence de souillures dans les zones entre les différents éléments entreposés et aux alentours des regards . Rettoyage à ce niveau.</t>
  </si>
  <si>
    <t>L'opération de décontamination des œufs était effectuée au dosage de 3/4 de gobelet d'eau de Javel pour 3Litres d'eau. Veuillez effectuer le dosage correct: 1/4 de gobelet pour 10 litres d'eau.</t>
  </si>
  <si>
    <t>Les températures de la CF était enregistrées au niveau de la colonne destinée au meuble réfrigéré.
Assurer l'enregistrement au niveau de la colonne exacte.</t>
  </si>
  <si>
    <t>L'huile de friture était de couleur brunâtre.
Assurer un changement régulier et une filtration quotidienne de l'huile.</t>
  </si>
  <si>
    <t>Utilisation des produits de la marque Judy pour le nettoyage du rôtissoire ,or au niveau de la procédure de N/D affichée ,il est mentionné d'utiliser le produit Axis Four pour le four . Respecter le plan de nettoyage</t>
  </si>
  <si>
    <t>Les produits : casse, retour et périmés étaient entreposés sur l'étagère la plus haute ,donc au dessus des produits stockés . 
Prévoir une zone spécifique pour ces produits ,ou les mettre sur l'étagère la plus basse.</t>
  </si>
  <si>
    <t>Les morceaux de fromages blancs étaient dépourvus de dates d'ouvertures.</t>
  </si>
  <si>
    <t>Veuillez renforcer le nettoyage au niveau des étagères destinées aux pâtes ,sucre et farine.</t>
  </si>
  <si>
    <t>La chambranle au niveau la portière de la CF était abîmée d'un côté et fissurée de l'autre.</t>
  </si>
  <si>
    <t>Le revêtement du meuble d'exposition était écaillé et présentait des traces de rouille.
Egouttage depuis les canaux de réfrigération qui passent directement au dessus du meuble .</t>
  </si>
  <si>
    <t>Présence de traces de rouille au niveau du plafond des CF volaillerie et charcuterie/fromage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</si>
</sst>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horizontal="left" wrapText="1"/>
      <protection locked="0"/>
    </xf>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0" xfId="0" applyFont="1" applyAlignment="1">
      <alignment wrapText="1"/>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center" wrapText="1"/>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vertical="center" wrapText="1"/>
      <protection locked="0"/>
    </xf>
    <xf numFmtId="0" fontId="8" fillId="2" borderId="1" xfId="0" applyFont="1" applyFill="1" applyBorder="1" applyAlignment="1" applyProtection="1">
      <alignment horizontal="center" vertical="center" wrapText="1"/>
    </xf>
    <xf numFmtId="9" fontId="8" fillId="16" borderId="1" xfId="0" applyNumberFormat="1" applyFont="1" applyFill="1" applyBorder="1" applyProtection="1">
      <protection locked="0"/>
    </xf>
    <xf numFmtId="0" fontId="44" fillId="2" borderId="0" xfId="0" applyFont="1" applyFill="1"/>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0.80555555555555558</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55450032"/>
        <c:axId val="-755453296"/>
      </c:barChart>
      <c:catAx>
        <c:axId val="-75545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53296"/>
        <c:crosses val="autoZero"/>
        <c:auto val="1"/>
        <c:lblAlgn val="ctr"/>
        <c:lblOffset val="100"/>
        <c:noMultiLvlLbl val="0"/>
      </c:catAx>
      <c:valAx>
        <c:axId val="-75545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5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0.97368421052631582</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48304800"/>
        <c:axId val="-748292288"/>
      </c:barChart>
      <c:catAx>
        <c:axId val="-74830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2288"/>
        <c:crosses val="autoZero"/>
        <c:auto val="1"/>
        <c:lblAlgn val="ctr"/>
        <c:lblOffset val="100"/>
        <c:noMultiLvlLbl val="0"/>
      </c:catAx>
      <c:valAx>
        <c:axId val="-74829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30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48297184"/>
        <c:axId val="-748304256"/>
      </c:barChart>
      <c:catAx>
        <c:axId val="-74829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304256"/>
        <c:crosses val="autoZero"/>
        <c:auto val="1"/>
        <c:lblAlgn val="ctr"/>
        <c:lblOffset val="100"/>
        <c:noMultiLvlLbl val="0"/>
      </c:catAx>
      <c:valAx>
        <c:axId val="-74830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29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8293376"/>
        <c:axId val="-748296640"/>
      </c:barChart>
      <c:catAx>
        <c:axId val="-74829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6640"/>
        <c:crosses val="autoZero"/>
        <c:auto val="1"/>
        <c:lblAlgn val="ctr"/>
        <c:lblOffset val="100"/>
        <c:noMultiLvlLbl val="0"/>
      </c:catAx>
      <c:valAx>
        <c:axId val="-74829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29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0.875</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48298272"/>
        <c:axId val="-748292832"/>
      </c:barChart>
      <c:catAx>
        <c:axId val="-74829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2832"/>
        <c:crosses val="autoZero"/>
        <c:auto val="1"/>
        <c:lblAlgn val="ctr"/>
        <c:lblOffset val="100"/>
        <c:noMultiLvlLbl val="0"/>
      </c:catAx>
      <c:valAx>
        <c:axId val="-74829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29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42610336"/>
        <c:axId val="-842609248"/>
      </c:barChart>
      <c:catAx>
        <c:axId val="-84261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609248"/>
        <c:crosses val="autoZero"/>
        <c:auto val="1"/>
        <c:lblAlgn val="ctr"/>
        <c:lblOffset val="100"/>
        <c:noMultiLvlLbl val="0"/>
      </c:catAx>
      <c:valAx>
        <c:axId val="-84260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61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0.88118811881188119</c:v>
                </c:pt>
                <c:pt idx="1">
                  <c:v>0.84042553191489366</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42605984"/>
        <c:axId val="-842615232"/>
      </c:barChart>
      <c:catAx>
        <c:axId val="-84260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615232"/>
        <c:crosses val="autoZero"/>
        <c:auto val="1"/>
        <c:lblAlgn val="ctr"/>
        <c:lblOffset val="100"/>
        <c:noMultiLvlLbl val="0"/>
      </c:catAx>
      <c:valAx>
        <c:axId val="-84261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60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0.90363636363636368</c:v>
                </c:pt>
                <c:pt idx="1">
                  <c:v>0.89818181818181819</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42602720"/>
        <c:axId val="-842602176"/>
      </c:barChart>
      <c:catAx>
        <c:axId val="-84260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602176"/>
        <c:crosses val="autoZero"/>
        <c:auto val="1"/>
        <c:lblAlgn val="ctr"/>
        <c:lblOffset val="100"/>
        <c:noMultiLvlLbl val="0"/>
      </c:catAx>
      <c:valAx>
        <c:axId val="-84260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60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0.89241224122412244</c:v>
                </c:pt>
                <c:pt idx="1">
                  <c:v>0.86930367504835593</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67437328"/>
        <c:axId val="-967432976"/>
        <c:extLst/>
      </c:barChart>
      <c:catAx>
        <c:axId val="-9674373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7432976"/>
        <c:crosses val="autoZero"/>
        <c:auto val="1"/>
        <c:lblAlgn val="ctr"/>
        <c:lblOffset val="100"/>
        <c:noMultiLvlLbl val="0"/>
      </c:catAx>
      <c:valAx>
        <c:axId val="-967432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743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0.54086538461538458</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54778256"/>
        <c:axId val="-754785872"/>
        <c:extLst/>
      </c:barChart>
      <c:catAx>
        <c:axId val="-75477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785872"/>
        <c:crosses val="autoZero"/>
        <c:auto val="1"/>
        <c:lblAlgn val="ctr"/>
        <c:lblOffset val="100"/>
        <c:noMultiLvlLbl val="0"/>
      </c:catAx>
      <c:valAx>
        <c:axId val="-75478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5477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0.84615384615384615</c:v>
                </c:pt>
                <c:pt idx="1">
                  <c:v>0.84210526315789469</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55452752"/>
        <c:axId val="-755448944"/>
      </c:barChart>
      <c:catAx>
        <c:axId val="-75545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48944"/>
        <c:crosses val="autoZero"/>
        <c:auto val="1"/>
        <c:lblAlgn val="ctr"/>
        <c:lblOffset val="100"/>
        <c:noMultiLvlLbl val="0"/>
      </c:catAx>
      <c:valAx>
        <c:axId val="-75544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5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0.89743589743589747</c:v>
                </c:pt>
                <c:pt idx="1">
                  <c:v>0.76923076923076927</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55449488"/>
        <c:axId val="-755458192"/>
      </c:barChart>
      <c:catAx>
        <c:axId val="-75544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58192"/>
        <c:crosses val="autoZero"/>
        <c:auto val="1"/>
        <c:lblAlgn val="ctr"/>
        <c:lblOffset val="100"/>
        <c:noMultiLvlLbl val="0"/>
      </c:catAx>
      <c:valAx>
        <c:axId val="-75545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4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0.95161290322580649</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55458736"/>
        <c:axId val="-755459824"/>
      </c:barChart>
      <c:catAx>
        <c:axId val="-75545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59824"/>
        <c:crosses val="autoZero"/>
        <c:auto val="1"/>
        <c:lblAlgn val="ctr"/>
        <c:lblOffset val="100"/>
        <c:noMultiLvlLbl val="0"/>
      </c:catAx>
      <c:valAx>
        <c:axId val="-75545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5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0.92500000000000004</c:v>
                </c:pt>
                <c:pt idx="1">
                  <c:v>0.95121951219512191</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55447312"/>
        <c:axId val="-755457648"/>
      </c:barChart>
      <c:catAx>
        <c:axId val="-75544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57648"/>
        <c:crosses val="autoZero"/>
        <c:auto val="1"/>
        <c:lblAlgn val="ctr"/>
        <c:lblOffset val="100"/>
        <c:noMultiLvlLbl val="0"/>
      </c:catAx>
      <c:valAx>
        <c:axId val="-75545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4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0.33333333333333331</c:v>
                </c:pt>
                <c:pt idx="1">
                  <c:v>0.8</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55456560"/>
        <c:axId val="-755452208"/>
      </c:barChart>
      <c:catAx>
        <c:axId val="-75545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5452208"/>
        <c:crosses val="autoZero"/>
        <c:auto val="1"/>
        <c:lblAlgn val="ctr"/>
        <c:lblOffset val="100"/>
        <c:noMultiLvlLbl val="0"/>
      </c:catAx>
      <c:valAx>
        <c:axId val="-75545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545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48301536"/>
        <c:axId val="-748291744"/>
      </c:barChart>
      <c:catAx>
        <c:axId val="-74830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1744"/>
        <c:crosses val="autoZero"/>
        <c:auto val="1"/>
        <c:lblAlgn val="ctr"/>
        <c:lblOffset val="100"/>
        <c:noMultiLvlLbl val="0"/>
      </c:catAx>
      <c:valAx>
        <c:axId val="-74829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30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0.80555555555555558</c:v>
                </c:pt>
                <c:pt idx="1">
                  <c:v>0.88888888888888884</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48299360"/>
        <c:axId val="-748290656"/>
      </c:barChart>
      <c:catAx>
        <c:axId val="-74829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0656"/>
        <c:crosses val="autoZero"/>
        <c:auto val="1"/>
        <c:lblAlgn val="ctr"/>
        <c:lblOffset val="100"/>
        <c:noMultiLvlLbl val="0"/>
      </c:catAx>
      <c:valAx>
        <c:axId val="-748290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29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0.98275862068965514</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48290112"/>
        <c:axId val="-748294464"/>
      </c:barChart>
      <c:catAx>
        <c:axId val="-74829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8294464"/>
        <c:crosses val="autoZero"/>
        <c:auto val="1"/>
        <c:lblAlgn val="ctr"/>
        <c:lblOffset val="100"/>
        <c:noMultiLvlLbl val="0"/>
      </c:catAx>
      <c:valAx>
        <c:axId val="-74829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829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72" zoomScaleSheetLayoutView="100" workbookViewId="0">
      <selection activeCell="D26" sqref="D2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408</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Ras Jebal</v>
      </c>
    </row>
    <row r="24" spans="1:11" ht="33" customHeight="1" x14ac:dyDescent="0.25">
      <c r="A24" s="86" t="s">
        <v>328</v>
      </c>
      <c r="B24" s="308">
        <f>AVERAGE('A1 Exploitation'!D549,'A1 Technique'!D199)</f>
        <v>0.89241224122412244</v>
      </c>
      <c r="C24" s="308"/>
      <c r="D24" s="78"/>
      <c r="E24" s="78"/>
      <c r="F24" s="78"/>
      <c r="G24" s="78"/>
      <c r="H24" s="78"/>
      <c r="I24" s="78"/>
    </row>
    <row r="25" spans="1:11" ht="33" customHeight="1" x14ac:dyDescent="0.25">
      <c r="A25" s="85" t="s">
        <v>329</v>
      </c>
      <c r="B25" s="308">
        <f>AVERAGE('A2 Exploitation'!D549,'A2 Technique'!D199)</f>
        <v>0.86930367504835593</v>
      </c>
      <c r="C25" s="308"/>
      <c r="D25" s="78"/>
      <c r="E25" s="78"/>
      <c r="F25" s="78"/>
      <c r="G25" s="78"/>
      <c r="H25" s="78"/>
      <c r="I25" s="78"/>
    </row>
    <row r="26" spans="1:11" ht="33" customHeight="1" x14ac:dyDescent="0.25">
      <c r="A26" s="86" t="s">
        <v>330</v>
      </c>
      <c r="B26" s="308">
        <f>AVERAGE('A3 Exploitation'!D549,'A3 Technique'!D199)</f>
        <v>0</v>
      </c>
      <c r="C26" s="308"/>
      <c r="D26" s="78"/>
      <c r="E26" s="78"/>
      <c r="F26" s="78"/>
      <c r="G26" s="78"/>
      <c r="H26" s="78"/>
      <c r="I26" s="78"/>
    </row>
    <row r="27" spans="1:11" ht="33" customHeight="1" x14ac:dyDescent="0.25">
      <c r="A27" s="86" t="s">
        <v>331</v>
      </c>
      <c r="B27" s="308">
        <f>AVERAGE('A4 Exploitation'!D549,'A4 Technique'!D199)</f>
        <v>0</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Ras Jebal</v>
      </c>
    </row>
    <row r="34" spans="1:10" ht="33" customHeight="1" x14ac:dyDescent="0.25">
      <c r="A34" s="86" t="s">
        <v>328</v>
      </c>
      <c r="B34" s="308">
        <f>'A1 Exploitation'!D549</f>
        <v>0.90363636363636368</v>
      </c>
      <c r="C34" s="308"/>
      <c r="D34" s="78"/>
      <c r="E34" s="78"/>
      <c r="F34" s="78"/>
      <c r="G34" s="78"/>
      <c r="H34" s="78"/>
      <c r="I34" s="78"/>
    </row>
    <row r="35" spans="1:10" ht="33" customHeight="1" x14ac:dyDescent="0.25">
      <c r="A35" s="85" t="s">
        <v>329</v>
      </c>
      <c r="B35" s="308">
        <f>'A2 Exploitation'!D549</f>
        <v>0.89818181818181819</v>
      </c>
      <c r="C35" s="308"/>
      <c r="D35" s="78"/>
      <c r="E35" s="78"/>
      <c r="F35" s="78"/>
      <c r="G35" s="78"/>
      <c r="H35" s="78"/>
      <c r="I35" s="78"/>
    </row>
    <row r="36" spans="1:10" ht="33" customHeight="1" x14ac:dyDescent="0.25">
      <c r="A36" s="86" t="s">
        <v>330</v>
      </c>
      <c r="B36" s="308">
        <f>'A3 Exploitation'!D549</f>
        <v>0</v>
      </c>
      <c r="C36" s="308"/>
      <c r="D36" s="78"/>
      <c r="E36" s="78"/>
      <c r="F36" s="78"/>
      <c r="G36" s="78"/>
      <c r="H36" s="78"/>
      <c r="I36" s="78"/>
    </row>
    <row r="37" spans="1:10" ht="33" customHeight="1" x14ac:dyDescent="0.25">
      <c r="A37" s="86" t="s">
        <v>331</v>
      </c>
      <c r="B37" s="308">
        <f>'A4 Exploitation'!D549</f>
        <v>0</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Ras Jebal</v>
      </c>
    </row>
    <row r="43" spans="1:10" ht="33" customHeight="1" x14ac:dyDescent="0.25">
      <c r="A43" s="86" t="s">
        <v>328</v>
      </c>
      <c r="B43" s="308" t="e">
        <f>AVERAGE('A1 Exploitation'!D547, 'A1 Technique'!D197)</f>
        <v>#DIV/0!</v>
      </c>
      <c r="C43" s="308"/>
      <c r="D43" s="78"/>
      <c r="E43" s="78"/>
      <c r="F43" s="78"/>
      <c r="G43" s="78"/>
      <c r="H43" s="78"/>
      <c r="I43" s="78"/>
    </row>
    <row r="44" spans="1:10" ht="33" customHeight="1" x14ac:dyDescent="0.25">
      <c r="A44" s="85" t="s">
        <v>329</v>
      </c>
      <c r="B44" s="308">
        <f>AVERAGE('A2 Exploitation'!D547, 'A2 Technique'!D197)</f>
        <v>0.54086538461538458</v>
      </c>
      <c r="C44" s="308"/>
      <c r="D44" s="78"/>
      <c r="E44" s="78"/>
      <c r="F44" s="78"/>
      <c r="G44" s="78"/>
      <c r="H44" s="78"/>
      <c r="I44" s="78"/>
    </row>
    <row r="45" spans="1:10" ht="33" customHeight="1" x14ac:dyDescent="0.25">
      <c r="A45" s="86" t="s">
        <v>330</v>
      </c>
      <c r="B45" s="308" t="e">
        <f>AVERAGE('A3 Exploitation'!D547, 'A3 Technique'!D197)</f>
        <v>#DIV/0!</v>
      </c>
      <c r="C45" s="308"/>
      <c r="D45" s="78"/>
      <c r="E45" s="78"/>
      <c r="F45" s="78"/>
      <c r="G45" s="78"/>
      <c r="H45" s="78"/>
      <c r="I45" s="78"/>
    </row>
    <row r="46" spans="1:10" ht="33" customHeight="1" x14ac:dyDescent="0.25">
      <c r="A46" s="86" t="s">
        <v>331</v>
      </c>
      <c r="B46" s="308" t="e">
        <f>AVERAGE('A4 Exploitation'!D547, 'A4 Technique'!D197)</f>
        <v>#DIV/0!</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Ras Jebal</v>
      </c>
    </row>
    <row r="52" spans="1:10" ht="33" customHeight="1" x14ac:dyDescent="0.25">
      <c r="A52" s="86" t="s">
        <v>328</v>
      </c>
      <c r="B52" s="310">
        <f>'A1 Exploitation'!D46</f>
        <v>0.77777777777777779</v>
      </c>
      <c r="C52" s="310"/>
      <c r="D52" s="78"/>
      <c r="E52" s="78"/>
      <c r="F52" s="78"/>
      <c r="G52" s="78"/>
      <c r="H52" s="78"/>
      <c r="I52" s="78"/>
    </row>
    <row r="53" spans="1:10" ht="33" customHeight="1" x14ac:dyDescent="0.25">
      <c r="A53" s="85" t="s">
        <v>329</v>
      </c>
      <c r="B53" s="310">
        <f>'A2 Exploitation'!D46</f>
        <v>0.80555555555555558</v>
      </c>
      <c r="C53" s="310"/>
      <c r="D53" s="78"/>
      <c r="E53" s="78"/>
      <c r="F53" s="78"/>
      <c r="G53" s="78"/>
      <c r="H53" s="78"/>
      <c r="I53" s="78"/>
    </row>
    <row r="54" spans="1:10" ht="33" customHeight="1" x14ac:dyDescent="0.25">
      <c r="A54" s="86" t="s">
        <v>330</v>
      </c>
      <c r="B54" s="310">
        <f>'A3 Exploitation'!D46</f>
        <v>0</v>
      </c>
      <c r="C54" s="310"/>
      <c r="D54" s="78"/>
      <c r="E54" s="78"/>
      <c r="F54" s="78"/>
      <c r="G54" s="78"/>
      <c r="H54" s="78"/>
      <c r="I54" s="78"/>
    </row>
    <row r="55" spans="1:10" ht="33" customHeight="1" x14ac:dyDescent="0.25">
      <c r="A55" s="86" t="s">
        <v>331</v>
      </c>
      <c r="B55" s="310">
        <f>'A4 Exploitation'!D46</f>
        <v>0</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Ras Jebal</v>
      </c>
    </row>
    <row r="61" spans="1:10" ht="33" customHeight="1" x14ac:dyDescent="0.25">
      <c r="A61" s="86" t="s">
        <v>328</v>
      </c>
      <c r="B61" s="308">
        <f>'A1 Exploitation'!D103</f>
        <v>0.84615384615384615</v>
      </c>
      <c r="C61" s="308"/>
      <c r="D61" s="78"/>
      <c r="E61" s="78"/>
      <c r="F61" s="78"/>
      <c r="G61" s="78"/>
      <c r="H61" s="78"/>
      <c r="I61" s="78"/>
    </row>
    <row r="62" spans="1:10" ht="33" customHeight="1" x14ac:dyDescent="0.25">
      <c r="A62" s="85" t="s">
        <v>329</v>
      </c>
      <c r="B62" s="308">
        <f>'A2 Exploitation'!D103</f>
        <v>0.84210526315789469</v>
      </c>
      <c r="C62" s="308"/>
      <c r="D62" s="78"/>
      <c r="E62" s="78"/>
      <c r="F62" s="78"/>
      <c r="G62" s="78"/>
      <c r="H62" s="78"/>
      <c r="I62" s="78"/>
    </row>
    <row r="63" spans="1:10" ht="33" customHeight="1" x14ac:dyDescent="0.25">
      <c r="A63" s="86" t="s">
        <v>330</v>
      </c>
      <c r="B63" s="308">
        <f>'A3 Exploitation'!D103</f>
        <v>0</v>
      </c>
      <c r="C63" s="308"/>
      <c r="D63" s="78"/>
      <c r="E63" s="78"/>
      <c r="F63" s="78"/>
      <c r="G63" s="78"/>
      <c r="H63" s="78"/>
      <c r="I63" s="78"/>
    </row>
    <row r="64" spans="1:10" ht="33" customHeight="1" x14ac:dyDescent="0.25">
      <c r="A64" s="86" t="s">
        <v>331</v>
      </c>
      <c r="B64" s="308">
        <f>'A4 Exploitation'!D103</f>
        <v>0</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Ras Jebal</v>
      </c>
    </row>
    <row r="70" spans="1:10" ht="33" customHeight="1" x14ac:dyDescent="0.25">
      <c r="A70" s="86" t="s">
        <v>328</v>
      </c>
      <c r="B70" s="308">
        <f>'A1 Exploitation'!D158</f>
        <v>0.89743589743589747</v>
      </c>
      <c r="C70" s="308"/>
      <c r="D70" s="78"/>
      <c r="E70" s="78"/>
      <c r="F70" s="78"/>
      <c r="G70" s="78"/>
      <c r="H70" s="78"/>
      <c r="I70" s="78"/>
    </row>
    <row r="71" spans="1:10" ht="33" customHeight="1" x14ac:dyDescent="0.25">
      <c r="A71" s="85" t="s">
        <v>329</v>
      </c>
      <c r="B71" s="308">
        <f>'A2 Exploitation'!D158</f>
        <v>0.76923076923076927</v>
      </c>
      <c r="C71" s="308"/>
      <c r="D71" s="78"/>
      <c r="E71" s="78"/>
      <c r="F71" s="78"/>
      <c r="G71" s="78"/>
      <c r="H71" s="78"/>
      <c r="I71" s="78"/>
    </row>
    <row r="72" spans="1:10" ht="33" customHeight="1" x14ac:dyDescent="0.25">
      <c r="A72" s="86" t="s">
        <v>330</v>
      </c>
      <c r="B72" s="308">
        <f>'A3 Exploitation'!D158</f>
        <v>0</v>
      </c>
      <c r="C72" s="308"/>
      <c r="D72" s="78"/>
      <c r="E72" s="78"/>
      <c r="F72" s="78"/>
      <c r="G72" s="78"/>
      <c r="H72" s="78"/>
      <c r="I72" s="78"/>
    </row>
    <row r="73" spans="1:10" ht="33" customHeight="1" x14ac:dyDescent="0.25">
      <c r="A73" s="86" t="s">
        <v>331</v>
      </c>
      <c r="B73" s="308">
        <f>'A4 Exploitation'!D158</f>
        <v>0</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Ras Jebal</v>
      </c>
    </row>
    <row r="79" spans="1:10" ht="33" customHeight="1" x14ac:dyDescent="0.25">
      <c r="A79" s="86" t="s">
        <v>328</v>
      </c>
      <c r="B79" s="308">
        <f>'A1 Exploitation'!D205</f>
        <v>0.95</v>
      </c>
      <c r="C79" s="308"/>
      <c r="D79" s="78"/>
      <c r="E79" s="78"/>
      <c r="F79" s="78"/>
      <c r="G79" s="78"/>
      <c r="H79" s="78"/>
      <c r="I79" s="78"/>
    </row>
    <row r="80" spans="1:10" ht="33" customHeight="1" x14ac:dyDescent="0.25">
      <c r="A80" s="85" t="s">
        <v>329</v>
      </c>
      <c r="B80" s="308">
        <f>'A2 Exploitation'!D205</f>
        <v>0.95161290322580649</v>
      </c>
      <c r="C80" s="308"/>
      <c r="D80" s="78"/>
      <c r="E80" s="78"/>
      <c r="F80" s="78"/>
      <c r="G80" s="78"/>
      <c r="H80" s="78"/>
      <c r="I80" s="78"/>
    </row>
    <row r="81" spans="1:10" ht="33" customHeight="1" x14ac:dyDescent="0.25">
      <c r="A81" s="86" t="s">
        <v>330</v>
      </c>
      <c r="B81" s="308">
        <f>'A3 Exploitation'!D205</f>
        <v>0</v>
      </c>
      <c r="C81" s="308"/>
      <c r="D81" s="78"/>
      <c r="E81" s="78"/>
      <c r="F81" s="78"/>
      <c r="G81" s="78"/>
      <c r="H81" s="78"/>
      <c r="I81" s="78"/>
    </row>
    <row r="82" spans="1:10" ht="33" customHeight="1" x14ac:dyDescent="0.25">
      <c r="A82" s="86" t="s">
        <v>331</v>
      </c>
      <c r="B82" s="308">
        <f>'A4 Exploitation'!D205</f>
        <v>0</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Ras Jebal</v>
      </c>
    </row>
    <row r="88" spans="1:10" ht="33" customHeight="1" x14ac:dyDescent="0.25">
      <c r="A88" s="86" t="s">
        <v>328</v>
      </c>
      <c r="B88" s="308">
        <f>'A1 Exploitation'!D266</f>
        <v>0.92500000000000004</v>
      </c>
      <c r="C88" s="308"/>
      <c r="D88" s="78"/>
      <c r="E88" s="78"/>
      <c r="F88" s="78"/>
      <c r="G88" s="78"/>
      <c r="H88" s="78"/>
      <c r="I88" s="78"/>
    </row>
    <row r="89" spans="1:10" ht="33" customHeight="1" x14ac:dyDescent="0.25">
      <c r="A89" s="85" t="s">
        <v>329</v>
      </c>
      <c r="B89" s="308">
        <f>'A2 Exploitation'!D266</f>
        <v>0.95121951219512191</v>
      </c>
      <c r="C89" s="308"/>
      <c r="D89" s="78"/>
      <c r="E89" s="78"/>
      <c r="F89" s="78"/>
      <c r="G89" s="78"/>
      <c r="H89" s="78"/>
      <c r="I89" s="78"/>
    </row>
    <row r="90" spans="1:10" ht="33" customHeight="1" x14ac:dyDescent="0.25">
      <c r="A90" s="86" t="s">
        <v>330</v>
      </c>
      <c r="B90" s="308">
        <f>'A3 Exploitation'!D266</f>
        <v>0</v>
      </c>
      <c r="C90" s="308"/>
      <c r="D90" s="78"/>
      <c r="E90" s="78"/>
      <c r="F90" s="78"/>
      <c r="G90" s="78"/>
      <c r="H90" s="78"/>
      <c r="I90" s="78"/>
    </row>
    <row r="91" spans="1:10" ht="33" customHeight="1" x14ac:dyDescent="0.25">
      <c r="A91" s="86" t="s">
        <v>331</v>
      </c>
      <c r="B91" s="308">
        <f>'A4 Exploitation'!D266</f>
        <v>0</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Ras Jebal</v>
      </c>
    </row>
    <row r="97" spans="1:10" ht="33" customHeight="1" x14ac:dyDescent="0.25">
      <c r="A97" s="86" t="s">
        <v>328</v>
      </c>
      <c r="B97" s="308">
        <f>'A1 Exploitation'!D318</f>
        <v>0.33333333333333331</v>
      </c>
      <c r="C97" s="308"/>
      <c r="D97" s="78"/>
      <c r="E97" s="78"/>
      <c r="F97" s="78"/>
      <c r="G97" s="78"/>
      <c r="H97" s="78"/>
      <c r="I97" s="78"/>
    </row>
    <row r="98" spans="1:10" ht="33" customHeight="1" x14ac:dyDescent="0.25">
      <c r="A98" s="85" t="s">
        <v>329</v>
      </c>
      <c r="B98" s="308">
        <f>'A2 Exploitation'!D318</f>
        <v>0.8</v>
      </c>
      <c r="C98" s="308"/>
      <c r="D98" s="78"/>
      <c r="E98" s="78"/>
      <c r="F98" s="78"/>
      <c r="G98" s="78"/>
      <c r="H98" s="78"/>
      <c r="I98" s="78"/>
    </row>
    <row r="99" spans="1:10" ht="33" customHeight="1" x14ac:dyDescent="0.25">
      <c r="A99" s="86" t="s">
        <v>330</v>
      </c>
      <c r="B99" s="308">
        <f>'A3 Exploitation'!D318</f>
        <v>0</v>
      </c>
      <c r="C99" s="308"/>
      <c r="D99" s="78"/>
      <c r="E99" s="78"/>
      <c r="F99" s="78"/>
      <c r="G99" s="78"/>
      <c r="H99" s="78"/>
      <c r="I99" s="78"/>
    </row>
    <row r="100" spans="1:10" ht="33" customHeight="1" x14ac:dyDescent="0.25">
      <c r="A100" s="86" t="s">
        <v>331</v>
      </c>
      <c r="B100" s="308">
        <f>'A4 Exploitation'!D318</f>
        <v>0</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Ras Jebal</v>
      </c>
    </row>
    <row r="106" spans="1:10" ht="33" customHeight="1" x14ac:dyDescent="0.25">
      <c r="A106" s="86" t="s">
        <v>328</v>
      </c>
      <c r="B106" s="308">
        <f>'A1 Exploitation'!D358</f>
        <v>1</v>
      </c>
      <c r="C106" s="308"/>
      <c r="D106" s="78"/>
      <c r="E106" s="78"/>
      <c r="F106" s="78"/>
      <c r="G106" s="78"/>
      <c r="H106" s="78"/>
      <c r="I106" s="78"/>
    </row>
    <row r="107" spans="1:10" ht="33" customHeight="1" x14ac:dyDescent="0.25">
      <c r="A107" s="85" t="s">
        <v>329</v>
      </c>
      <c r="B107" s="308">
        <f>'A2 Exploitation'!D358</f>
        <v>1</v>
      </c>
      <c r="C107" s="308"/>
      <c r="D107" s="78"/>
      <c r="E107" s="78"/>
      <c r="F107" s="78"/>
      <c r="G107" s="78"/>
      <c r="H107" s="78"/>
      <c r="I107" s="78"/>
    </row>
    <row r="108" spans="1:10" ht="33" customHeight="1" x14ac:dyDescent="0.25">
      <c r="A108" s="86" t="s">
        <v>330</v>
      </c>
      <c r="B108" s="308">
        <f>'A3 Exploitation'!D358</f>
        <v>0</v>
      </c>
      <c r="C108" s="308"/>
      <c r="D108" s="78"/>
      <c r="E108" s="78"/>
      <c r="F108" s="78"/>
      <c r="G108" s="78"/>
      <c r="H108" s="78"/>
      <c r="I108" s="78"/>
    </row>
    <row r="109" spans="1:10" ht="33" customHeight="1" x14ac:dyDescent="0.25">
      <c r="A109" s="86" t="s">
        <v>331</v>
      </c>
      <c r="B109" s="308">
        <f>'A4 Exploitation'!D358</f>
        <v>0</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Ras Jebal</v>
      </c>
    </row>
    <row r="115" spans="1:10" ht="33" customHeight="1" x14ac:dyDescent="0.25">
      <c r="A115" s="86" t="s">
        <v>328</v>
      </c>
      <c r="B115" s="308">
        <f>'A1 Exploitation'!D391</f>
        <v>0.80555555555555558</v>
      </c>
      <c r="C115" s="308"/>
      <c r="D115" s="78"/>
      <c r="E115" s="78"/>
      <c r="F115" s="78"/>
      <c r="G115" s="78"/>
      <c r="H115" s="78"/>
      <c r="I115" s="78"/>
    </row>
    <row r="116" spans="1:10" ht="33" customHeight="1" x14ac:dyDescent="0.25">
      <c r="A116" s="85" t="s">
        <v>329</v>
      </c>
      <c r="B116" s="308">
        <f>'A2 Exploitation'!D391</f>
        <v>0.88888888888888884</v>
      </c>
      <c r="C116" s="308"/>
      <c r="D116" s="78"/>
      <c r="E116" s="78"/>
      <c r="F116" s="78"/>
      <c r="G116" s="78"/>
      <c r="H116" s="78"/>
      <c r="I116" s="78"/>
    </row>
    <row r="117" spans="1:10" ht="33" customHeight="1" x14ac:dyDescent="0.25">
      <c r="A117" s="86" t="s">
        <v>330</v>
      </c>
      <c r="B117" s="308">
        <f>'A3 Exploitation'!D391</f>
        <v>0</v>
      </c>
      <c r="C117" s="308"/>
      <c r="D117" s="78"/>
      <c r="E117" s="78"/>
      <c r="F117" s="78"/>
      <c r="G117" s="78"/>
      <c r="H117" s="78"/>
      <c r="I117" s="78"/>
    </row>
    <row r="118" spans="1:10" ht="33" customHeight="1" x14ac:dyDescent="0.25">
      <c r="A118" s="86" t="s">
        <v>331</v>
      </c>
      <c r="B118" s="308">
        <f>'A4 Exploitation'!D391</f>
        <v>0</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Ras Jebal</v>
      </c>
    </row>
    <row r="124" spans="1:10" ht="33" customHeight="1" x14ac:dyDescent="0.25">
      <c r="A124" s="86" t="s">
        <v>328</v>
      </c>
      <c r="B124" s="308">
        <f>'A1 Exploitation'!D444</f>
        <v>0.98275862068965514</v>
      </c>
      <c r="C124" s="308"/>
      <c r="D124" s="78"/>
      <c r="E124" s="78"/>
      <c r="F124" s="78"/>
      <c r="G124" s="78"/>
      <c r="H124" s="78"/>
      <c r="I124" s="78"/>
    </row>
    <row r="125" spans="1:10" ht="33" customHeight="1" x14ac:dyDescent="0.25">
      <c r="A125" s="85" t="s">
        <v>329</v>
      </c>
      <c r="B125" s="308">
        <f>'A2 Exploitation'!D444</f>
        <v>0.98275862068965514</v>
      </c>
      <c r="C125" s="308"/>
      <c r="D125" s="78"/>
      <c r="E125" s="78"/>
      <c r="F125" s="78"/>
      <c r="G125" s="78"/>
      <c r="H125" s="78"/>
      <c r="I125" s="78"/>
    </row>
    <row r="126" spans="1:10" ht="33" customHeight="1" x14ac:dyDescent="0.25">
      <c r="A126" s="86" t="s">
        <v>330</v>
      </c>
      <c r="B126" s="308">
        <f>'A3 Exploitation'!D444</f>
        <v>0</v>
      </c>
      <c r="C126" s="308"/>
      <c r="D126" s="78"/>
      <c r="E126" s="78"/>
      <c r="F126" s="78"/>
      <c r="G126" s="78"/>
      <c r="H126" s="78"/>
      <c r="I126" s="78"/>
    </row>
    <row r="127" spans="1:10" ht="33" customHeight="1" x14ac:dyDescent="0.25">
      <c r="A127" s="86" t="s">
        <v>331</v>
      </c>
      <c r="B127" s="308">
        <f>'A4 Exploitation'!D444</f>
        <v>0</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Ras Jebal</v>
      </c>
    </row>
    <row r="133" spans="1:10" ht="33" customHeight="1" x14ac:dyDescent="0.25">
      <c r="A133" s="86" t="s">
        <v>328</v>
      </c>
      <c r="B133" s="308">
        <f>'A1 Exploitation'!D481</f>
        <v>0.97619047619047616</v>
      </c>
      <c r="C133" s="308"/>
      <c r="D133" s="78"/>
      <c r="E133" s="78"/>
      <c r="F133" s="78"/>
      <c r="G133" s="78"/>
      <c r="H133" s="78"/>
      <c r="I133" s="78"/>
    </row>
    <row r="134" spans="1:10" ht="33" customHeight="1" x14ac:dyDescent="0.25">
      <c r="A134" s="85" t="s">
        <v>329</v>
      </c>
      <c r="B134" s="308">
        <f>'A2 Exploitation'!D481</f>
        <v>0.97368421052631582</v>
      </c>
      <c r="C134" s="308"/>
      <c r="D134" s="78"/>
      <c r="E134" s="78"/>
      <c r="F134" s="78"/>
      <c r="G134" s="78"/>
      <c r="H134" s="78"/>
      <c r="I134" s="78"/>
    </row>
    <row r="135" spans="1:10" ht="33" customHeight="1" x14ac:dyDescent="0.25">
      <c r="A135" s="86" t="s">
        <v>330</v>
      </c>
      <c r="B135" s="308">
        <f>'A3 Exploitation'!D481</f>
        <v>0</v>
      </c>
      <c r="C135" s="308"/>
      <c r="D135" s="78"/>
      <c r="E135" s="78"/>
      <c r="F135" s="78"/>
      <c r="G135" s="78"/>
      <c r="H135" s="78"/>
      <c r="I135" s="78"/>
    </row>
    <row r="136" spans="1:10" ht="33" customHeight="1" x14ac:dyDescent="0.25">
      <c r="A136" s="86" t="s">
        <v>331</v>
      </c>
      <c r="B136" s="308">
        <f>'A4 Exploitation'!D481</f>
        <v>0</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Ras Jebal</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1</v>
      </c>
      <c r="C143" s="308"/>
      <c r="D143" s="78"/>
      <c r="E143" s="78"/>
      <c r="F143" s="78"/>
      <c r="G143" s="78"/>
      <c r="H143" s="78"/>
      <c r="I143" s="78"/>
    </row>
    <row r="144" spans="1:10" ht="33" customHeight="1" x14ac:dyDescent="0.25">
      <c r="A144" s="86" t="s">
        <v>330</v>
      </c>
      <c r="B144" s="308">
        <f>'A3 Exploitation'!D503</f>
        <v>0</v>
      </c>
      <c r="C144" s="308"/>
      <c r="D144" s="78"/>
      <c r="E144" s="78"/>
      <c r="F144" s="78"/>
      <c r="G144" s="78"/>
      <c r="H144" s="78"/>
      <c r="I144" s="78"/>
    </row>
    <row r="145" spans="1:10" ht="33" customHeight="1" x14ac:dyDescent="0.25">
      <c r="A145" s="86" t="s">
        <v>331</v>
      </c>
      <c r="B145" s="308">
        <f>'A4 Exploitation'!D503</f>
        <v>0</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Ras Jebal</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0</v>
      </c>
      <c r="C153" s="308"/>
      <c r="D153" s="78"/>
      <c r="E153" s="78"/>
      <c r="F153" s="78"/>
      <c r="G153" s="78"/>
      <c r="H153" s="78"/>
      <c r="I153" s="78"/>
    </row>
    <row r="154" spans="1:10" ht="33" customHeight="1" x14ac:dyDescent="0.25">
      <c r="A154" s="86" t="s">
        <v>331</v>
      </c>
      <c r="B154" s="308">
        <f>'A4 Exploitation'!D514</f>
        <v>0</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1"/>
      <c r="C159" s="311"/>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Ras Jebal</v>
      </c>
    </row>
    <row r="161" spans="1:10" ht="33" customHeight="1" x14ac:dyDescent="0.25">
      <c r="A161" s="86" t="s">
        <v>328</v>
      </c>
      <c r="B161" s="308">
        <f>'A1 Exploitation'!D534</f>
        <v>0.83333333333333337</v>
      </c>
      <c r="C161" s="308"/>
      <c r="D161" s="78"/>
      <c r="E161" s="78"/>
      <c r="F161" s="78"/>
      <c r="G161" s="78"/>
      <c r="H161" s="78"/>
      <c r="I161" s="78"/>
    </row>
    <row r="162" spans="1:10" ht="33" customHeight="1" x14ac:dyDescent="0.25">
      <c r="A162" s="85" t="s">
        <v>329</v>
      </c>
      <c r="B162" s="308">
        <f>'A2 Exploitation'!D534</f>
        <v>0.875</v>
      </c>
      <c r="C162" s="308"/>
      <c r="D162" s="78"/>
      <c r="E162" s="78"/>
      <c r="F162" s="78"/>
      <c r="G162" s="78"/>
      <c r="H162" s="78"/>
      <c r="I162" s="78"/>
    </row>
    <row r="163" spans="1:10" ht="33" customHeight="1" x14ac:dyDescent="0.25">
      <c r="A163" s="86" t="s">
        <v>330</v>
      </c>
      <c r="B163" s="308">
        <f>'A3 Exploitation'!D534</f>
        <v>0</v>
      </c>
      <c r="C163" s="308"/>
      <c r="D163" s="78"/>
      <c r="E163" s="78"/>
      <c r="F163" s="78"/>
      <c r="G163" s="78"/>
      <c r="H163" s="78"/>
      <c r="I163" s="78"/>
    </row>
    <row r="164" spans="1:10" ht="33" customHeight="1" x14ac:dyDescent="0.25">
      <c r="A164" s="86" t="s">
        <v>331</v>
      </c>
      <c r="B164" s="308">
        <f>'A4 Exploitation'!D534</f>
        <v>0</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Ras Jebal</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0</v>
      </c>
      <c r="C172" s="308"/>
    </row>
    <row r="173" spans="1:10" ht="33" customHeight="1" x14ac:dyDescent="0.25">
      <c r="A173" s="86" t="s">
        <v>331</v>
      </c>
      <c r="B173" s="308">
        <f>'A4 Exploitation'!D545</f>
        <v>0</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Ras Jebal</v>
      </c>
    </row>
    <row r="179" spans="1:10" ht="33" customHeight="1" x14ac:dyDescent="0.25">
      <c r="A179" s="86" t="s">
        <v>328</v>
      </c>
      <c r="B179" s="308">
        <f>'A1 Technique'!D199</f>
        <v>0.88118811881188119</v>
      </c>
      <c r="C179" s="308"/>
    </row>
    <row r="180" spans="1:10" ht="33" customHeight="1" x14ac:dyDescent="0.25">
      <c r="A180" s="85" t="s">
        <v>329</v>
      </c>
      <c r="B180" s="308">
        <f>'A2 Technique'!D199</f>
        <v>0.84042553191489366</v>
      </c>
      <c r="C180" s="308"/>
    </row>
    <row r="181" spans="1:10" ht="33" customHeight="1" x14ac:dyDescent="0.25">
      <c r="A181" s="86" t="s">
        <v>330</v>
      </c>
      <c r="B181" s="308">
        <f>'A3 Technique'!D199</f>
        <v>0</v>
      </c>
      <c r="C181" s="308"/>
    </row>
    <row r="182" spans="1:10" ht="33" customHeight="1" x14ac:dyDescent="0.25">
      <c r="A182" s="86" t="s">
        <v>331</v>
      </c>
      <c r="B182" s="308">
        <f>'A4 Technique'!D199</f>
        <v>0</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419" zoomScale="60" workbookViewId="0">
      <selection activeCell="D421" sqref="D4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1ktGpyM+HVIUGQ45mlQRikuiA21Tx/Vz/WIDK9f2oaPJzm2q3yEJsRmTpcxaAZgZCaheUeIkGvRsLdtOBWb6Uw==" saltValue="nas3leEe+wU9DYH15c9PW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'A5 Exploitation'!A8:F8</f>
        <v>Ras Jebal</v>
      </c>
      <c r="B7" s="315"/>
      <c r="C7" s="315"/>
      <c r="D7" s="315"/>
      <c r="E7" s="315"/>
      <c r="F7" s="315"/>
      <c r="G7" s="125"/>
    </row>
    <row r="8" spans="1:7" s="12" customFormat="1" ht="24" x14ac:dyDescent="0.45">
      <c r="A8" s="14" t="s">
        <v>42</v>
      </c>
      <c r="B8" s="338">
        <f>'A5 Exploitation'!B9:F9</f>
        <v>0</v>
      </c>
      <c r="C8" s="338"/>
      <c r="D8" s="338"/>
      <c r="E8" s="338"/>
      <c r="F8" s="338"/>
      <c r="G8" s="125"/>
    </row>
    <row r="9" spans="1:7" s="12" customFormat="1" ht="24" x14ac:dyDescent="0.45">
      <c r="A9" s="15" t="s">
        <v>44</v>
      </c>
      <c r="B9" s="339">
        <f>'A5 Exploitation'!B10:F10</f>
        <v>0</v>
      </c>
      <c r="C9" s="339"/>
      <c r="D9" s="339"/>
      <c r="E9" s="339"/>
      <c r="F9" s="339"/>
      <c r="G9" s="125"/>
    </row>
    <row r="10" spans="1:7" s="12" customFormat="1" ht="24" x14ac:dyDescent="0.45">
      <c r="A10" s="14" t="s">
        <v>43</v>
      </c>
      <c r="B10" s="336">
        <f>'A5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2" t="e">
        <f>E197/F197</f>
        <v>#DIV/0!</v>
      </c>
      <c r="E197" s="303">
        <f>COUNTIF('A4 Technique'!F17:F193,"ok")</f>
        <v>0</v>
      </c>
      <c r="F197" s="303">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529" zoomScale="60" workbookViewId="0">
      <selection activeCell="D530" sqref="D53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wRVvFUJk1mwFqtmDKnhBOqsk2/vRsSWwQQNJhn8jMoQbVlyxOho1qwMtok/JLkZ7Byg8mVH8Sg42faw9Nxdmw==" saltValue="gYKQNUHu5CMsn3KO9+mip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topLeftCell="A169" zoomScale="60" zoomScaleNormal="90" workbookViewId="0">
      <selection activeCell="E182" sqref="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'A6 Exploitation'!A8:F8</f>
        <v>Ras Jebal</v>
      </c>
      <c r="B7" s="315"/>
      <c r="C7" s="315"/>
      <c r="D7" s="315"/>
      <c r="E7" s="315"/>
      <c r="F7" s="315"/>
      <c r="G7" s="125"/>
    </row>
    <row r="8" spans="1:7" s="12" customFormat="1" ht="24" x14ac:dyDescent="0.45">
      <c r="A8" s="14" t="s">
        <v>42</v>
      </c>
      <c r="B8" s="338">
        <f>'A6 Exploitation'!B9:F9</f>
        <v>0</v>
      </c>
      <c r="C8" s="338"/>
      <c r="D8" s="338"/>
      <c r="E8" s="338"/>
      <c r="F8" s="338"/>
      <c r="G8" s="125"/>
    </row>
    <row r="9" spans="1:7" s="12" customFormat="1" ht="24" x14ac:dyDescent="0.45">
      <c r="A9" s="15" t="s">
        <v>44</v>
      </c>
      <c r="B9" s="339">
        <f>'A6 Exploitation'!B10:F10</f>
        <v>0</v>
      </c>
      <c r="C9" s="339"/>
      <c r="D9" s="339"/>
      <c r="E9" s="339"/>
      <c r="F9" s="339"/>
      <c r="G9" s="125"/>
    </row>
    <row r="10" spans="1:7" s="12" customFormat="1" ht="24" x14ac:dyDescent="0.45">
      <c r="A10" s="14" t="s">
        <v>43</v>
      </c>
      <c r="B10" s="336">
        <f>'A6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2" t="e">
        <f>E197/F197</f>
        <v>#DIV/0!</v>
      </c>
      <c r="E197" s="303">
        <f>COUNTIF('A5 Technique'!F17:F193,"ok")</f>
        <v>0</v>
      </c>
      <c r="F197" s="303">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view="pageBreakPreview" topLeftCell="A428" zoomScale="82" zoomScaleSheetLayoutView="82" workbookViewId="0">
      <selection activeCell="D444" sqref="D444"/>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t="s">
        <v>409</v>
      </c>
      <c r="C9" s="316"/>
      <c r="D9" s="316"/>
      <c r="E9" s="316"/>
      <c r="F9" s="316"/>
      <c r="G9" s="125"/>
    </row>
    <row r="10" spans="1:7" ht="24" x14ac:dyDescent="0.45">
      <c r="A10" s="15" t="s">
        <v>44</v>
      </c>
      <c r="B10" s="317" t="s">
        <v>410</v>
      </c>
      <c r="C10" s="317"/>
      <c r="D10" s="317"/>
      <c r="E10" s="317"/>
      <c r="F10" s="317"/>
      <c r="G10" s="125"/>
    </row>
    <row r="11" spans="1:7" ht="24" x14ac:dyDescent="0.45">
      <c r="A11" s="14" t="s">
        <v>43</v>
      </c>
      <c r="B11" s="312">
        <v>43165</v>
      </c>
      <c r="C11" s="312"/>
      <c r="D11" s="312"/>
      <c r="E11" s="312"/>
      <c r="F11" s="312"/>
      <c r="G11" s="125"/>
    </row>
    <row r="12" spans="1:7" ht="24" x14ac:dyDescent="0.45">
      <c r="A12" s="14" t="s">
        <v>239</v>
      </c>
      <c r="B12" s="318">
        <f>D549</f>
        <v>0.90363636363636368</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43165</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0</v>
      </c>
      <c r="C23" s="130"/>
      <c r="D23" s="95" t="s">
        <v>411</v>
      </c>
      <c r="E23" s="113" t="s">
        <v>412</v>
      </c>
      <c r="F23" s="204" t="s">
        <v>356</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t="s">
        <v>413</v>
      </c>
      <c r="E33" s="94"/>
      <c r="F33" s="204"/>
    </row>
    <row r="34" spans="1:7" ht="66"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0.77777777777777779</v>
      </c>
    </row>
    <row r="47" spans="1:7" x14ac:dyDescent="0.3">
      <c r="A47" s="145"/>
      <c r="B47" s="124"/>
      <c r="C47" s="135"/>
      <c r="D47" s="124"/>
    </row>
    <row r="48" spans="1:7" ht="18" x14ac:dyDescent="0.35">
      <c r="A48" s="185" t="s">
        <v>124</v>
      </c>
      <c r="B48" s="185"/>
      <c r="C48" s="185"/>
      <c r="D48" s="185"/>
      <c r="E48" s="185"/>
      <c r="F48" s="201"/>
    </row>
    <row r="49" spans="1:7" x14ac:dyDescent="0.3">
      <c r="A49" s="146">
        <f>B11</f>
        <v>43165</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ht="82.5" x14ac:dyDescent="0.3">
      <c r="A66" s="8" t="s">
        <v>129</v>
      </c>
      <c r="B66" s="130">
        <v>1</v>
      </c>
      <c r="C66" s="130"/>
      <c r="D66" s="113" t="s">
        <v>463</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414</v>
      </c>
      <c r="E69" s="94"/>
      <c r="F69" s="204" t="s">
        <v>357</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f>IF(B74=0, -5, 0)</f>
        <v>0</v>
      </c>
      <c r="D74" s="241"/>
      <c r="E74" s="116"/>
      <c r="F74" s="204"/>
      <c r="G74" s="214"/>
    </row>
    <row r="75" spans="1:7" s="112" customFormat="1" x14ac:dyDescent="0.3">
      <c r="A75" s="70" t="s">
        <v>251</v>
      </c>
      <c r="B75" s="130">
        <v>2</v>
      </c>
      <c r="C75" s="131"/>
      <c r="D75" s="151"/>
      <c r="E75" s="106"/>
      <c r="F75" s="204"/>
      <c r="G75" s="214"/>
    </row>
    <row r="76" spans="1:7" s="112" customFormat="1" ht="99" x14ac:dyDescent="0.3">
      <c r="A76" s="70" t="s">
        <v>156</v>
      </c>
      <c r="B76" s="130">
        <v>2</v>
      </c>
      <c r="C76" s="131"/>
      <c r="D76" s="138" t="s">
        <v>415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231" x14ac:dyDescent="0.3">
      <c r="A92" s="70" t="s">
        <v>384</v>
      </c>
      <c r="B92" s="130">
        <v>2</v>
      </c>
      <c r="C92" s="218"/>
      <c r="D92" s="147" t="s">
        <v>464</v>
      </c>
      <c r="E92" s="106"/>
      <c r="F92" s="204" t="s">
        <v>356</v>
      </c>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0.84615384615384615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43165</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t="s">
        <v>413</v>
      </c>
      <c r="E129" s="116"/>
      <c r="F129" s="204"/>
      <c r="G129" s="127"/>
    </row>
    <row r="130" spans="1:7" ht="18" x14ac:dyDescent="0.3">
      <c r="A130" s="70" t="s">
        <v>240</v>
      </c>
      <c r="B130" s="130">
        <v>2</v>
      </c>
      <c r="C130" s="131"/>
      <c r="D130" s="154"/>
      <c r="E130" s="106"/>
      <c r="F130" s="204"/>
    </row>
    <row r="131" spans="1:7" ht="33" x14ac:dyDescent="0.3">
      <c r="A131" s="209" t="s">
        <v>380</v>
      </c>
      <c r="B131" s="130">
        <v>2</v>
      </c>
      <c r="C131" s="213">
        <f>IF(B131=0, -5, 0)</f>
        <v>0</v>
      </c>
      <c r="D131" s="95" t="s">
        <v>416</v>
      </c>
      <c r="E131" s="95"/>
      <c r="F131" s="204"/>
      <c r="G131" s="127"/>
    </row>
    <row r="132" spans="1:7" x14ac:dyDescent="0.3">
      <c r="A132" s="210" t="s">
        <v>157</v>
      </c>
      <c r="B132" s="130">
        <v>2</v>
      </c>
      <c r="C132" s="150">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0.81818181818181823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0.89743589743589747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43165</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115.5" x14ac:dyDescent="0.3">
      <c r="A167" s="7" t="s">
        <v>63</v>
      </c>
      <c r="B167" s="130">
        <v>1</v>
      </c>
      <c r="C167" s="95"/>
      <c r="D167" s="113" t="s">
        <v>417</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1</v>
      </c>
      <c r="C176" s="130"/>
      <c r="D176" s="113" t="s">
        <v>465</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357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43165</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99" x14ac:dyDescent="0.3">
      <c r="A218" s="10" t="s">
        <v>142</v>
      </c>
      <c r="B218" s="130">
        <v>1</v>
      </c>
      <c r="C218" s="130"/>
      <c r="D218" s="138" t="s">
        <v>420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t="s">
        <v>421</v>
      </c>
      <c r="E229" s="95"/>
      <c r="F229" s="204"/>
    </row>
    <row r="230" spans="1:7" ht="49.5" x14ac:dyDescent="0.35">
      <c r="A230" s="268" t="s">
        <v>388</v>
      </c>
      <c r="B230" s="130">
        <v>2</v>
      </c>
      <c r="C230" s="136" t="str">
        <f>IF(B230=0, -10, "0")</f>
        <v>0</v>
      </c>
      <c r="D230" s="156" t="s">
        <v>422</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290" t="s">
        <v>423</v>
      </c>
      <c r="E234" s="94"/>
      <c r="F234" s="204"/>
    </row>
    <row r="235" spans="1:7"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291" t="s">
        <v>424</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1</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43165</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ht="82.5" x14ac:dyDescent="0.3">
      <c r="A293" s="70" t="s">
        <v>136</v>
      </c>
      <c r="B293" s="130">
        <v>1</v>
      </c>
      <c r="C293" s="130"/>
      <c r="D293" s="156" t="s">
        <v>466</v>
      </c>
      <c r="E293" s="106"/>
      <c r="F293" s="204" t="s">
        <v>357</v>
      </c>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ht="33" x14ac:dyDescent="0.3">
      <c r="A302" s="209" t="s">
        <v>157</v>
      </c>
      <c r="B302" s="130">
        <v>1</v>
      </c>
      <c r="C302" s="150">
        <f>IF(B302=0, -5, 0)</f>
        <v>0</v>
      </c>
      <c r="D302" s="165" t="s">
        <v>425</v>
      </c>
      <c r="E302" s="106"/>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0.33333333333333331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0.33333333333333331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43165</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ht="66" x14ac:dyDescent="0.3">
      <c r="A325" s="6" t="s">
        <v>6</v>
      </c>
      <c r="B325" s="130" t="s">
        <v>32</v>
      </c>
      <c r="C325" s="130"/>
      <c r="D325" s="95" t="s">
        <v>426</v>
      </c>
      <c r="E325" s="94"/>
      <c r="F325" s="204" t="s">
        <v>356</v>
      </c>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v>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26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43165</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70" t="s">
        <v>49</v>
      </c>
      <c r="B366" s="130">
        <v>0</v>
      </c>
      <c r="C366" s="130"/>
      <c r="D366" s="292" t="s">
        <v>427</v>
      </c>
      <c r="E366" s="95" t="s">
        <v>433</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428</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0</v>
      </c>
      <c r="C386" s="130"/>
      <c r="D386" s="251">
        <v>0</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0.80555555555555558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43165</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422</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429</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43165</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ht="33" x14ac:dyDescent="0.3">
      <c r="A451" s="6" t="s">
        <v>6</v>
      </c>
      <c r="B451" s="130">
        <v>1</v>
      </c>
      <c r="C451" s="130"/>
      <c r="D451" s="95" t="s">
        <v>430</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43165</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43165</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43165</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3" x14ac:dyDescent="0.3">
      <c r="A526" s="70" t="s">
        <v>187</v>
      </c>
      <c r="B526" s="130">
        <v>2</v>
      </c>
      <c r="C526" s="130"/>
      <c r="D526" s="95" t="s">
        <v>431</v>
      </c>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131">
        <f>IF(B528=0, -5, 0)</f>
        <v>0</v>
      </c>
      <c r="D528" s="174" t="s">
        <v>467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432</v>
      </c>
      <c r="E530" s="106"/>
      <c r="F530" s="204" t="s">
        <v>357</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43165</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v>0.25</v>
      </c>
    </row>
    <row r="548" spans="1:4" ht="22.5" x14ac:dyDescent="0.45">
      <c r="A548" s="35" t="s">
        <v>45</v>
      </c>
      <c r="B548" s="181"/>
      <c r="C548" s="182"/>
      <c r="D548" s="183">
        <f>SUM(D544,D533,D513,D502,D443,D390,D357,D45,D317,D265,D157,D480,D204,D102)</f>
        <v>497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0.90363636363636368</v>
      </c>
    </row>
  </sheetData>
  <sheetProtection algorithmName="SHA-512" hashValue="2Y+KlUOxZZqXT2Bi4Fwf8EWMfjkKBHywqkkccGLXDStoomBg9G5CVboRA2S0zZcn3lwEZzLTn6dVs9hRAhitRA==" saltValue="iUg5jdj+5B31c+lsQj6q8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1 B325:B332 B337:B348 B309:B313 B365:B372 B377:B382 B350:B353 B398:B405 B410:B416 B421:B425 B430:B434 B384:B386 B451:B456 B461:B470 B436:B439 B488:B492 B540:B543 B496:B498 B509:B512 B472:B476"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s>
  <pageMargins left="0.7" right="0.7" top="0.75" bottom="0.75" header="0.3" footer="0.3"/>
  <pageSetup paperSize="9" scale="39" orientation="portrait" r:id="rId1"/>
  <rowBreaks count="4" manualBreakCount="4">
    <brk id="85" max="6" man="1"/>
    <brk id="267" max="6" man="1"/>
    <brk id="450" max="6" man="1"/>
    <brk id="5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view="pageBreakPreview" topLeftCell="A124"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'A1 Exploitation'!A8:F8</f>
        <v>Ras Jebal</v>
      </c>
      <c r="B7" s="315"/>
      <c r="C7" s="315"/>
      <c r="D7" s="315"/>
      <c r="E7" s="315"/>
      <c r="F7" s="315"/>
      <c r="G7" s="125"/>
    </row>
    <row r="8" spans="1:7" s="12" customFormat="1" ht="24" x14ac:dyDescent="0.45">
      <c r="A8" s="14" t="s">
        <v>42</v>
      </c>
      <c r="B8" s="338" t="str">
        <f>'A1 Exploitation'!B9:F9</f>
        <v>Dr Raja Bouhalfaya</v>
      </c>
      <c r="C8" s="338"/>
      <c r="D8" s="338"/>
      <c r="E8" s="338"/>
      <c r="F8" s="338"/>
      <c r="G8" s="125"/>
    </row>
    <row r="9" spans="1:7" s="12" customFormat="1" ht="24" x14ac:dyDescent="0.45">
      <c r="A9" s="15" t="s">
        <v>44</v>
      </c>
      <c r="B9" s="339" t="str">
        <f>'A1 Exploitation'!B10:F10</f>
        <v>Directeur du magasin M.Mohamed Bejaoui et Chefs rayons</v>
      </c>
      <c r="C9" s="339"/>
      <c r="D9" s="339"/>
      <c r="E9" s="339"/>
      <c r="F9" s="339"/>
      <c r="G9" s="125"/>
    </row>
    <row r="10" spans="1:7" s="12" customFormat="1" ht="24" x14ac:dyDescent="0.45">
      <c r="A10" s="14" t="s">
        <v>43</v>
      </c>
      <c r="B10" s="336">
        <f>'A1 Exploitation'!B11:F11</f>
        <v>43165</v>
      </c>
      <c r="C10" s="336"/>
      <c r="D10" s="336"/>
      <c r="E10" s="336"/>
      <c r="F10" s="336"/>
      <c r="G10" s="125"/>
    </row>
    <row r="11" spans="1:7" s="12" customFormat="1" ht="24" x14ac:dyDescent="0.45">
      <c r="A11" s="14" t="s">
        <v>294</v>
      </c>
      <c r="B11" s="340">
        <f>D199</f>
        <v>0.88118811881188119</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0</v>
      </c>
      <c r="C17" s="94"/>
      <c r="D17" s="95" t="s">
        <v>434</v>
      </c>
      <c r="E17" s="95" t="s">
        <v>435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8</v>
      </c>
    </row>
    <row r="23" spans="1:7" x14ac:dyDescent="0.3">
      <c r="A23" s="341" t="s">
        <v>295</v>
      </c>
      <c r="B23" s="342"/>
      <c r="C23" s="343"/>
      <c r="D23" s="33">
        <f>D22/(COUNT(B17:C21)*2)</f>
        <v>0.8</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ht="33" x14ac:dyDescent="0.3">
      <c r="A46" s="17" t="s">
        <v>270</v>
      </c>
      <c r="B46" s="94">
        <v>1</v>
      </c>
      <c r="C46" s="94"/>
      <c r="D46" s="95" t="s">
        <v>460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436</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11</v>
      </c>
    </row>
    <row r="53" spans="1:7" x14ac:dyDescent="0.3">
      <c r="A53" s="341" t="s">
        <v>295</v>
      </c>
      <c r="B53" s="342"/>
      <c r="C53" s="343"/>
      <c r="D53" s="33">
        <f>D52/(COUNT(B46:C51)*2)</f>
        <v>0.91666666666666663</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437</v>
      </c>
      <c r="E58" s="95"/>
      <c r="F58" s="94" t="s">
        <v>356</v>
      </c>
    </row>
    <row r="59" spans="1:7" x14ac:dyDescent="0.3">
      <c r="A59" s="23" t="s">
        <v>92</v>
      </c>
      <c r="B59" s="94">
        <v>2</v>
      </c>
      <c r="C59" s="94"/>
      <c r="D59" s="98"/>
      <c r="E59" s="94"/>
      <c r="F59" s="94"/>
    </row>
    <row r="60" spans="1:7" ht="36" x14ac:dyDescent="0.35">
      <c r="A60" s="43" t="s">
        <v>221</v>
      </c>
      <c r="B60" s="94">
        <v>2</v>
      </c>
      <c r="C60" s="120" t="str">
        <f>IF(B60=0, -5, "0")</f>
        <v>0</v>
      </c>
      <c r="D60" s="95" t="s">
        <v>438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13</v>
      </c>
    </row>
    <row r="64" spans="1:7" x14ac:dyDescent="0.3">
      <c r="A64" s="341" t="s">
        <v>295</v>
      </c>
      <c r="B64" s="342"/>
      <c r="C64" s="343"/>
      <c r="D64" s="33">
        <f>D63/(COUNT(B56:C62)*2)</f>
        <v>0.9285714285714286</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2"/>
      <c r="E67" s="102"/>
      <c r="F67" s="94"/>
    </row>
    <row r="68" spans="1:7" ht="33" x14ac:dyDescent="0.4">
      <c r="A68" s="17" t="s">
        <v>272</v>
      </c>
      <c r="B68" s="100">
        <v>0</v>
      </c>
      <c r="C68" s="101"/>
      <c r="D68" s="293" t="s">
        <v>439</v>
      </c>
      <c r="E68" s="102"/>
      <c r="F68" s="94" t="s">
        <v>357</v>
      </c>
    </row>
    <row r="69" spans="1:7" ht="51" x14ac:dyDescent="0.4">
      <c r="A69" s="17" t="s">
        <v>293</v>
      </c>
      <c r="B69" s="100">
        <v>0</v>
      </c>
      <c r="C69" s="101"/>
      <c r="D69" s="110" t="s">
        <v>440</v>
      </c>
      <c r="E69" s="110" t="s">
        <v>441</v>
      </c>
      <c r="F69" s="94" t="s">
        <v>356</v>
      </c>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442</v>
      </c>
      <c r="E78" s="107"/>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294"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19</v>
      </c>
    </row>
    <row r="85" spans="1:7" x14ac:dyDescent="0.3">
      <c r="A85" s="341" t="s">
        <v>295</v>
      </c>
      <c r="B85" s="342"/>
      <c r="C85" s="343"/>
      <c r="D85" s="33">
        <f>D84/(COUNT(B67:C83)*2)</f>
        <v>0.79166666666666663</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33.75" x14ac:dyDescent="0.35">
      <c r="A94" s="40" t="s">
        <v>235</v>
      </c>
      <c r="B94" s="110">
        <v>2</v>
      </c>
      <c r="C94" s="120" t="str">
        <f>IF(B94=0, -5, "0")</f>
        <v>0</v>
      </c>
      <c r="D94" s="95" t="s">
        <v>444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2</v>
      </c>
      <c r="C97" s="94"/>
      <c r="D97" s="95" t="s">
        <v>461</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28</v>
      </c>
    </row>
    <row r="103" spans="1:7" x14ac:dyDescent="0.3">
      <c r="A103" s="341" t="s">
        <v>295</v>
      </c>
      <c r="B103" s="342"/>
      <c r="C103" s="343"/>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1</v>
      </c>
      <c r="C107" s="101"/>
      <c r="D107" s="294" t="s">
        <v>445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447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v>2</v>
      </c>
      <c r="C115" s="120" t="str">
        <f>IF(B115=0, -5, "0")</f>
        <v>0</v>
      </c>
      <c r="D115" s="95" t="s">
        <v>446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1</v>
      </c>
      <c r="C117" s="94"/>
      <c r="D117" s="294" t="s">
        <v>448</v>
      </c>
      <c r="E117" s="94"/>
      <c r="F117" s="94" t="s">
        <v>357</v>
      </c>
      <c r="G117" s="126"/>
    </row>
    <row r="118" spans="1:7" s="22" customFormat="1" x14ac:dyDescent="0.3">
      <c r="A118" s="341" t="s">
        <v>36</v>
      </c>
      <c r="B118" s="342"/>
      <c r="C118" s="343"/>
      <c r="D118" s="248">
        <f>SUM(B107:C117)</f>
        <v>18</v>
      </c>
      <c r="E118" s="13"/>
      <c r="F118" s="13"/>
      <c r="G118" s="126"/>
    </row>
    <row r="119" spans="1:7" s="22" customFormat="1" x14ac:dyDescent="0.3">
      <c r="A119" s="341" t="s">
        <v>295</v>
      </c>
      <c r="B119" s="342"/>
      <c r="C119" s="343"/>
      <c r="D119" s="33">
        <f>D118/(COUNT(B107:C117)*2)</f>
        <v>0.81818181818181823</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33" x14ac:dyDescent="0.3">
      <c r="A122" s="44" t="s">
        <v>275</v>
      </c>
      <c r="B122" s="111">
        <v>1</v>
      </c>
      <c r="C122" s="94"/>
      <c r="D122" s="113" t="s">
        <v>449</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450</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451</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20</v>
      </c>
    </row>
    <row r="134" spans="1:7" x14ac:dyDescent="0.3">
      <c r="A134" s="341" t="s">
        <v>295</v>
      </c>
      <c r="B134" s="342"/>
      <c r="C134" s="343"/>
      <c r="D134" s="32">
        <f>D133/(COUNT(B122:C132)*2)</f>
        <v>0.90909090909090906</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ht="33" x14ac:dyDescent="0.3">
      <c r="A154" s="17" t="s">
        <v>149</v>
      </c>
      <c r="B154" s="94">
        <v>1</v>
      </c>
      <c r="C154" s="94"/>
      <c r="D154" s="295" t="s">
        <v>462</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1</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ht="66" x14ac:dyDescent="0.3">
      <c r="A166" s="17" t="s">
        <v>287</v>
      </c>
      <c r="B166" s="94">
        <v>1</v>
      </c>
      <c r="C166" s="94"/>
      <c r="D166" s="95" t="s">
        <v>453</v>
      </c>
      <c r="E166" s="94"/>
      <c r="F166" s="94" t="s">
        <v>356</v>
      </c>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12">
        <v>2</v>
      </c>
      <c r="C173" s="94"/>
      <c r="D173" s="119"/>
      <c r="E173" s="94"/>
      <c r="F173" s="94" t="s">
        <v>356</v>
      </c>
    </row>
    <row r="174" spans="1:7" x14ac:dyDescent="0.3">
      <c r="A174" s="17" t="s">
        <v>87</v>
      </c>
      <c r="B174" s="12">
        <v>2</v>
      </c>
      <c r="C174" s="94"/>
      <c r="D174" s="119"/>
      <c r="E174" s="94"/>
      <c r="F174" s="94"/>
    </row>
    <row r="175" spans="1:7" x14ac:dyDescent="0.3">
      <c r="A175" s="44" t="s">
        <v>197</v>
      </c>
      <c r="B175" s="12">
        <v>2</v>
      </c>
      <c r="C175" s="94"/>
      <c r="D175" s="95"/>
      <c r="E175" s="94"/>
      <c r="F175" s="94"/>
    </row>
    <row r="176" spans="1:7" x14ac:dyDescent="0.3">
      <c r="A176" s="17" t="s">
        <v>150</v>
      </c>
      <c r="B176" s="12">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49" t="s">
        <v>78</v>
      </c>
      <c r="B180" s="350"/>
      <c r="C180" s="350"/>
      <c r="D180" s="350"/>
      <c r="E180" s="350"/>
      <c r="F180" s="350"/>
    </row>
    <row r="181" spans="1:7" ht="33" x14ac:dyDescent="0.3">
      <c r="A181" s="44" t="s">
        <v>315</v>
      </c>
      <c r="B181" s="94">
        <v>0</v>
      </c>
      <c r="C181" s="94"/>
      <c r="D181" s="95" t="s">
        <v>455</v>
      </c>
      <c r="E181" s="95" t="s">
        <v>456</v>
      </c>
      <c r="F181" s="94" t="s">
        <v>357</v>
      </c>
    </row>
    <row r="182" spans="1:7" ht="33" x14ac:dyDescent="0.3">
      <c r="A182" s="52" t="s">
        <v>220</v>
      </c>
      <c r="B182" s="94">
        <v>1</v>
      </c>
      <c r="C182" s="94"/>
      <c r="D182" s="95" t="s">
        <v>457</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458</v>
      </c>
      <c r="E192" s="95" t="s">
        <v>459</v>
      </c>
      <c r="F192" s="94" t="s">
        <v>357</v>
      </c>
    </row>
    <row r="193" spans="1:6" x14ac:dyDescent="0.3">
      <c r="A193" s="53" t="s">
        <v>189</v>
      </c>
      <c r="B193" s="94" t="s">
        <v>32</v>
      </c>
      <c r="C193" s="94"/>
      <c r="D193" s="94"/>
      <c r="E193" s="94"/>
      <c r="F193" s="94"/>
    </row>
    <row r="194" spans="1:6" x14ac:dyDescent="0.3">
      <c r="A194" s="341" t="s">
        <v>36</v>
      </c>
      <c r="B194" s="342"/>
      <c r="C194" s="343"/>
      <c r="D194" s="54">
        <f>SUM(B190:C193)</f>
        <v>2</v>
      </c>
    </row>
    <row r="195" spans="1:6" x14ac:dyDescent="0.3">
      <c r="A195" s="341" t="s">
        <v>295</v>
      </c>
      <c r="B195" s="342"/>
      <c r="C195" s="343"/>
      <c r="D195" s="33">
        <f>D194/(COUNT(B190:C193)*2)</f>
        <v>0.5</v>
      </c>
    </row>
    <row r="197" spans="1:6" ht="18" x14ac:dyDescent="0.35">
      <c r="A197" s="64" t="s">
        <v>246</v>
      </c>
      <c r="B197" s="63"/>
      <c r="C197" s="63"/>
      <c r="D197" s="288" t="e">
        <f>E197*100/F197</f>
        <v>#DIV/0!</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0.88118811881188119</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53:B160 B181:B185 B174:B176"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view="pageBreakPreview" zoomScale="93" zoomScaleSheetLayoutView="93" workbookViewId="0">
      <selection activeCell="D444" sqref="D444"/>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t="s">
        <v>409</v>
      </c>
      <c r="C9" s="316"/>
      <c r="D9" s="316"/>
      <c r="E9" s="316"/>
      <c r="F9" s="316"/>
      <c r="G9" s="125"/>
    </row>
    <row r="10" spans="1:7" ht="24" x14ac:dyDescent="0.45">
      <c r="A10" s="15" t="s">
        <v>44</v>
      </c>
      <c r="B10" s="317" t="s">
        <v>468</v>
      </c>
      <c r="C10" s="317"/>
      <c r="D10" s="317"/>
      <c r="E10" s="317"/>
      <c r="F10" s="317"/>
      <c r="G10" s="125"/>
    </row>
    <row r="11" spans="1:7" ht="24" x14ac:dyDescent="0.45">
      <c r="A11" s="14" t="s">
        <v>43</v>
      </c>
      <c r="B11" s="312">
        <v>43248</v>
      </c>
      <c r="C11" s="312"/>
      <c r="D11" s="312"/>
      <c r="E11" s="312"/>
      <c r="F11" s="312"/>
      <c r="G11" s="125"/>
    </row>
    <row r="12" spans="1:7" ht="24" x14ac:dyDescent="0.45">
      <c r="A12" s="14" t="s">
        <v>239</v>
      </c>
      <c r="B12" s="318">
        <f>D549</f>
        <v>0.89818181818181819</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43248</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ht="49.5" x14ac:dyDescent="0.3">
      <c r="A21" s="70" t="s">
        <v>10</v>
      </c>
      <c r="B21" s="130">
        <v>1</v>
      </c>
      <c r="C21" s="130"/>
      <c r="D21" s="95" t="s">
        <v>522</v>
      </c>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f>IF(B34=0, -5, 0)</f>
        <v>0</v>
      </c>
      <c r="D34" s="296" t="s">
        <v>469</v>
      </c>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0.80555555555555558</v>
      </c>
    </row>
    <row r="47" spans="1:7" x14ac:dyDescent="0.3">
      <c r="A47" s="145"/>
      <c r="B47" s="124"/>
      <c r="C47" s="135"/>
      <c r="D47" s="124"/>
    </row>
    <row r="48" spans="1:7" ht="18" x14ac:dyDescent="0.35">
      <c r="A48" s="185" t="s">
        <v>124</v>
      </c>
      <c r="B48" s="185"/>
      <c r="C48" s="185"/>
      <c r="D48" s="185"/>
      <c r="E48" s="185"/>
      <c r="F48" s="201"/>
    </row>
    <row r="49" spans="1:7" x14ac:dyDescent="0.3">
      <c r="A49" s="146">
        <f>B11</f>
        <v>43248</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523</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t="s">
        <v>32</v>
      </c>
      <c r="C74" s="150">
        <f>IF(B74=0, -5, 0)</f>
        <v>0</v>
      </c>
      <c r="D74" s="297" t="s">
        <v>470</v>
      </c>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471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0.71052631578947367</v>
      </c>
    </row>
    <row r="86" spans="1:7" x14ac:dyDescent="0.3">
      <c r="A86" s="145"/>
      <c r="B86" s="124"/>
      <c r="C86" s="135"/>
      <c r="D86" s="124"/>
    </row>
    <row r="87" spans="1:7" ht="18" x14ac:dyDescent="0.3">
      <c r="A87" s="194" t="s">
        <v>25</v>
      </c>
      <c r="B87" s="195"/>
      <c r="C87" s="195"/>
      <c r="D87" s="195"/>
      <c r="E87" s="195"/>
      <c r="F87" s="197"/>
    </row>
    <row r="88" spans="1:7" ht="51.75" customHeight="1" x14ac:dyDescent="0.3">
      <c r="A88" s="4" t="s">
        <v>96</v>
      </c>
      <c r="B88" s="130">
        <v>2</v>
      </c>
      <c r="C88" s="130"/>
      <c r="D88" s="137" t="s">
        <v>521</v>
      </c>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94.5" customHeight="1" x14ac:dyDescent="0.3">
      <c r="A98" s="219" t="s">
        <v>392</v>
      </c>
      <c r="B98" s="130">
        <v>2</v>
      </c>
      <c r="C98" s="213"/>
      <c r="D98" s="223" t="s">
        <v>524</v>
      </c>
      <c r="E98" s="106"/>
      <c r="F98" s="204"/>
      <c r="G98" s="127"/>
    </row>
    <row r="99" spans="1:7" s="112" customFormat="1" ht="42.75" customHeight="1" x14ac:dyDescent="0.3">
      <c r="A99" s="219" t="s">
        <v>249</v>
      </c>
      <c r="B99" s="280">
        <f>IF(D99=1, 2, IF(AND(D99&lt;1,D99&gt;0), 1, "0"))</f>
        <v>1</v>
      </c>
      <c r="C99" s="213"/>
      <c r="D99" s="281">
        <f>IFERROR(E99/F99,"N.A")</f>
        <v>0.66666666666666663</v>
      </c>
      <c r="E99" s="282">
        <f>COUNTIF('A1 Exploitation'!F53:F98,"ok")</f>
        <v>2</v>
      </c>
      <c r="F99" s="283">
        <f>COUNTA('A1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0.84210526315789469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43248</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476</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472</v>
      </c>
      <c r="E127" s="94"/>
      <c r="F127" s="204"/>
    </row>
    <row r="128" spans="1:6" x14ac:dyDescent="0.3">
      <c r="A128" s="4" t="s">
        <v>170</v>
      </c>
      <c r="B128" s="130">
        <v>2</v>
      </c>
      <c r="C128" s="131"/>
      <c r="D128" s="95"/>
      <c r="E128" s="94"/>
      <c r="F128" s="204"/>
    </row>
    <row r="129" spans="1:7" s="112" customFormat="1" ht="29.25" customHeight="1" x14ac:dyDescent="0.3">
      <c r="A129" s="238" t="s">
        <v>513</v>
      </c>
      <c r="B129" s="130">
        <v>2</v>
      </c>
      <c r="C129" s="213">
        <f>IF(B129=0, -5, 0)</f>
        <v>0</v>
      </c>
      <c r="D129" s="116"/>
      <c r="E129" s="116"/>
      <c r="F129" s="204"/>
      <c r="G129" s="127"/>
    </row>
    <row r="130" spans="1:7" ht="49.5" x14ac:dyDescent="0.3">
      <c r="A130" s="70" t="s">
        <v>240</v>
      </c>
      <c r="B130" s="130">
        <v>1</v>
      </c>
      <c r="C130" s="131"/>
      <c r="D130" s="116" t="s">
        <v>525</v>
      </c>
      <c r="E130" s="106"/>
      <c r="F130" s="204"/>
    </row>
    <row r="131" spans="1:7" ht="30" x14ac:dyDescent="0.3">
      <c r="A131" s="209" t="s">
        <v>380</v>
      </c>
      <c r="B131" s="130">
        <v>2</v>
      </c>
      <c r="C131" s="213">
        <f>IF(B131=0, -5, 0)</f>
        <v>0</v>
      </c>
      <c r="D131" s="95"/>
      <c r="E131" s="95"/>
      <c r="F131" s="204"/>
      <c r="G131" s="127"/>
    </row>
    <row r="132" spans="1:7" ht="138.75" customHeight="1" x14ac:dyDescent="0.3">
      <c r="A132" s="210" t="s">
        <v>157</v>
      </c>
      <c r="B132" s="130">
        <v>0</v>
      </c>
      <c r="C132" s="150">
        <f>IF(B132=0, -5, 0)</f>
        <v>-5</v>
      </c>
      <c r="D132" s="294" t="s">
        <v>514</v>
      </c>
      <c r="E132" s="156" t="s">
        <v>515</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95.25" customHeight="1" x14ac:dyDescent="0.3">
      <c r="A136" s="70" t="s">
        <v>178</v>
      </c>
      <c r="B136" s="130">
        <v>1</v>
      </c>
      <c r="C136" s="130"/>
      <c r="D136" s="95" t="s">
        <v>526</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0.59090909090909094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473</v>
      </c>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0.76923076923076927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43248</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2</v>
      </c>
      <c r="C168" s="130"/>
      <c r="D168" s="95" t="s">
        <v>527</v>
      </c>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475</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528</v>
      </c>
      <c r="E185" s="94"/>
      <c r="F185" s="204"/>
    </row>
    <row r="186" spans="1:7" ht="28.5" customHeight="1" x14ac:dyDescent="0.35">
      <c r="A186" s="266" t="s">
        <v>186</v>
      </c>
      <c r="B186" s="130">
        <v>2</v>
      </c>
      <c r="C186" s="136" t="str">
        <f>IF(B186=0, -10, "0")</f>
        <v>0</v>
      </c>
      <c r="D186" s="298" t="s">
        <v>474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0.33333333333333331</v>
      </c>
      <c r="E200" s="282">
        <f>COUNTIF('A1 Exploitation'!F165:F199,"ok")</f>
        <v>1</v>
      </c>
      <c r="F200" s="283">
        <f>COUNTA('A1 Exploitation'!F165:F199)</f>
        <v>3</v>
      </c>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43248</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2</v>
      </c>
      <c r="C231" s="130"/>
      <c r="D231" s="157"/>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165"/>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43248</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ht="33" x14ac:dyDescent="0.3">
      <c r="A273" s="222" t="s">
        <v>364</v>
      </c>
      <c r="B273" s="130">
        <v>2</v>
      </c>
      <c r="C273" s="150"/>
      <c r="D273" s="95" t="s">
        <v>478</v>
      </c>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3" x14ac:dyDescent="0.3">
      <c r="A298" s="70" t="s">
        <v>260</v>
      </c>
      <c r="B298" s="130">
        <v>2</v>
      </c>
      <c r="C298" s="130"/>
      <c r="D298" s="156" t="s">
        <v>477</v>
      </c>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ht="105.75" customHeight="1" x14ac:dyDescent="0.3">
      <c r="A302" s="209" t="s">
        <v>157</v>
      </c>
      <c r="B302" s="130">
        <v>1</v>
      </c>
      <c r="C302" s="150">
        <f>IF(B302=0, -5, 0)</f>
        <v>0</v>
      </c>
      <c r="D302" s="165" t="s">
        <v>516</v>
      </c>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14</v>
      </c>
      <c r="F314" s="206"/>
      <c r="G314" s="214"/>
    </row>
    <row r="315" spans="1:7" s="16" customFormat="1" x14ac:dyDescent="0.3">
      <c r="A315" s="5" t="s">
        <v>35</v>
      </c>
      <c r="B315" s="132"/>
      <c r="C315" s="133"/>
      <c r="D315" s="134">
        <f>D314/(COUNT(B289:C307,B309:C313)*2)</f>
        <v>0.77777777777777779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43248</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t="s">
        <v>32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t="s">
        <v>32</v>
      </c>
      <c r="C347" s="130"/>
      <c r="D347" s="217"/>
      <c r="E347" s="94"/>
      <c r="F347" s="204"/>
    </row>
    <row r="348" spans="1:7" ht="132" x14ac:dyDescent="0.3">
      <c r="A348" s="271" t="s">
        <v>388</v>
      </c>
      <c r="B348" s="130">
        <v>2</v>
      </c>
      <c r="C348" s="136" t="str">
        <f>IF(B348=0, -10, "0")</f>
        <v>0</v>
      </c>
      <c r="D348" s="95" t="s">
        <v>479</v>
      </c>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16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16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43248</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t="s">
        <v>474</v>
      </c>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529</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0.88888888888888884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43248</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517</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43248</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ht="33" x14ac:dyDescent="0.3">
      <c r="A451" s="6" t="s">
        <v>6</v>
      </c>
      <c r="B451" s="130">
        <v>2</v>
      </c>
      <c r="C451" s="130"/>
      <c r="D451" s="95" t="s">
        <v>480</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481</v>
      </c>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43248</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43248</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55"/>
      <c r="E508" s="322"/>
      <c r="F508" s="32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43248</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55"/>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482</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131">
        <f>IF(B528=0, -5, 0)</f>
        <v>0</v>
      </c>
      <c r="D528" s="174" t="s">
        <v>483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t="s">
        <v>432</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43248</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55"/>
      <c r="E539" s="322"/>
      <c r="F539" s="32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0.76923076923076927</v>
      </c>
    </row>
    <row r="548" spans="1:4" ht="22.5" x14ac:dyDescent="0.45">
      <c r="A548" s="35" t="s">
        <v>45</v>
      </c>
      <c r="B548" s="181"/>
      <c r="C548" s="182"/>
      <c r="D548" s="183">
        <f>SUM(D544,D533,D513,D502,D443,D390,D357,D45,D317,D265,D157,D480,D204,D102)</f>
        <v>494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0.89818181818181819</v>
      </c>
    </row>
  </sheetData>
  <sheetProtection algorithmName="SHA-512" hashValue="cPLrQ6xO04ANeFaNxevXIfdPjbZQQy4kriLXFxgMppoMbdxj9xnU8Xq3e1vagDZtrgRs31krdAX6FQb9gc33eg==" saltValue="vyUVJUnYtlhXVBFXXfdXJ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24" orientation="portrait" r:id="rId1"/>
  <rowBreaks count="4" manualBreakCount="4">
    <brk id="85" max="5" man="1"/>
    <brk id="202" max="5" man="1"/>
    <brk id="267" max="5" man="1"/>
    <brk id="418" max="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tabSelected="1" view="pageBreakPreview" topLeftCell="A2" zoomScale="86" zoomScaleNormal="90" zoomScaleSheetLayoutView="86"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'A2 Exploitation'!A8:F8</f>
        <v>Ras Jebal</v>
      </c>
      <c r="B7" s="315"/>
      <c r="C7" s="315"/>
      <c r="D7" s="315"/>
      <c r="E7" s="315"/>
      <c r="F7" s="315"/>
      <c r="G7" s="125"/>
    </row>
    <row r="8" spans="1:7" s="12" customFormat="1" ht="24" x14ac:dyDescent="0.45">
      <c r="A8" s="14" t="s">
        <v>42</v>
      </c>
      <c r="B8" s="338" t="str">
        <f>'A2 Exploitation'!B9:F9</f>
        <v>Dr Raja Bouhalfaya</v>
      </c>
      <c r="C8" s="338"/>
      <c r="D8" s="338"/>
      <c r="E8" s="338"/>
      <c r="F8" s="338"/>
      <c r="G8" s="125"/>
    </row>
    <row r="9" spans="1:7" s="12" customFormat="1" ht="24" x14ac:dyDescent="0.45">
      <c r="A9" s="15" t="s">
        <v>44</v>
      </c>
      <c r="B9" s="339" t="str">
        <f>'A2 Exploitation'!B10:F10</f>
        <v>Directeur du magasin et chefs rayons</v>
      </c>
      <c r="C9" s="339"/>
      <c r="D9" s="339"/>
      <c r="E9" s="339"/>
      <c r="F9" s="339"/>
      <c r="G9" s="125"/>
    </row>
    <row r="10" spans="1:7" s="12" customFormat="1" ht="24" x14ac:dyDescent="0.45">
      <c r="A10" s="14" t="s">
        <v>43</v>
      </c>
      <c r="B10" s="336">
        <f>'A2 Exploitation'!B11:F11</f>
        <v>43248</v>
      </c>
      <c r="C10" s="336"/>
      <c r="D10" s="336"/>
      <c r="E10" s="336"/>
      <c r="F10" s="336"/>
      <c r="G10" s="125"/>
    </row>
    <row r="11" spans="1:7" s="12" customFormat="1" ht="24" x14ac:dyDescent="0.45">
      <c r="A11" s="14" t="s">
        <v>294</v>
      </c>
      <c r="B11" s="340">
        <f>D199</f>
        <v>0.84042553191489366</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66" x14ac:dyDescent="0.3">
      <c r="A17" s="17" t="s">
        <v>269</v>
      </c>
      <c r="B17" s="94">
        <v>0</v>
      </c>
      <c r="C17" s="94"/>
      <c r="D17" s="95" t="s">
        <v>484</v>
      </c>
      <c r="E17" s="95" t="s">
        <v>485</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8</v>
      </c>
    </row>
    <row r="23" spans="1:7" x14ac:dyDescent="0.3">
      <c r="A23" s="341" t="s">
        <v>295</v>
      </c>
      <c r="B23" s="342"/>
      <c r="C23" s="343"/>
      <c r="D23" s="33">
        <f>D22/(COUNT(B17:C21)*2)</f>
        <v>0.8</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ht="86.25" customHeight="1" x14ac:dyDescent="0.3">
      <c r="A28" s="44" t="s">
        <v>370</v>
      </c>
      <c r="B28" s="94">
        <v>0</v>
      </c>
      <c r="C28" s="94"/>
      <c r="D28" s="113" t="s">
        <v>486</v>
      </c>
      <c r="E28" s="113" t="s">
        <v>487</v>
      </c>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t="s">
        <v>32</v>
      </c>
      <c r="C31" s="94"/>
      <c r="D31" s="98"/>
      <c r="E31" s="94"/>
      <c r="F31" s="94"/>
    </row>
    <row r="32" spans="1:7" x14ac:dyDescent="0.3">
      <c r="A32" s="17" t="s">
        <v>293</v>
      </c>
      <c r="B32" s="94">
        <v>2</v>
      </c>
      <c r="C32" s="94"/>
      <c r="D32" s="98"/>
      <c r="E32" s="94"/>
      <c r="F32" s="94"/>
    </row>
    <row r="33" spans="1:7" x14ac:dyDescent="0.3">
      <c r="A33" s="341" t="s">
        <v>36</v>
      </c>
      <c r="B33" s="342"/>
      <c r="C33" s="343"/>
      <c r="D33" s="248">
        <f>SUM(B26:C32)</f>
        <v>6</v>
      </c>
    </row>
    <row r="34" spans="1:7" x14ac:dyDescent="0.3">
      <c r="A34" s="341" t="s">
        <v>295</v>
      </c>
      <c r="B34" s="342"/>
      <c r="C34" s="343"/>
      <c r="D34" s="33">
        <f>D33/(COUNT(B26:C32)*2)</f>
        <v>0.75</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511</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ht="66" x14ac:dyDescent="0.3">
      <c r="A46" s="17" t="s">
        <v>270</v>
      </c>
      <c r="B46" s="94">
        <v>1</v>
      </c>
      <c r="C46" s="94"/>
      <c r="D46" s="113" t="s">
        <v>488</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489</v>
      </c>
      <c r="E50" s="94"/>
      <c r="F50" s="94"/>
    </row>
    <row r="51" spans="1:7" ht="33.75" x14ac:dyDescent="0.35">
      <c r="A51" s="40" t="s">
        <v>296</v>
      </c>
      <c r="B51" s="94">
        <v>1</v>
      </c>
      <c r="C51" s="120" t="str">
        <f>IF(B51=0, -5, "0")</f>
        <v>0</v>
      </c>
      <c r="D51" s="95" t="s">
        <v>490</v>
      </c>
      <c r="E51" s="94"/>
      <c r="F51" s="94"/>
    </row>
    <row r="52" spans="1:7" x14ac:dyDescent="0.3">
      <c r="A52" s="341" t="s">
        <v>36</v>
      </c>
      <c r="B52" s="342"/>
      <c r="C52" s="343"/>
      <c r="D52" s="248">
        <f>SUM(B46:C51)</f>
        <v>10</v>
      </c>
    </row>
    <row r="53" spans="1:7" x14ac:dyDescent="0.3">
      <c r="A53" s="341" t="s">
        <v>295</v>
      </c>
      <c r="B53" s="342"/>
      <c r="C53" s="343"/>
      <c r="D53" s="33">
        <f>D52/(COUNT(B46:C51)*2)</f>
        <v>0.83333333333333337</v>
      </c>
    </row>
    <row r="54" spans="1:7" s="22" customFormat="1" x14ac:dyDescent="0.3">
      <c r="A54" s="26"/>
      <c r="B54" s="27"/>
      <c r="C54" s="27"/>
      <c r="D54" s="28"/>
      <c r="G54" s="126"/>
    </row>
    <row r="55" spans="1:7" ht="19.5" x14ac:dyDescent="0.4">
      <c r="A55" s="349" t="s">
        <v>8</v>
      </c>
      <c r="B55" s="350"/>
      <c r="C55" s="350"/>
      <c r="D55" s="350"/>
      <c r="E55" s="350"/>
      <c r="F55" s="350"/>
    </row>
    <row r="56" spans="1:7" ht="50.25" x14ac:dyDescent="0.35">
      <c r="A56" s="43" t="s">
        <v>176</v>
      </c>
      <c r="B56" s="94">
        <v>1</v>
      </c>
      <c r="C56" s="120" t="str">
        <f>IF(B56=0, -5, "0")</f>
        <v>0</v>
      </c>
      <c r="D56" s="95" t="s">
        <v>530</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491</v>
      </c>
      <c r="E59" s="94"/>
      <c r="F59" s="94"/>
    </row>
    <row r="60" spans="1:7" ht="50.25" x14ac:dyDescent="0.35">
      <c r="A60" s="43" t="s">
        <v>221</v>
      </c>
      <c r="B60" s="94">
        <v>2</v>
      </c>
      <c r="C60" s="120" t="str">
        <f>IF(B60=0, -5, "0")</f>
        <v>0</v>
      </c>
      <c r="D60" s="95" t="s">
        <v>492</v>
      </c>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493</v>
      </c>
      <c r="E62" s="94"/>
      <c r="F62" s="94"/>
    </row>
    <row r="63" spans="1:7" x14ac:dyDescent="0.3">
      <c r="A63" s="341" t="s">
        <v>36</v>
      </c>
      <c r="B63" s="342"/>
      <c r="C63" s="343"/>
      <c r="D63" s="248">
        <f>SUM(B56:C62)</f>
        <v>11</v>
      </c>
    </row>
    <row r="64" spans="1:7" x14ac:dyDescent="0.3">
      <c r="A64" s="341" t="s">
        <v>295</v>
      </c>
      <c r="B64" s="342"/>
      <c r="C64" s="343"/>
      <c r="D64" s="33">
        <f>D63/(COUNT(B56:C62)*2)</f>
        <v>0.7857142857142857</v>
      </c>
    </row>
    <row r="65" spans="1:7" s="22" customFormat="1" x14ac:dyDescent="0.3">
      <c r="A65" s="26"/>
      <c r="B65" s="27"/>
      <c r="C65" s="27"/>
      <c r="D65" s="28"/>
      <c r="G65" s="126"/>
    </row>
    <row r="66" spans="1:7" ht="19.5" x14ac:dyDescent="0.4">
      <c r="A66" s="349" t="s">
        <v>130</v>
      </c>
      <c r="B66" s="350"/>
      <c r="C66" s="350"/>
      <c r="D66" s="350"/>
      <c r="E66" s="350"/>
      <c r="F66" s="350"/>
    </row>
    <row r="67" spans="1:7" ht="67.5" x14ac:dyDescent="0.4">
      <c r="A67" s="17" t="s">
        <v>271</v>
      </c>
      <c r="B67" s="100">
        <v>0</v>
      </c>
      <c r="C67" s="101"/>
      <c r="D67" s="113" t="s">
        <v>520</v>
      </c>
      <c r="E67" s="95" t="s">
        <v>494</v>
      </c>
      <c r="F67" s="94"/>
    </row>
    <row r="68" spans="1:7" ht="34.5" x14ac:dyDescent="0.4">
      <c r="A68" s="17" t="s">
        <v>272</v>
      </c>
      <c r="B68" s="100">
        <v>1</v>
      </c>
      <c r="C68" s="101"/>
      <c r="D68" s="95" t="s">
        <v>495</v>
      </c>
      <c r="E68" s="102"/>
      <c r="F68" s="94"/>
    </row>
    <row r="69" spans="1:7" ht="19.5" x14ac:dyDescent="0.4">
      <c r="A69" s="17" t="s">
        <v>293</v>
      </c>
      <c r="B69" s="100">
        <v>2</v>
      </c>
      <c r="C69" s="101"/>
      <c r="D69" s="103"/>
      <c r="E69" s="103"/>
      <c r="F69" s="94"/>
    </row>
    <row r="70" spans="1:7" ht="51" x14ac:dyDescent="0.4">
      <c r="A70" s="20" t="s">
        <v>247</v>
      </c>
      <c r="B70" s="100">
        <v>1</v>
      </c>
      <c r="C70" s="101"/>
      <c r="D70" s="95" t="s">
        <v>512</v>
      </c>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v>1</v>
      </c>
      <c r="C73" s="101"/>
      <c r="D73" s="95" t="s">
        <v>496</v>
      </c>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497</v>
      </c>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95"/>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12</v>
      </c>
    </row>
    <row r="85" spans="1:7" x14ac:dyDescent="0.3">
      <c r="A85" s="341" t="s">
        <v>295</v>
      </c>
      <c r="B85" s="342"/>
      <c r="C85" s="343"/>
      <c r="D85" s="33">
        <f>D84/(COUNT(B67:C83)*2)</f>
        <v>0.66666666666666663</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95" t="s">
        <v>498</v>
      </c>
      <c r="E92" s="94"/>
      <c r="F92" s="94"/>
    </row>
    <row r="93" spans="1:7" ht="36" x14ac:dyDescent="0.35">
      <c r="A93" s="46" t="s">
        <v>230</v>
      </c>
      <c r="B93" s="110">
        <v>2</v>
      </c>
      <c r="C93" s="120" t="str">
        <f>IF(B93=0, -5, "0")</f>
        <v>0</v>
      </c>
      <c r="D93" s="145" t="s">
        <v>499</v>
      </c>
      <c r="E93" s="94"/>
      <c r="F93" s="94"/>
    </row>
    <row r="94" spans="1:7" ht="18" x14ac:dyDescent="0.35">
      <c r="A94" s="40" t="s">
        <v>235</v>
      </c>
      <c r="B94" s="110">
        <v>2</v>
      </c>
      <c r="C94" s="120" t="str">
        <f>IF(B94=0, -5, "0")</f>
        <v>0</v>
      </c>
      <c r="D94" s="95" t="s">
        <v>500</v>
      </c>
      <c r="E94" s="94"/>
      <c r="F94" s="94"/>
    </row>
    <row r="95" spans="1:7" ht="66" x14ac:dyDescent="0.3">
      <c r="A95" s="20" t="s">
        <v>165</v>
      </c>
      <c r="B95" s="110">
        <v>1</v>
      </c>
      <c r="C95" s="94"/>
      <c r="D95" s="95" t="s">
        <v>501</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502</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25</v>
      </c>
    </row>
    <row r="103" spans="1:7" x14ac:dyDescent="0.3">
      <c r="A103" s="341" t="s">
        <v>295</v>
      </c>
      <c r="B103" s="342"/>
      <c r="C103" s="343"/>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1</v>
      </c>
      <c r="C107" s="101"/>
      <c r="D107" s="300" t="s">
        <v>445</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12"/>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9" t="s">
        <v>503</v>
      </c>
      <c r="E112" s="94"/>
      <c r="F112" s="94"/>
      <c r="G112" s="126"/>
    </row>
    <row r="113" spans="1:7" s="22" customFormat="1" ht="99" x14ac:dyDescent="0.3">
      <c r="A113" s="21" t="s">
        <v>165</v>
      </c>
      <c r="B113" s="110">
        <v>1</v>
      </c>
      <c r="C113" s="94"/>
      <c r="D113" s="95" t="s">
        <v>531</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504</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20</v>
      </c>
      <c r="E118" s="13"/>
      <c r="F118" s="13"/>
      <c r="G118" s="126"/>
    </row>
    <row r="119" spans="1:7" s="22" customFormat="1" x14ac:dyDescent="0.3">
      <c r="A119" s="341" t="s">
        <v>295</v>
      </c>
      <c r="B119" s="342"/>
      <c r="C119" s="343"/>
      <c r="D119" s="33">
        <f>D118/(COUNT(B107:C117)*2)</f>
        <v>0.90909090909090906</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33" x14ac:dyDescent="0.3">
      <c r="A122" s="44" t="s">
        <v>275</v>
      </c>
      <c r="B122" s="111">
        <v>1</v>
      </c>
      <c r="C122" s="94"/>
      <c r="D122" s="113" t="s">
        <v>445</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499</v>
      </c>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505</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19</v>
      </c>
    </row>
    <row r="134" spans="1:7" x14ac:dyDescent="0.3">
      <c r="A134" s="341" t="s">
        <v>295</v>
      </c>
      <c r="B134" s="342"/>
      <c r="C134" s="343"/>
      <c r="D134" s="32">
        <f>D133/(COUNT(B122:C132)*2)</f>
        <v>0.95</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1" t="s">
        <v>36</v>
      </c>
      <c r="B149" s="342"/>
      <c r="C149" s="343"/>
      <c r="D149" s="248">
        <f>SUM(B137:C148)</f>
        <v>0</v>
      </c>
    </row>
    <row r="150" spans="1:7" x14ac:dyDescent="0.3">
      <c r="A150" s="341" t="s">
        <v>295</v>
      </c>
      <c r="B150" s="342"/>
      <c r="C150" s="343"/>
      <c r="D150" s="33" t="e">
        <f>D149/(COUNT(B137:C148)*2)</f>
        <v>#DIV/0!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ht="49.5" x14ac:dyDescent="0.3">
      <c r="A154" s="17" t="s">
        <v>149</v>
      </c>
      <c r="B154" s="94">
        <v>1</v>
      </c>
      <c r="C154" s="94"/>
      <c r="D154" s="95" t="s">
        <v>518</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54" customHeight="1" x14ac:dyDescent="0.3">
      <c r="A167" s="44" t="s">
        <v>215</v>
      </c>
      <c r="B167" s="94">
        <v>1</v>
      </c>
      <c r="C167" s="94"/>
      <c r="D167" s="123" t="s">
        <v>532</v>
      </c>
      <c r="E167" s="94"/>
      <c r="F167" s="94"/>
    </row>
    <row r="168" spans="1:7" x14ac:dyDescent="0.3">
      <c r="A168" s="17" t="s">
        <v>86</v>
      </c>
      <c r="B168" s="94">
        <v>2</v>
      </c>
      <c r="C168" s="94"/>
      <c r="D168" s="94"/>
      <c r="E168" s="95"/>
      <c r="F168" s="94"/>
    </row>
    <row r="169" spans="1:7" x14ac:dyDescent="0.3">
      <c r="A169" s="341" t="s">
        <v>36</v>
      </c>
      <c r="B169" s="342"/>
      <c r="C169" s="343"/>
      <c r="D169" s="248">
        <f>SUM(B165:C168)</f>
        <v>7</v>
      </c>
    </row>
    <row r="170" spans="1:7" x14ac:dyDescent="0.3">
      <c r="A170" s="341" t="s">
        <v>295</v>
      </c>
      <c r="B170" s="342"/>
      <c r="C170" s="343"/>
      <c r="D170" s="33">
        <f>D169/(COUNT(B165:C168)*2)</f>
        <v>0.875</v>
      </c>
    </row>
    <row r="171" spans="1:7" s="22" customFormat="1" x14ac:dyDescent="0.3">
      <c r="A171" s="26"/>
      <c r="B171" s="27"/>
      <c r="C171" s="27"/>
      <c r="D171" s="28"/>
      <c r="G171" s="126"/>
    </row>
    <row r="172" spans="1:7" ht="19.5" x14ac:dyDescent="0.4">
      <c r="A172" s="353" t="s">
        <v>17</v>
      </c>
      <c r="B172" s="354"/>
      <c r="C172" s="354"/>
      <c r="D172" s="354"/>
      <c r="E172" s="354"/>
      <c r="F172" s="354"/>
    </row>
    <row r="173" spans="1:7" ht="33" x14ac:dyDescent="0.3">
      <c r="A173" s="20" t="s">
        <v>180</v>
      </c>
      <c r="B173" s="94">
        <v>1</v>
      </c>
      <c r="C173" s="94"/>
      <c r="D173" s="95" t="s">
        <v>506</v>
      </c>
      <c r="E173" s="94"/>
      <c r="F173" s="94"/>
    </row>
    <row r="174" spans="1:7" ht="49.5" x14ac:dyDescent="0.3">
      <c r="A174" s="17" t="s">
        <v>87</v>
      </c>
      <c r="B174" s="94">
        <v>1</v>
      </c>
      <c r="C174" s="94"/>
      <c r="D174" s="95" t="s">
        <v>507</v>
      </c>
      <c r="E174" s="94"/>
      <c r="F174" s="94"/>
    </row>
    <row r="175" spans="1:7" x14ac:dyDescent="0.3">
      <c r="A175" s="44" t="s">
        <v>197</v>
      </c>
      <c r="B175" s="94">
        <v>2</v>
      </c>
      <c r="C175" s="94"/>
      <c r="D175" s="95"/>
      <c r="E175" s="94"/>
      <c r="F175" s="94"/>
    </row>
    <row r="176" spans="1:7" ht="49.5" x14ac:dyDescent="0.3">
      <c r="A176" s="17" t="s">
        <v>150</v>
      </c>
      <c r="B176" s="94">
        <v>1</v>
      </c>
      <c r="C176" s="94"/>
      <c r="D176" s="95" t="s">
        <v>508</v>
      </c>
      <c r="E176" s="95"/>
      <c r="F176" s="94"/>
    </row>
    <row r="177" spans="1:7" x14ac:dyDescent="0.3">
      <c r="A177" s="341" t="s">
        <v>36</v>
      </c>
      <c r="B177" s="342"/>
      <c r="C177" s="343"/>
      <c r="D177" s="248">
        <f>SUM(B173:C176)</f>
        <v>5</v>
      </c>
    </row>
    <row r="178" spans="1:7" x14ac:dyDescent="0.3">
      <c r="A178" s="341" t="s">
        <v>295</v>
      </c>
      <c r="B178" s="342"/>
      <c r="C178" s="343"/>
      <c r="D178" s="33">
        <f>D177/(COUNT(B173:C176)*2)</f>
        <v>0.625</v>
      </c>
    </row>
    <row r="179" spans="1:7" s="22" customFormat="1" x14ac:dyDescent="0.3">
      <c r="A179" s="26"/>
      <c r="B179" s="27"/>
      <c r="C179" s="27"/>
      <c r="D179" s="28"/>
      <c r="G179" s="126"/>
    </row>
    <row r="180" spans="1:7" ht="19.5" x14ac:dyDescent="0.4">
      <c r="A180" s="349" t="s">
        <v>78</v>
      </c>
      <c r="B180" s="350"/>
      <c r="C180" s="350"/>
      <c r="D180" s="350"/>
      <c r="E180" s="350"/>
      <c r="F180" s="350"/>
    </row>
    <row r="181" spans="1:7" ht="49.5" x14ac:dyDescent="0.3">
      <c r="A181" s="44" t="s">
        <v>315</v>
      </c>
      <c r="B181" s="94">
        <v>0</v>
      </c>
      <c r="C181" s="94"/>
      <c r="D181" s="123" t="s">
        <v>432</v>
      </c>
      <c r="E181" s="95" t="s">
        <v>509</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49" t="s">
        <v>216</v>
      </c>
      <c r="B189" s="350"/>
      <c r="C189" s="350"/>
      <c r="D189" s="350"/>
      <c r="E189" s="350"/>
      <c r="F189" s="350"/>
    </row>
    <row r="190" spans="1:7" ht="33" x14ac:dyDescent="0.3">
      <c r="A190" s="44" t="s">
        <v>371</v>
      </c>
      <c r="B190" s="94">
        <v>1</v>
      </c>
      <c r="C190" s="94"/>
      <c r="D190" s="95" t="s">
        <v>510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113" t="s">
        <v>491</v>
      </c>
      <c r="E192" s="94"/>
      <c r="F192" s="94"/>
    </row>
    <row r="193" spans="1:6" x14ac:dyDescent="0.3">
      <c r="A193" s="53" t="s">
        <v>189</v>
      </c>
      <c r="B193" s="94" t="s">
        <v>32</v>
      </c>
      <c r="C193" s="94"/>
      <c r="D193" s="94"/>
      <c r="E193" s="94"/>
      <c r="F193" s="94"/>
    </row>
    <row r="194" spans="1:6" x14ac:dyDescent="0.3">
      <c r="A194" s="341" t="s">
        <v>36</v>
      </c>
      <c r="B194" s="342"/>
      <c r="C194" s="343"/>
      <c r="D194" s="54">
        <f>SUM(B190:C193)</f>
        <v>2</v>
      </c>
    </row>
    <row r="195" spans="1:6" x14ac:dyDescent="0.3">
      <c r="A195" s="341" t="s">
        <v>295</v>
      </c>
      <c r="B195" s="342"/>
      <c r="C195" s="343"/>
      <c r="D195" s="33">
        <f>D194/(COUNT(B190:C193)*2)</f>
        <v>0.5</v>
      </c>
    </row>
    <row r="197" spans="1:6" ht="18" x14ac:dyDescent="0.35">
      <c r="A197" s="64" t="s">
        <v>519</v>
      </c>
      <c r="B197" s="63"/>
      <c r="C197" s="63"/>
      <c r="D197" s="302">
        <f>E197/F197</f>
        <v>0.3125</v>
      </c>
      <c r="E197" s="303">
        <f>COUNTIF('A1 Technique'!F17:F193,"ok")</f>
        <v>5</v>
      </c>
      <c r="F197" s="303">
        <f>COUNTA('A1 Technique'!F17:F193)</f>
        <v>16</v>
      </c>
    </row>
    <row r="198" spans="1:6" ht="22.5" x14ac:dyDescent="0.3">
      <c r="A198" s="35" t="s">
        <v>45</v>
      </c>
      <c r="B198" s="36"/>
      <c r="C198" s="37"/>
      <c r="D198" s="38">
        <f>SUM(D194,D186,D177,D169,D161,D63,D52,D33,D22,D118,D149,D133,D102,D84,D42)</f>
        <v>158</v>
      </c>
    </row>
    <row r="199" spans="1:6" ht="22.5" x14ac:dyDescent="0.3">
      <c r="A199" s="35" t="s">
        <v>323</v>
      </c>
      <c r="B199" s="36"/>
      <c r="C199" s="37"/>
      <c r="D199" s="39">
        <f>D198/(COUNT(B190:C193,B181:C185,B173:C176,B165:C168,B153:C160,B56:C62,B46:C51,B26:C32,B17:C21,B107:C117,B137:C148,B122:C132,B88:C101,B67:C83,B37:C41)*2)</f>
        <v>0.84042553191489366</v>
      </c>
    </row>
  </sheetData>
  <sheetProtection algorithmName="SHA-512" hashValue="z2UzGrHLQB4WcH4+mFDWcELC7Ayyat1SzTXnD5hvrzPAXLWiKhCMuvwPrxZ2ddrrejGuW0wOjOUMxB/635uHrA==" saltValue="HCGC4RFfSViscaPtMZtJ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46" orientation="portrait" r:id="rId1"/>
  <rowBreaks count="2" manualBreakCount="2">
    <brk id="65" max="6" man="1"/>
    <brk id="120" max="6"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419" zoomScale="60" workbookViewId="0">
      <selection activeCell="D421" sqref="D4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18VDIjtZfRUbTf5C15gEfMjANXbvL4Nk20pW3j/6TixVWdwKyvSH1levZR7Do3cwvx17pOVttrNofHl/XDaEJQ==" saltValue="Wuso020j9qgsHvmJ77LfO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7" t="s">
        <v>50</v>
      </c>
      <c r="B6" s="337"/>
      <c r="C6" s="337"/>
      <c r="D6" s="337"/>
      <c r="E6" s="337"/>
      <c r="F6" s="337"/>
      <c r="G6" s="125"/>
    </row>
    <row r="7" spans="1:7" s="12" customFormat="1" ht="21.75" customHeight="1" x14ac:dyDescent="0.45">
      <c r="A7" s="315" t="str">
        <f>'A3 Exploitation'!A8:F8</f>
        <v>Ras Jebal</v>
      </c>
      <c r="B7" s="315"/>
      <c r="C7" s="315"/>
      <c r="D7" s="315"/>
      <c r="E7" s="315"/>
      <c r="F7" s="315"/>
      <c r="G7" s="125"/>
    </row>
    <row r="8" spans="1:7" s="12" customFormat="1" ht="24" x14ac:dyDescent="0.45">
      <c r="A8" s="14" t="s">
        <v>42</v>
      </c>
      <c r="B8" s="338">
        <f>'A3 Exploitation'!B9:F9</f>
        <v>0</v>
      </c>
      <c r="C8" s="338"/>
      <c r="D8" s="338"/>
      <c r="E8" s="338"/>
      <c r="F8" s="338"/>
      <c r="G8" s="125"/>
    </row>
    <row r="9" spans="1:7" s="12" customFormat="1" ht="24" x14ac:dyDescent="0.45">
      <c r="A9" s="15" t="s">
        <v>44</v>
      </c>
      <c r="B9" s="339">
        <f>'A3 Exploitation'!B10:F10</f>
        <v>0</v>
      </c>
      <c r="C9" s="339"/>
      <c r="D9" s="339"/>
      <c r="E9" s="339"/>
      <c r="F9" s="339"/>
      <c r="G9" s="125"/>
    </row>
    <row r="10" spans="1:7" s="12" customFormat="1" ht="24" x14ac:dyDescent="0.45">
      <c r="A10" s="14" t="s">
        <v>43</v>
      </c>
      <c r="B10" s="336">
        <f>'A3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92">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91">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91">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91">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91">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91">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91">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91">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91">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91">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92">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91">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91">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91">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2" t="e">
        <f>E197/F197</f>
        <v>#DIV/0!</v>
      </c>
      <c r="E197" s="303">
        <f>COUNTIF('A2 Technique'!F17:F193,"ok")</f>
        <v>0</v>
      </c>
      <c r="F197" s="303">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topLeftCell="A439" zoomScale="70" zoomScaleSheetLayoutView="70" workbookViewId="0">
      <selection activeCell="E443" sqref="E4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4" t="s">
        <v>179</v>
      </c>
      <c r="B7" s="314"/>
      <c r="C7" s="314"/>
      <c r="D7" s="314"/>
      <c r="E7" s="314"/>
      <c r="F7" s="314"/>
      <c r="G7" s="125"/>
    </row>
    <row r="8" spans="1:7" ht="29.25" x14ac:dyDescent="0.45">
      <c r="A8" s="315" t="str">
        <f>'Page de garde'!D18</f>
        <v>Ras Jebal</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VdOwLn3xECeH36P27u0YOdArgoJLsBuO4Jgk/IvxFylXchXc2fpIWqBkhulmPUch7RZwVxIc/Kesoei/nR4Q==" saltValue="XQvB+i91/nK9yVtj2MBd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7" t="s">
        <v>50</v>
      </c>
      <c r="B6" s="337"/>
      <c r="C6" s="337"/>
      <c r="D6" s="337"/>
      <c r="E6" s="337"/>
      <c r="F6" s="337"/>
      <c r="G6" s="125"/>
    </row>
    <row r="7" spans="1:7" s="12" customFormat="1" ht="21.75" customHeight="1" x14ac:dyDescent="0.45">
      <c r="A7" s="315" t="e">
        <f>#REF!</f>
        <v>#REF!</v>
      </c>
      <c r="B7" s="315"/>
      <c r="C7" s="315"/>
      <c r="D7" s="315"/>
      <c r="E7" s="315"/>
      <c r="F7" s="315"/>
      <c r="G7" s="125"/>
    </row>
    <row r="8" spans="1:7" s="12" customFormat="1" ht="24" x14ac:dyDescent="0.45">
      <c r="A8" s="14" t="s">
        <v>42</v>
      </c>
      <c r="B8" s="338">
        <f>'A4 Exploitation'!B9:F9</f>
        <v>0</v>
      </c>
      <c r="C8" s="338"/>
      <c r="D8" s="338"/>
      <c r="E8" s="338"/>
      <c r="F8" s="338"/>
      <c r="G8" s="125"/>
    </row>
    <row r="9" spans="1:7" s="12" customFormat="1" ht="24" x14ac:dyDescent="0.45">
      <c r="A9" s="15" t="s">
        <v>44</v>
      </c>
      <c r="B9" s="339">
        <f>'A4 Exploitation'!B10:F10</f>
        <v>0</v>
      </c>
      <c r="C9" s="339"/>
      <c r="D9" s="339"/>
      <c r="E9" s="339"/>
      <c r="F9" s="339"/>
      <c r="G9" s="125"/>
    </row>
    <row r="10" spans="1:7" s="12" customFormat="1" ht="24" x14ac:dyDescent="0.45">
      <c r="A10" s="14" t="s">
        <v>43</v>
      </c>
      <c r="B10" s="336">
        <f>'A4 Exploitation'!A8:F8</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45">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4">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4">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4">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4">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4">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4">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4">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4">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45">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4">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4">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4">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2" t="e">
        <f>E197/F197</f>
        <v>#DIV/0!</v>
      </c>
      <c r="E197" s="303">
        <f>COUNTIF('A3 Technique'!F17:F193,"ok")</f>
        <v>0</v>
      </c>
      <c r="F197" s="303">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2018-07-10T09:13:55Z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