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Ras Jbel/2018/11/"/>
    </mc:Choice>
  </mc:AlternateContent>
  <bookViews>
    <workbookView xWindow="0" yWindow="0" windowWidth="20490" windowHeight="65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3">'A2 Exploitation'!$A$1:$F$549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7" i="32" l="1"/>
  <c r="F532" i="38" l="1"/>
  <c r="F532" i="31"/>
  <c r="F532" i="33"/>
  <c r="F543" i="40"/>
  <c r="F543" i="38"/>
  <c r="F543" i="33"/>
  <c r="F543" i="31"/>
  <c r="F532" i="43" l="1"/>
  <c r="E532" i="43"/>
  <c r="F543" i="43"/>
  <c r="E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c r="D476" i="43"/>
  <c r="D493" i="43"/>
  <c r="D494" i="43" s="1"/>
  <c r="D197" i="37" l="1"/>
  <c r="C348" i="36"/>
  <c r="C297" i="36"/>
  <c r="C295" i="36"/>
  <c r="C291" i="36"/>
  <c r="C251" i="36"/>
  <c r="C230" i="36"/>
  <c r="C194" i="36"/>
  <c r="C186" i="36"/>
  <c r="C181" i="36"/>
  <c r="C143" i="36"/>
  <c r="C138" i="36"/>
  <c r="C91" i="36"/>
  <c r="C82" i="36"/>
  <c r="C68" i="36"/>
  <c r="B10" i="41"/>
  <c r="B9" i="41"/>
  <c r="B8" i="41"/>
  <c r="B10" i="39"/>
  <c r="B9" i="39"/>
  <c r="B8" i="39"/>
  <c r="B9" i="32"/>
  <c r="B8" i="32"/>
  <c r="B10" i="25"/>
  <c r="B9" i="25"/>
  <c r="B8" i="25"/>
  <c r="B10" i="35"/>
  <c r="B9" i="35"/>
  <c r="B8" i="35"/>
  <c r="B10" i="37"/>
  <c r="B9" i="37"/>
  <c r="B8" i="37"/>
  <c r="F197" i="41" l="1"/>
  <c r="F197" i="39"/>
  <c r="E197" i="25"/>
  <c r="D477" i="43"/>
  <c r="D476" i="40"/>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D197" i="39" s="1"/>
  <c r="E197" i="41"/>
  <c r="D197" i="41" s="1"/>
  <c r="E543" i="40"/>
  <c r="D543" i="40" s="1"/>
  <c r="F532" i="40"/>
  <c r="E532" i="40"/>
  <c r="D532" i="40" s="1"/>
  <c r="F512" i="40"/>
  <c r="E512" i="40"/>
  <c r="F498" i="40"/>
  <c r="E498" i="40"/>
  <c r="D498" i="40" s="1"/>
  <c r="F476" i="40"/>
  <c r="E476" i="40"/>
  <c r="F439" i="40"/>
  <c r="E439" i="40"/>
  <c r="D439" i="40" s="1"/>
  <c r="B439" i="40" s="1"/>
  <c r="F386" i="40"/>
  <c r="E386" i="40"/>
  <c r="F353" i="40"/>
  <c r="E353" i="40"/>
  <c r="D353" i="40" s="1"/>
  <c r="F313" i="40"/>
  <c r="E313" i="40"/>
  <c r="D313" i="40" s="1"/>
  <c r="F261" i="40"/>
  <c r="E261" i="40"/>
  <c r="D261" i="40" s="1"/>
  <c r="B261" i="40" s="1"/>
  <c r="F200" i="40"/>
  <c r="E200" i="40"/>
  <c r="F153" i="40"/>
  <c r="E153" i="40"/>
  <c r="D153" i="40" s="1"/>
  <c r="F99" i="40"/>
  <c r="E99" i="40"/>
  <c r="D99" i="40" s="1"/>
  <c r="F41" i="40"/>
  <c r="E41" i="40"/>
  <c r="D41" i="40" s="1"/>
  <c r="B41" i="40" s="1"/>
  <c r="D493" i="40"/>
  <c r="D494" i="40" s="1"/>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E532" i="38"/>
  <c r="D532" i="38" s="1"/>
  <c r="B532" i="38" s="1"/>
  <c r="D533" i="38" s="1"/>
  <c r="D534" i="38" s="1"/>
  <c r="F512" i="38"/>
  <c r="E512" i="38"/>
  <c r="D512" i="38" s="1"/>
  <c r="B512" i="38" s="1"/>
  <c r="F498" i="38"/>
  <c r="E498" i="38"/>
  <c r="D498" i="38" s="1"/>
  <c r="F476" i="38"/>
  <c r="E476" i="38"/>
  <c r="D476" i="38" s="1"/>
  <c r="B476" i="38" s="1"/>
  <c r="D477" i="38" s="1"/>
  <c r="F439" i="38"/>
  <c r="E439" i="38"/>
  <c r="D439" i="38" s="1"/>
  <c r="B439" i="38" s="1"/>
  <c r="F386" i="38"/>
  <c r="E386" i="38"/>
  <c r="D386" i="38" s="1"/>
  <c r="F353" i="38"/>
  <c r="E353" i="38"/>
  <c r="D353" i="38" s="1"/>
  <c r="F313" i="38"/>
  <c r="E313" i="38"/>
  <c r="D313" i="38" s="1"/>
  <c r="F261" i="38"/>
  <c r="E261" i="38"/>
  <c r="D261" i="38" s="1"/>
  <c r="B261" i="38" s="1"/>
  <c r="F200" i="38"/>
  <c r="E200" i="38"/>
  <c r="F153" i="38"/>
  <c r="E153" i="38"/>
  <c r="D153" i="38" s="1"/>
  <c r="F99" i="38"/>
  <c r="E99" i="38"/>
  <c r="D99" i="38" s="1"/>
  <c r="B99" i="38" s="1"/>
  <c r="F41" i="38"/>
  <c r="E41" i="38"/>
  <c r="D41"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E543" i="33"/>
  <c r="E532" i="33"/>
  <c r="D532" i="33" s="1"/>
  <c r="F512" i="33"/>
  <c r="E512" i="33"/>
  <c r="D512" i="33" s="1"/>
  <c r="F498" i="33"/>
  <c r="E498" i="33"/>
  <c r="D498" i="33" s="1"/>
  <c r="F476" i="33"/>
  <c r="E476" i="33"/>
  <c r="D476" i="33" s="1"/>
  <c r="B476" i="33" s="1"/>
  <c r="F439" i="33"/>
  <c r="E439" i="33"/>
  <c r="D439" i="33" s="1"/>
  <c r="F386" i="33"/>
  <c r="E386" i="33"/>
  <c r="D386" i="33" s="1"/>
  <c r="F353" i="33"/>
  <c r="E353" i="33"/>
  <c r="D353" i="33" s="1"/>
  <c r="F313" i="33"/>
  <c r="E313" i="33"/>
  <c r="D313" i="33" s="1"/>
  <c r="B313" i="33" s="1"/>
  <c r="F261" i="33"/>
  <c r="E261" i="33"/>
  <c r="D261" i="33" s="1"/>
  <c r="F200" i="33"/>
  <c r="E200" i="33"/>
  <c r="D200" i="33" s="1"/>
  <c r="F153" i="33"/>
  <c r="E153" i="33"/>
  <c r="D153" i="33" s="1"/>
  <c r="B153" i="33" s="1"/>
  <c r="F99" i="33"/>
  <c r="E99" i="33"/>
  <c r="D99" i="33" s="1"/>
  <c r="B99" i="33" s="1"/>
  <c r="F41" i="33"/>
  <c r="E41" i="33"/>
  <c r="D41" i="33" s="1"/>
  <c r="F200" i="43"/>
  <c r="F153" i="43"/>
  <c r="F99" i="43"/>
  <c r="F41" i="43"/>
  <c r="F512" i="43"/>
  <c r="E512" i="43"/>
  <c r="D512" i="43" s="1"/>
  <c r="F498" i="43"/>
  <c r="E498" i="43"/>
  <c r="F476" i="43"/>
  <c r="E476" i="43"/>
  <c r="F439" i="43"/>
  <c r="E439" i="43"/>
  <c r="F386" i="43"/>
  <c r="E386" i="43"/>
  <c r="D386" i="43" s="1"/>
  <c r="F353" i="43"/>
  <c r="E353" i="43"/>
  <c r="F313" i="43"/>
  <c r="E313" i="43"/>
  <c r="F261" i="43"/>
  <c r="E261" i="43"/>
  <c r="E200" i="43"/>
  <c r="D200" i="43" s="1"/>
  <c r="E153" i="43"/>
  <c r="D153" i="43" s="1"/>
  <c r="B153" i="43" s="1"/>
  <c r="D154" i="43" s="1"/>
  <c r="E99" i="43"/>
  <c r="D99" i="43" s="1"/>
  <c r="E41" i="43"/>
  <c r="A537" i="43"/>
  <c r="A517" i="43"/>
  <c r="A506" i="43"/>
  <c r="A484" i="43"/>
  <c r="A447" i="43"/>
  <c r="A394" i="43"/>
  <c r="A361" i="43"/>
  <c r="A321" i="43"/>
  <c r="A269" i="43"/>
  <c r="A208" i="43"/>
  <c r="A161" i="43"/>
  <c r="A106" i="43"/>
  <c r="A49" i="43"/>
  <c r="A16" i="43"/>
  <c r="A8" i="43"/>
  <c r="A7" i="35" s="1"/>
  <c r="D200" i="38" l="1"/>
  <c r="B200" i="38" s="1"/>
  <c r="B512" i="33"/>
  <c r="D513" i="33" s="1"/>
  <c r="D514" i="33" s="1"/>
  <c r="B41" i="38"/>
  <c r="D42" i="38" s="1"/>
  <c r="B353" i="40"/>
  <c r="D354" i="40" s="1"/>
  <c r="B498" i="40"/>
  <c r="D499" i="40" s="1"/>
  <c r="B543" i="40"/>
  <c r="D544" i="40" s="1"/>
  <c r="D545" i="40" s="1"/>
  <c r="B99" i="43"/>
  <c r="D100" i="43" s="1"/>
  <c r="B200" i="43"/>
  <c r="D201" i="43" s="1"/>
  <c r="B543" i="38"/>
  <c r="D544" i="38" s="1"/>
  <c r="D545" i="38" s="1"/>
  <c r="D200" i="40"/>
  <c r="B200" i="40" s="1"/>
  <c r="D386" i="40"/>
  <c r="D512" i="40"/>
  <c r="B512" i="40" s="1"/>
  <c r="D387" i="43"/>
  <c r="D388" i="43" s="1"/>
  <c r="B386" i="43"/>
  <c r="D513" i="43"/>
  <c r="D514" i="43" s="1"/>
  <c r="B152" i="29" s="1"/>
  <c r="B512" i="43"/>
  <c r="D262" i="33"/>
  <c r="D263" i="33" s="1"/>
  <c r="B261" i="33"/>
  <c r="D499" i="33"/>
  <c r="D502" i="33" s="1"/>
  <c r="D503" i="33" s="1"/>
  <c r="B498" i="33"/>
  <c r="D533" i="33"/>
  <c r="D534" i="33" s="1"/>
  <c r="B532" i="33"/>
  <c r="B153" i="38"/>
  <c r="D154" i="38" s="1"/>
  <c r="D314" i="38"/>
  <c r="D315" i="38" s="1"/>
  <c r="B313" i="38"/>
  <c r="B353" i="38"/>
  <c r="D354" i="38" s="1"/>
  <c r="D357" i="38" s="1"/>
  <c r="D358" i="38" s="1"/>
  <c r="B386" i="38"/>
  <c r="D387" i="38" s="1"/>
  <c r="B498" i="38"/>
  <c r="D499" i="38" s="1"/>
  <c r="D100" i="40"/>
  <c r="D101" i="40" s="1"/>
  <c r="B99" i="40"/>
  <c r="D154" i="40"/>
  <c r="D155" i="40" s="1"/>
  <c r="B153" i="40"/>
  <c r="D314" i="40"/>
  <c r="D317" i="40" s="1"/>
  <c r="D318" i="40" s="1"/>
  <c r="B313" i="40"/>
  <c r="D533" i="40"/>
  <c r="D534" i="40" s="1"/>
  <c r="B532" i="40"/>
  <c r="D477" i="40"/>
  <c r="D480" i="40" s="1"/>
  <c r="D481" i="40" s="1"/>
  <c r="B476" i="40"/>
  <c r="D440" i="33"/>
  <c r="D441" i="33" s="1"/>
  <c r="B439" i="33"/>
  <c r="D387" i="33"/>
  <c r="D388" i="33" s="1"/>
  <c r="B386" i="33"/>
  <c r="D354" i="33"/>
  <c r="D357" i="33" s="1"/>
  <c r="D358" i="33" s="1"/>
  <c r="B353" i="33"/>
  <c r="D201" i="33"/>
  <c r="D204" i="33" s="1"/>
  <c r="D205" i="33" s="1"/>
  <c r="B200" i="33"/>
  <c r="D42" i="33"/>
  <c r="D43" i="33" s="1"/>
  <c r="B41" i="33"/>
  <c r="D100" i="38"/>
  <c r="D101" i="38" s="1"/>
  <c r="D513" i="38"/>
  <c r="D514" i="38" s="1"/>
  <c r="D513" i="40"/>
  <c r="D514" i="40" s="1"/>
  <c r="D547" i="40"/>
  <c r="D42" i="40"/>
  <c r="D45" i="40" s="1"/>
  <c r="D46" i="40" s="1"/>
  <c r="D100" i="33"/>
  <c r="D440" i="38"/>
  <c r="D441" i="38" s="1"/>
  <c r="D543" i="33"/>
  <c r="D543" i="43"/>
  <c r="D532" i="43"/>
  <c r="D498" i="43"/>
  <c r="D353" i="43"/>
  <c r="D439" i="43"/>
  <c r="D313" i="43"/>
  <c r="D261" i="43"/>
  <c r="D41" i="43"/>
  <c r="B41" i="43" s="1"/>
  <c r="D155" i="43"/>
  <c r="D157" i="43"/>
  <c r="D158" i="43" s="1"/>
  <c r="D478" i="43"/>
  <c r="D480" i="43"/>
  <c r="D481" i="43" s="1"/>
  <c r="D440" i="40"/>
  <c r="D443" i="40" s="1"/>
  <c r="D444" i="40" s="1"/>
  <c r="D201" i="40"/>
  <c r="D202" i="40" s="1"/>
  <c r="D262" i="40"/>
  <c r="D265" i="40" s="1"/>
  <c r="D266" i="40" s="1"/>
  <c r="D201" i="38"/>
  <c r="D202" i="38" s="1"/>
  <c r="D262" i="38"/>
  <c r="D265" i="38" s="1"/>
  <c r="D266" i="38" s="1"/>
  <c r="D314" i="33"/>
  <c r="D315" i="33" s="1"/>
  <c r="D154" i="33"/>
  <c r="D157" i="33" s="1"/>
  <c r="D158" i="33" s="1"/>
  <c r="D477" i="33"/>
  <c r="D480" i="33" s="1"/>
  <c r="D481" i="33" s="1"/>
  <c r="D157" i="40"/>
  <c r="D158" i="40" s="1"/>
  <c r="D478" i="40"/>
  <c r="D263" i="40"/>
  <c r="D315" i="40"/>
  <c r="D85" i="40"/>
  <c r="D173" i="40"/>
  <c r="D480" i="38"/>
  <c r="D481" i="38" s="1"/>
  <c r="D478" i="38"/>
  <c r="D102" i="38"/>
  <c r="D103" i="38" s="1"/>
  <c r="D85" i="38"/>
  <c r="D173" i="38"/>
  <c r="D85" i="31"/>
  <c r="D173" i="31"/>
  <c r="D265" i="33"/>
  <c r="D266" i="33" s="1"/>
  <c r="D443" i="33"/>
  <c r="D500" i="33"/>
  <c r="D500" i="36"/>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500" i="38" l="1"/>
  <c r="D502" i="38"/>
  <c r="D503" i="38" s="1"/>
  <c r="D388" i="38"/>
  <c r="D390" i="38"/>
  <c r="D391" i="38" s="1"/>
  <c r="D317" i="38"/>
  <c r="D318" i="38" s="1"/>
  <c r="D263" i="38"/>
  <c r="D547" i="38"/>
  <c r="D155" i="38"/>
  <c r="D157" i="38"/>
  <c r="D158" i="38" s="1"/>
  <c r="D102" i="43"/>
  <c r="D103" i="43" s="1"/>
  <c r="D101" i="43"/>
  <c r="D502" i="40"/>
  <c r="D503" i="40" s="1"/>
  <c r="D500" i="40"/>
  <c r="D45" i="38"/>
  <c r="D46" i="38" s="1"/>
  <c r="D43" i="38"/>
  <c r="D202" i="43"/>
  <c r="D204" i="43"/>
  <c r="D205" i="43" s="1"/>
  <c r="D355" i="40"/>
  <c r="D357" i="40"/>
  <c r="D358" i="40" s="1"/>
  <c r="B313" i="43"/>
  <c r="D314" i="43" s="1"/>
  <c r="B353" i="43"/>
  <c r="D354" i="43" s="1"/>
  <c r="B532" i="43"/>
  <c r="D533" i="43" s="1"/>
  <c r="D534" i="43" s="1"/>
  <c r="B162" i="29" s="1"/>
  <c r="B543" i="33"/>
  <c r="D544" i="33" s="1"/>
  <c r="D545" i="33" s="1"/>
  <c r="B386" i="40"/>
  <c r="D387" i="40" s="1"/>
  <c r="D355" i="33"/>
  <c r="D390" i="33"/>
  <c r="D391" i="33" s="1"/>
  <c r="D355" i="38"/>
  <c r="D102" i="40"/>
  <c r="D103" i="40" s="1"/>
  <c r="D390" i="43"/>
  <c r="D391" i="43" s="1"/>
  <c r="D262" i="43"/>
  <c r="D265" i="43" s="1"/>
  <c r="D266" i="43" s="1"/>
  <c r="B89" i="29" s="1"/>
  <c r="B261" i="43"/>
  <c r="D440" i="43"/>
  <c r="B439" i="43"/>
  <c r="D499" i="43"/>
  <c r="D502" i="43" s="1"/>
  <c r="D503" i="43" s="1"/>
  <c r="B143" i="29" s="1"/>
  <c r="B498" i="43"/>
  <c r="D544" i="43"/>
  <c r="D545" i="43" s="1"/>
  <c r="B171" i="29" s="1"/>
  <c r="B543" i="43"/>
  <c r="D202" i="33"/>
  <c r="D45" i="33"/>
  <c r="D46" i="33" s="1"/>
  <c r="D441" i="40"/>
  <c r="D443" i="38"/>
  <c r="D444" i="38" s="1"/>
  <c r="D444" i="33"/>
  <c r="B126" i="29" s="1"/>
  <c r="D263" i="43"/>
  <c r="D478" i="33"/>
  <c r="D102" i="33"/>
  <c r="D103" i="33" s="1"/>
  <c r="D101" i="33"/>
  <c r="D317" i="33"/>
  <c r="D318" i="33" s="1"/>
  <c r="D43" i="40"/>
  <c r="D547" i="33"/>
  <c r="D547" i="43"/>
  <c r="D42" i="43"/>
  <c r="D155" i="33"/>
  <c r="D204" i="40"/>
  <c r="D205" i="40" s="1"/>
  <c r="D204" i="38"/>
  <c r="D205" i="38" s="1"/>
  <c r="B71" i="29"/>
  <c r="D222" i="36"/>
  <c r="D223" i="36" s="1"/>
  <c r="D100" i="36"/>
  <c r="D101" i="36" s="1"/>
  <c r="B116" i="29"/>
  <c r="B80" i="29"/>
  <c r="B62" i="29"/>
  <c r="B134" i="29"/>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D118" i="41" s="1"/>
  <c r="D119" i="41" s="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D133" i="39" s="1"/>
  <c r="D134" i="39" s="1"/>
  <c r="C116" i="39"/>
  <c r="C115" i="39"/>
  <c r="C112" i="39"/>
  <c r="C100" i="39"/>
  <c r="C99" i="39"/>
  <c r="C94" i="39"/>
  <c r="C93" i="39"/>
  <c r="C82" i="39"/>
  <c r="C80" i="39"/>
  <c r="C77" i="39"/>
  <c r="C76" i="39"/>
  <c r="C75" i="39"/>
  <c r="D84" i="39" s="1"/>
  <c r="D85" i="39" s="1"/>
  <c r="C61" i="39"/>
  <c r="C60" i="39"/>
  <c r="C56" i="39"/>
  <c r="C51" i="39"/>
  <c r="D52" i="39" s="1"/>
  <c r="D53" i="39" s="1"/>
  <c r="C37" i="39"/>
  <c r="D42" i="39" s="1"/>
  <c r="D43" i="39" s="1"/>
  <c r="C26" i="39"/>
  <c r="D33" i="39" s="1"/>
  <c r="D34" i="39" s="1"/>
  <c r="D22" i="39"/>
  <c r="D23" i="39" s="1"/>
  <c r="B165" i="29"/>
  <c r="B155" i="29"/>
  <c r="A8" i="38"/>
  <c r="A7" i="39" s="1"/>
  <c r="D355" i="43" l="1"/>
  <c r="D357" i="43"/>
  <c r="D388" i="40"/>
  <c r="D390" i="40"/>
  <c r="D315" i="43"/>
  <c r="D317" i="43"/>
  <c r="D441" i="43"/>
  <c r="D443" i="43"/>
  <c r="D444" i="43" s="1"/>
  <c r="B125" i="29" s="1"/>
  <c r="D63" i="39"/>
  <c r="D64" i="39" s="1"/>
  <c r="D133" i="41"/>
  <c r="D134" i="41" s="1"/>
  <c r="D500" i="43"/>
  <c r="D548" i="33"/>
  <c r="D549" i="33" s="1"/>
  <c r="D318" i="43"/>
  <c r="B98" i="29" s="1"/>
  <c r="D358" i="43"/>
  <c r="B107" i="29" s="1"/>
  <c r="D84" i="41"/>
  <c r="D85" i="41" s="1"/>
  <c r="D102" i="41"/>
  <c r="D103" i="41" s="1"/>
  <c r="D149" i="41"/>
  <c r="D150" i="41" s="1"/>
  <c r="D118" i="39"/>
  <c r="D119" i="39" s="1"/>
  <c r="D102" i="39"/>
  <c r="D103" i="39" s="1"/>
  <c r="D161" i="39"/>
  <c r="D162" i="39" s="1"/>
  <c r="D63" i="41"/>
  <c r="D64" i="41" s="1"/>
  <c r="D161" i="41"/>
  <c r="D162" i="41" s="1"/>
  <c r="D548" i="38"/>
  <c r="D549" i="38" s="1"/>
  <c r="D43" i="43"/>
  <c r="D45" i="43"/>
  <c r="D46" i="43" s="1"/>
  <c r="B53" i="29" s="1"/>
  <c r="D548" i="43"/>
  <c r="D549" i="43" s="1"/>
  <c r="B75" i="29"/>
  <c r="B93" i="29"/>
  <c r="B84" i="29"/>
  <c r="B102" i="29"/>
  <c r="B147" i="29"/>
  <c r="D198" i="41"/>
  <c r="D199" i="41" s="1"/>
  <c r="D195" i="41"/>
  <c r="B129" i="29"/>
  <c r="B138" i="29"/>
  <c r="B66" i="29"/>
  <c r="B175" i="29"/>
  <c r="B48" i="29"/>
  <c r="B111" i="29"/>
  <c r="D198" i="39"/>
  <c r="D199" i="39" s="1"/>
  <c r="D195" i="39"/>
  <c r="B146" i="29"/>
  <c r="B174" i="29"/>
  <c r="B83" i="29"/>
  <c r="B119" i="29"/>
  <c r="B56" i="29"/>
  <c r="B92" i="29"/>
  <c r="B137" i="29"/>
  <c r="B65" i="29"/>
  <c r="B47" i="29"/>
  <c r="B74" i="29"/>
  <c r="B110" i="29"/>
  <c r="D391" i="40" l="1"/>
  <c r="B120" i="29" s="1"/>
  <c r="D548" i="40"/>
  <c r="D549" i="40" s="1"/>
  <c r="B11" i="39"/>
  <c r="B183" i="29"/>
  <c r="B11" i="41"/>
  <c r="B184" i="29"/>
  <c r="B12" i="43"/>
  <c r="B35" i="29"/>
  <c r="B128" i="29"/>
  <c r="B101" i="29"/>
  <c r="B12" i="40" l="1"/>
  <c r="B39" i="29"/>
  <c r="B29" i="29"/>
  <c r="B12" i="38"/>
  <c r="B38" i="29"/>
  <c r="B28" i="29"/>
  <c r="E543" i="31"/>
  <c r="E532" i="31"/>
  <c r="F512" i="31"/>
  <c r="E512" i="31"/>
  <c r="D512" i="31" s="1"/>
  <c r="F498" i="31"/>
  <c r="E498" i="31"/>
  <c r="F476" i="31"/>
  <c r="E476" i="31"/>
  <c r="F439" i="31"/>
  <c r="E439" i="31"/>
  <c r="F386" i="31"/>
  <c r="E386" i="31"/>
  <c r="D386" i="31" s="1"/>
  <c r="F353" i="31"/>
  <c r="E353" i="31"/>
  <c r="F313" i="31"/>
  <c r="E313" i="31"/>
  <c r="D313" i="31" s="1"/>
  <c r="F261" i="31"/>
  <c r="E261" i="31"/>
  <c r="F200" i="31"/>
  <c r="E200" i="31"/>
  <c r="F153" i="31"/>
  <c r="E153" i="31"/>
  <c r="F99" i="31"/>
  <c r="E99" i="31"/>
  <c r="D99" i="31" s="1"/>
  <c r="F41" i="31"/>
  <c r="E41" i="3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C530" i="36"/>
  <c r="C528" i="36"/>
  <c r="A517" i="36"/>
  <c r="B151" i="29"/>
  <c r="A506" i="36"/>
  <c r="C490" i="36"/>
  <c r="D493" i="36" s="1"/>
  <c r="A484" i="36"/>
  <c r="C469" i="36"/>
  <c r="C461" i="36"/>
  <c r="A447" i="36"/>
  <c r="C438" i="36"/>
  <c r="C431" i="36"/>
  <c r="C425" i="36"/>
  <c r="D426" i="36" s="1"/>
  <c r="D427" i="36" s="1"/>
  <c r="C415" i="36"/>
  <c r="D417" i="36" s="1"/>
  <c r="A394" i="36"/>
  <c r="C381" i="36"/>
  <c r="D387" i="36" s="1"/>
  <c r="D388" i="36" s="1"/>
  <c r="C371" i="36"/>
  <c r="C368" i="36"/>
  <c r="A361" i="36"/>
  <c r="C344" i="36"/>
  <c r="C340" i="36"/>
  <c r="A321" i="36"/>
  <c r="C304" i="36"/>
  <c r="C302" i="36"/>
  <c r="C278" i="36"/>
  <c r="D285" i="36" s="1"/>
  <c r="A269" i="36"/>
  <c r="C252" i="36"/>
  <c r="C249" i="36"/>
  <c r="C240" i="36"/>
  <c r="C238" i="36"/>
  <c r="C235" i="36"/>
  <c r="C227" i="36"/>
  <c r="A208" i="36"/>
  <c r="C184" i="36"/>
  <c r="D201" i="36" s="1"/>
  <c r="A161" i="36"/>
  <c r="C147" i="36"/>
  <c r="D154" i="36" s="1"/>
  <c r="D155" i="36" s="1"/>
  <c r="C134" i="36"/>
  <c r="C132" i="36"/>
  <c r="C131" i="36"/>
  <c r="C129" i="36"/>
  <c r="C125" i="36"/>
  <c r="A106" i="36"/>
  <c r="C79" i="36"/>
  <c r="C74" i="36"/>
  <c r="C72" i="36"/>
  <c r="C69" i="36"/>
  <c r="C65" i="36"/>
  <c r="C59" i="36"/>
  <c r="D61" i="36" s="1"/>
  <c r="A49" i="36"/>
  <c r="C35" i="36"/>
  <c r="C34" i="36"/>
  <c r="C30"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476" i="31" l="1"/>
  <c r="B476" i="31" s="1"/>
  <c r="D477" i="31" s="1"/>
  <c r="D480" i="31" s="1"/>
  <c r="D481" i="31" s="1"/>
  <c r="D200" i="31"/>
  <c r="B99" i="31"/>
  <c r="D100" i="31" s="1"/>
  <c r="B200" i="31"/>
  <c r="D201" i="31" s="1"/>
  <c r="B313" i="31"/>
  <c r="D314" i="31" s="1"/>
  <c r="B386" i="31"/>
  <c r="D387" i="31" s="1"/>
  <c r="D478" i="31"/>
  <c r="B512" i="31"/>
  <c r="D513" i="31" s="1"/>
  <c r="D514" i="31" s="1"/>
  <c r="D197" i="35"/>
  <c r="D149" i="35"/>
  <c r="D150" i="35" s="1"/>
  <c r="D41" i="31"/>
  <c r="B41" i="31" s="1"/>
  <c r="D153" i="31"/>
  <c r="D261" i="31"/>
  <c r="D353" i="31"/>
  <c r="D439" i="31"/>
  <c r="D498" i="31"/>
  <c r="D532" i="31"/>
  <c r="D161" i="35"/>
  <c r="D162" i="35" s="1"/>
  <c r="D133" i="35"/>
  <c r="D134" i="35" s="1"/>
  <c r="D118" i="35"/>
  <c r="D119" i="35" s="1"/>
  <c r="D102" i="35"/>
  <c r="D103" i="35" s="1"/>
  <c r="D63" i="35"/>
  <c r="D64" i="35" s="1"/>
  <c r="D133" i="37"/>
  <c r="D134" i="37" s="1"/>
  <c r="D63" i="37"/>
  <c r="D64" i="37" s="1"/>
  <c r="D84" i="37"/>
  <c r="D85" i="37" s="1"/>
  <c r="D102" i="37"/>
  <c r="D103" i="37" s="1"/>
  <c r="D118" i="37"/>
  <c r="D119" i="37" s="1"/>
  <c r="D149" i="37"/>
  <c r="D150" i="37" s="1"/>
  <c r="D161" i="37"/>
  <c r="D162" i="37" s="1"/>
  <c r="D84" i="35"/>
  <c r="D85" i="35" s="1"/>
  <c r="D533" i="36"/>
  <c r="D534" i="36" s="1"/>
  <c r="B161" i="29" s="1"/>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2" i="36"/>
  <c r="D45" i="36" s="1"/>
  <c r="B144" i="29"/>
  <c r="B44" i="29"/>
  <c r="D195" i="37"/>
  <c r="B170" i="29"/>
  <c r="D195" i="35"/>
  <c r="B172" i="29"/>
  <c r="B90" i="29"/>
  <c r="B117" i="29"/>
  <c r="B135" i="29"/>
  <c r="B63" i="29"/>
  <c r="B72" i="29"/>
  <c r="B108" i="29"/>
  <c r="D388" i="31" l="1"/>
  <c r="D390" i="31"/>
  <c r="D391" i="31" s="1"/>
  <c r="D204" i="31"/>
  <c r="D205" i="31" s="1"/>
  <c r="D202" i="31"/>
  <c r="D317" i="31"/>
  <c r="D318" i="31" s="1"/>
  <c r="D315" i="31"/>
  <c r="D101" i="31"/>
  <c r="D102" i="31"/>
  <c r="D103" i="31" s="1"/>
  <c r="B498" i="31"/>
  <c r="D499" i="31" s="1"/>
  <c r="B353" i="31"/>
  <c r="D354" i="31" s="1"/>
  <c r="B532" i="31"/>
  <c r="D533" i="31" s="1"/>
  <c r="D534" i="31" s="1"/>
  <c r="B439" i="31"/>
  <c r="D440" i="31" s="1"/>
  <c r="B261" i="31"/>
  <c r="D262" i="31" s="1"/>
  <c r="B153" i="31"/>
  <c r="D154" i="31" s="1"/>
  <c r="D42" i="31"/>
  <c r="D198" i="35"/>
  <c r="D199" i="35" s="1"/>
  <c r="B11" i="35" s="1"/>
  <c r="D198" i="37"/>
  <c r="D199" i="37" s="1"/>
  <c r="B11" i="37" s="1"/>
  <c r="D390" i="36"/>
  <c r="D391" i="36" s="1"/>
  <c r="B115" i="29" s="1"/>
  <c r="D443" i="36"/>
  <c r="D444" i="36" s="1"/>
  <c r="B124" i="29" s="1"/>
  <c r="D480" i="36"/>
  <c r="D481" i="36" s="1"/>
  <c r="B133" i="29" s="1"/>
  <c r="D355" i="36"/>
  <c r="D317" i="36"/>
  <c r="D318" i="36" s="1"/>
  <c r="B97" i="29" s="1"/>
  <c r="D265" i="36"/>
  <c r="D266" i="36" s="1"/>
  <c r="B88" i="29" s="1"/>
  <c r="D157" i="36"/>
  <c r="D158" i="36" s="1"/>
  <c r="B70" i="29" s="1"/>
  <c r="D102" i="36"/>
  <c r="D103" i="36" s="1"/>
  <c r="B61" i="29" s="1"/>
  <c r="D43" i="36"/>
  <c r="D46" i="36"/>
  <c r="B52" i="29" s="1"/>
  <c r="B99" i="29"/>
  <c r="B81" i="29"/>
  <c r="B79" i="29"/>
  <c r="B43" i="29"/>
  <c r="B45" i="29"/>
  <c r="D357" i="31" l="1"/>
  <c r="D358" i="31" s="1"/>
  <c r="D355" i="31"/>
  <c r="D443" i="31"/>
  <c r="D444" i="31" s="1"/>
  <c r="D441" i="31"/>
  <c r="D263" i="31"/>
  <c r="D265" i="31"/>
  <c r="D266" i="31" s="1"/>
  <c r="D502" i="31"/>
  <c r="D503" i="31" s="1"/>
  <c r="D500" i="31"/>
  <c r="D157" i="31"/>
  <c r="D158" i="31" s="1"/>
  <c r="D155" i="31"/>
  <c r="D43" i="31"/>
  <c r="D45" i="31"/>
  <c r="D46" i="31" s="1"/>
  <c r="B180" i="29"/>
  <c r="B25" i="29"/>
  <c r="B179" i="29"/>
  <c r="D548" i="36"/>
  <c r="D549" i="36" s="1"/>
  <c r="B24" i="29" s="1"/>
  <c r="B12" i="33"/>
  <c r="B36" i="29"/>
  <c r="F197" i="32"/>
  <c r="E197" i="32"/>
  <c r="D197" i="32" l="1"/>
  <c r="B12" i="36"/>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A8" i="31"/>
  <c r="D118" i="32" l="1"/>
  <c r="D119" i="32" s="1"/>
  <c r="D161" i="32"/>
  <c r="D162" i="32" s="1"/>
  <c r="D102" i="32"/>
  <c r="D103" i="32" s="1"/>
  <c r="D133" i="32"/>
  <c r="D134" i="32" s="1"/>
  <c r="D149" i="32"/>
  <c r="D150" i="32" s="1"/>
  <c r="D544" i="31"/>
  <c r="D547" i="31"/>
  <c r="D84" i="32"/>
  <c r="D85" i="32" s="1"/>
  <c r="D63" i="32"/>
  <c r="D64" i="32" s="1"/>
  <c r="B34" i="29"/>
  <c r="B109" i="29"/>
  <c r="B73" i="29"/>
  <c r="B64" i="29"/>
  <c r="D195" i="32"/>
  <c r="B145" i="29"/>
  <c r="B55" i="29"/>
  <c r="B118" i="29"/>
  <c r="B91" i="29"/>
  <c r="B82" i="29"/>
  <c r="B127" i="29"/>
  <c r="B136" i="29"/>
  <c r="D545" i="31" l="1"/>
  <c r="B173" i="29" s="1"/>
  <c r="D548" i="31"/>
  <c r="D549" i="31" s="1"/>
  <c r="D198" i="32"/>
  <c r="D199" i="32" s="1"/>
  <c r="B100" i="29"/>
  <c r="C191" i="25"/>
  <c r="C165" i="25"/>
  <c r="D169" i="25" s="1"/>
  <c r="D170" i="25" s="1"/>
  <c r="C157" i="25"/>
  <c r="C156" i="25"/>
  <c r="D161" i="25" s="1"/>
  <c r="D162" i="25" s="1"/>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42" i="25" s="1"/>
  <c r="D43" i="25" s="1"/>
  <c r="D194" i="25"/>
  <c r="D195"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02" i="25" l="1"/>
  <c r="D103" i="25" s="1"/>
  <c r="D63" i="25"/>
  <c r="D64" i="25" s="1"/>
  <c r="D149" i="25"/>
  <c r="D150" i="25" s="1"/>
  <c r="D133" i="25"/>
  <c r="D134" i="25" s="1"/>
  <c r="D118" i="25"/>
  <c r="D119" i="25" s="1"/>
  <c r="D84" i="25"/>
  <c r="D85" i="25" s="1"/>
  <c r="B11" i="32"/>
  <c r="B182" i="29"/>
  <c r="B27" i="29"/>
  <c r="B37" i="29"/>
  <c r="B12" i="31"/>
  <c r="D198" i="25" l="1"/>
  <c r="D199" i="25" s="1"/>
  <c r="B11" i="25" s="1"/>
  <c r="B46" i="29"/>
  <c r="B26" i="29" l="1"/>
  <c r="B181" i="29"/>
</calcChain>
</file>

<file path=xl/sharedStrings.xml><?xml version="1.0" encoding="utf-8"?>
<sst xmlns="http://schemas.openxmlformats.org/spreadsheetml/2006/main" count="5574" uniqueCount="638">
  <si>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</si>
  <si>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</si>
  <si>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</si>
  <si>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</si>
  <si>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</si>
  <si>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</si>
  <si>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</si>
  <si>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</si>
  <si>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</si>
  <si>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</si>
  <si>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</si>
  <si>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</si>
  <si>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</si>
  <si>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</si>
  <si>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</si>
  <si>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</si>
  <si>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</si>
  <si>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</si>
  <si>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</si>
  <si>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</si>
  <si>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</si>
  <si>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</si>
  <si>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</si>
  <si>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</si>
  <si>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</si>
  <si>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</si>
  <si>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</si>
  <si>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</si>
  <si>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</si>
  <si>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</si>
  <si>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</si>
  <si>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</si>
  <si>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</si>
  <si>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</si>
  <si>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</si>
  <si>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</si>
  <si>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</si>
  <si>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</si>
  <si>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</si>
  <si>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</si>
  <si>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</si>
  <si>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</si>
  <si>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</si>
  <si>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</si>
  <si>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</si>
  <si>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</si>
  <si>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</si>
  <si>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</si>
  <si>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</si>
  <si>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</si>
  <si>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</si>
  <si>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</si>
  <si>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</si>
  <si>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</si>
  <si>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</si>
  <si>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</si>
  <si>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</si>
  <si>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</si>
  <si>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</si>
  <si>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</si>
  <si>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</si>
  <si>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</si>
  <si>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</si>
  <si>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</si>
  <si>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</si>
  <si>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</si>
  <si>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</si>
  <si>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</si>
  <si>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</si>
  <si>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</si>
  <si>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</si>
  <si>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</si>
  <si>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</si>
  <si>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</si>
  <si>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</si>
  <si>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</si>
  <si>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</si>
  <si>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</si>
  <si>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</si>
  <si>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</si>
  <si>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</si>
  <si>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</si>
  <si>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</si>
  <si>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</si>
  <si>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</si>
  <si>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</si>
  <si>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</si>
  <si>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</si>
  <si>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</si>
  <si>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</si>
  <si>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</si>
  <si>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</si>
  <si>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</si>
  <si>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</si>
  <si>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</si>
  <si>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</si>
  <si>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</si>
  <si>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</si>
  <si>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</si>
  <si>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</si>
  <si>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</si>
  <si>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</si>
  <si>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</si>
  <si>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</si>
  <si>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</si>
  <si>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</si>
  <si>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</si>
  <si>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</si>
  <si>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</si>
  <si>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</si>
  <si>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</si>
  <si>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</si>
  <si>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</si>
  <si>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</si>
  <si>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</si>
  <si>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</si>
  <si>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</si>
  <si>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</si>
  <si>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</si>
  <si>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</si>
  <si>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</si>
  <si>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</si>
  <si>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</si>
  <si>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</si>
  <si>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</si>
  <si>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</si>
  <si>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</si>
  <si>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</si>
  <si>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</si>
  <si>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</si>
  <si>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</si>
  <si>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</si>
  <si>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</si>
  <si>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</si>
  <si>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</si>
  <si>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</si>
  <si>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</si>
  <si>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</si>
  <si>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</si>
  <si>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</si>
  <si>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</si>
  <si>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</si>
  <si>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</si>
  <si>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</si>
  <si>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</si>
  <si>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</si>
  <si>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</si>
  <si>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</si>
  <si>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</si>
  <si>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</si>
  <si>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</si>
  <si>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</si>
  <si>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</si>
  <si>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</si>
  <si>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</si>
  <si>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</si>
  <si>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</si>
  <si>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</si>
  <si>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</si>
  <si>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</si>
  <si>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</si>
  <si>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</si>
  <si>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</si>
  <si>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</si>
  <si>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</si>
  <si>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</si>
  <si>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</si>
  <si>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</si>
  <si>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</si>
  <si>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</si>
  <si>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</si>
  <si>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</si>
  <si>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</si>
  <si>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</si>
  <si>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</si>
  <si>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</si>
  <si>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</si>
  <si>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</si>
  <si>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</si>
  <si>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</si>
  <si>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</si>
  <si>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</si>
  <si>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</si>
  <si>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</si>
  <si>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</si>
  <si>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</si>
  <si>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</si>
  <si>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</si>
  <si>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</si>
  <si>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</si>
  <si>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</si>
  <si>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</si>
  <si>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</si>
  <si>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</si>
  <si>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</si>
  <si>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</si>
  <si>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</si>
  <si>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</si>
  <si>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</si>
  <si>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</si>
  <si>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</si>
  <si>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</si>
  <si>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</si>
  <si>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</si>
  <si>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</si>
  <si>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</si>
  <si>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</si>
  <si>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</si>
  <si>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</si>
  <si>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</si>
  <si>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</si>
  <si>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</si>
  <si>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</si>
  <si>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</si>
  <si>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</si>
  <si>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</si>
  <si>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</si>
  <si>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</si>
  <si>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</si>
  <si>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</si>
  <si>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</si>
  <si>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</si>
  <si>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</si>
  <si>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</si>
  <si>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</si>
  <si>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</si>
  <si>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</si>
  <si>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</si>
  <si>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</si>
  <si>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</si>
  <si>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</si>
  <si>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</si>
  <si>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</si>
  <si>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</si>
  <si>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</si>
  <si>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</si>
  <si>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</si>
  <si>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</si>
  <si>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</si>
  <si>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</si>
  <si>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</si>
  <si>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</si>
  <si>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</si>
  <si>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</si>
  <si>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</si>
  <si>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</si>
  <si>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</si>
  <si>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</si>
  <si>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</si>
  <si>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</si>
  <si>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</si>
  <si>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</si>
  <si>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</si>
  <si>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</si>
  <si>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</si>
  <si>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</si>
  <si>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</si>
  <si>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</si>
  <si>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</si>
  <si>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</si>
  <si>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</si>
  <si>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</si>
  <si>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</si>
  <si>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</si>
  <si>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</si>
  <si>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</si>
  <si>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</si>
  <si>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</si>
  <si>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</si>
  <si>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</si>
  <si>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</si>
  <si>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</si>
  <si>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</si>
  <si>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</si>
  <si>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</si>
  <si>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</si>
  <si>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</si>
  <si>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</si>
  <si>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</si>
  <si>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</si>
  <si>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</si>
  <si>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</si>
  <si>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</si>
  <si>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</si>
  <si>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</si>
  <si>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</si>
  <si>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</si>
  <si>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</si>
  <si>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</si>
  <si>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</si>
  <si>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</si>
  <si>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</si>
  <si>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</si>
  <si>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</si>
  <si>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</si>
  <si>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</si>
  <si>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</si>
  <si>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</si>
  <si>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</si>
  <si>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</si>
  <si>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</si>
  <si>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</si>
  <si>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</si>
  <si>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</si>
  <si>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</si>
  <si>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</si>
  <si>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</si>
  <si>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</si>
  <si>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</si>
  <si>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</si>
  <si>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</si>
  <si>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</si>
  <si>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</si>
  <si>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</si>
  <si>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</si>
  <si>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</si>
  <si>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</si>
  <si>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</si>
  <si>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</si>
  <si>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</si>
  <si>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</si>
  <si>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</si>
  <si>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</si>
  <si>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</si>
  <si>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</si>
  <si>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</si>
  <si>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</si>
  <si>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</si>
  <si>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</si>
  <si>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</si>
  <si>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</si>
  <si>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</si>
  <si>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</si>
  <si>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</si>
  <si>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</si>
  <si>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</si>
  <si>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</si>
  <si>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</si>
  <si>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</si>
  <si>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</si>
  <si>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</si>
  <si>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</si>
  <si>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</si>
  <si>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</si>
  <si>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</si>
  <si>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</si>
  <si>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</si>
  <si>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</si>
  <si>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</si>
  <si>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</si>
  <si>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</si>
  <si>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</si>
  <si>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</si>
  <si>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</si>
  <si>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</si>
  <si>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</si>
  <si>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</si>
  <si>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</si>
  <si>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</si>
  <si>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</si>
  <si>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</si>
  <si>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</si>
  <si>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</si>
  <si>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</si>
  <si>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</si>
  <si>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</si>
  <si>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</si>
  <si>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</si>
  <si>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</si>
  <si>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</si>
  <si>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</si>
  <si>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</si>
  <si>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</si>
  <si>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</si>
  <si>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</si>
  <si>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</si>
  <si>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</si>
  <si>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</si>
  <si>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</si>
  <si>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</si>
  <si>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</si>
  <si>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</si>
  <si>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</si>
  <si>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</si>
  <si>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</si>
  <si>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</si>
  <si>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</si>
  <si>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</si>
  <si>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</si>
  <si>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</si>
  <si>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</si>
  <si>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</si>
  <si>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</si>
  <si>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</si>
  <si>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</si>
  <si>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</si>
  <si>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</si>
  <si>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</si>
  <si>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</si>
  <si>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</si>
  <si>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</si>
  <si>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</si>
  <si>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</si>
  <si>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</si>
  <si>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</si>
  <si>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</si>
  <si>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</si>
  <si>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</si>
  <si>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Ras Jebal</t>
  </si>
  <si>
    <t>Dr Raja Bouhalfaya</t>
  </si>
  <si>
    <t>Directeur du magasin M.Mohamed Bejaoui et Chefs rayons</t>
  </si>
  <si>
    <t>Des déchets et du vieux matériel étaient entreposés à l'entrée de la zone de réception ,ce qui peut entraver les opérations de nettoyage et la lutte contre les nuisibles.</t>
  </si>
  <si>
    <t>Faire évacuer toute la féraille de la zone de réception.</t>
  </si>
  <si>
    <t>Correcte</t>
  </si>
  <si>
    <t>Le protocole de décontamination des œufs  entrepris par l'opérateur est le tremapage dans de l'eau javelisée : 3/4 gobelet pour 3 litres d'eau . Or le dosage exact d'après l réferentiel est 1/2 gobelet (15 Cl) pour 20L d’eau,</t>
  </si>
  <si>
    <t>Contrôle du poids des pains par rapport à 200g : correct                                                                                                                                                                                                                                                             -Flute tradition : 224 g                                                                                                                                                                                                                                                                                                                            -Baguette semoule: 230 g                                                                                                                                                                                                                                                                                                                           -Pain complet : 198 g                                                                                                                                                                                                                                                                                                                                  -Pain au son : 194 g</t>
  </si>
  <si>
    <t>Seuls les fruits et légumes sont décontaminés pour la préparation des sandwichs</t>
  </si>
  <si>
    <t>Une même chambre froide servait pour le stockage  des produits de charcuterie/fromage , des fruits et légumes. Une attention particulière doit être accordée à la sectorisation des produits sur des étagères différentes pour éviter le risque de contaminations croisées.</t>
  </si>
  <si>
    <t xml:space="preserve">Les mêmes opérateurs assuraient le service au niveau des rayons de la volaillerie ,du traiteur et celui de la charcuterie/fromage . Il est nécessaire d'assurer un lavage rigoureux des mains entre les manipulations. </t>
  </si>
  <si>
    <t>Test de traçabilité : correct.</t>
  </si>
  <si>
    <t>Deux caisses de produits de volailles n'étaient pas identifiés ,or tous les produits doivent être identifiés par une étiquette fournisseur mentionnant la dénomination de vente la date de fabrication, la DLC et une étiquette magasin indiquant la date de la réception.</t>
  </si>
  <si>
    <t>Code couleurs des couteaux respecté.</t>
  </si>
  <si>
    <t>Absence de produits en attente à température ambiante.</t>
  </si>
  <si>
    <t>Chaque rayon dispose de son propre thermomètre.</t>
  </si>
  <si>
    <t>Test de traçabilité: correct</t>
  </si>
  <si>
    <t>Absence d'enregistrement de la traçabilité pour les fruits de mer vendus en vrac.</t>
  </si>
  <si>
    <t>Absence de chambre froide destinée aux FLEG; seules des tomates  sont stockés dans la même chambre froide des produits de charcuterie/fromage et les olives/condiments.</t>
  </si>
  <si>
    <t>Du vieux matériel était entreposé dans un coin de la réserve ,il est nécessaire de le faire évacuer rapidement pour faciliter le nettoyage et la lutte contre les nuisibles.</t>
  </si>
  <si>
    <t>Des produits étaient déversés sur les étagères (couscous) ,renforcer le nettoyage à ce niveau.</t>
  </si>
  <si>
    <t>Deux pots de crèmes glacées (Boule d'or ,saveur pistache) ne présentait pas de DF ni de DLC. Renforcer le contrôle à ce niveau.</t>
  </si>
  <si>
    <t>Stockage en commun avec les produits de charcuterie/fromage .</t>
  </si>
  <si>
    <t>Le service clients reçoit les réclamations et les transmet à la direction pour les traiter.</t>
  </si>
  <si>
    <t>Absence de local poubelle.</t>
  </si>
  <si>
    <t>Améliorer le rangement de la réserve et faire évacuer toute le féraille.</t>
  </si>
  <si>
    <t xml:space="preserve">Le quai de réception n'était pas protégé </t>
  </si>
  <si>
    <t>Prévoir un préau de protection.</t>
  </si>
  <si>
    <t>Taux d'hygrométrie: 52%,correct.</t>
  </si>
  <si>
    <t>Un afficheur au niveau du meuble froid du côté des yaourts est non fonctionnel.</t>
  </si>
  <si>
    <t>Temp affichée:4°C                                   Temp mesurée : 3,2°C</t>
  </si>
  <si>
    <t>Le revêtement du sol est écaillé à plusieurs niveaux.</t>
  </si>
  <si>
    <t>Eclairage insuffisant au niveau de la chambre froide négative.</t>
  </si>
  <si>
    <t>Réparer l'éclairage au niveau de la CF négative.</t>
  </si>
  <si>
    <t>L'armoire UV était non fonctionnelle.</t>
  </si>
  <si>
    <t>Temp affichée:4,1°C                                                                                                                                                                                                                                                                                                                               Temp mesurée : 3,8°C</t>
  </si>
  <si>
    <t>Temp affichée : 13,9°C                                                                                                                                                                                                                                                                                                                                 Temp mesurée : 15,1°C</t>
  </si>
  <si>
    <t>Présence de traces de rouille au niveau du plafond de la CF.</t>
  </si>
  <si>
    <t>Temp affichée :6°C                                                                                                                                                                                                                                                                                                                                   Temp mesurée : 5,6°C</t>
  </si>
  <si>
    <t xml:space="preserve">Temp affichée :3,9°C                                                                                                                                                                                                                                            </t>
  </si>
  <si>
    <t>La lame de la trancheuse était écaillée.</t>
  </si>
  <si>
    <t>Présence de traces de rouille au niveau du plafond.</t>
  </si>
  <si>
    <t>L'une des luminaires présentait une partie brisée ,d'où risque de bris de verre sur les produits.</t>
  </si>
  <si>
    <t>Temp affichée : 15,1°C</t>
  </si>
  <si>
    <t>Temp affichée : 2,5°C                                                                                                                                                                                                                                                                                                                                      Temp mesurée : 3,5°C</t>
  </si>
  <si>
    <t>Présence d'une fuite d'eau au niveau de la plonge commune pour les rayons traiteur/Volaillerie/charcuterie-fromage.</t>
  </si>
  <si>
    <t>Traces de rouille :plafond des CF volaillerie et celle de la CF commune aux olives-condiments/charcuterie-froamge.</t>
  </si>
  <si>
    <t>Absence de local poubelle ,</t>
  </si>
  <si>
    <t>Prévoir un loacal poubelle protégé.</t>
  </si>
  <si>
    <t>Les sanitaires étaient dépourvus de poubelles à pédales.</t>
  </si>
  <si>
    <t>Présenced'une quantité importante de givre au niveau de la CF négative.</t>
  </si>
  <si>
    <t>Effectuer le dégivrage de la CF négative.</t>
  </si>
  <si>
    <t>La peinture du plafond est écaillée avec présence de traces d'humidité.</t>
  </si>
  <si>
    <t>Un nouveau four à micro-ondes était disponible.</t>
  </si>
  <si>
    <t>Peinture du plafond écaillée ,avec traces d’infiltrations d’eau .</t>
  </si>
  <si>
    <t>Des cartons contenant de la pâtisserie pré-emballée ,étaient entreposés au niveau du laboratoire Boul/Pat. Il est recommandé de   décartonner les produits s’ils sont conditionnés à l’intérieur du carton.</t>
  </si>
  <si>
    <t>Les articles :                                                                                                                                                                                                                                                                                                                                                -Crème au beurre chocolat x3T ,4/6  (Sopral)                                                                                                                                                                                                                                                                                                                 - crème au beurre chocolat (Sopral)                                                                                                                                                                                                                                                                                                                          - crème au beurre chocolat  20x20 (Food solutions)                                                                                                                                                                                                                                                                 mentionnait la présence de beurre d'après leur dénomination ,or l'étiquette du fournisseur n'indiquent pas cet ingrédient ,mais plutôt de la margarine ou des matières grasses d'origine végétales.                                                                                                                                                                                                                                                                                                               Présence de sachets de mini viennoiseries (N°1x12),dont le beurre était mentionné dans la liste des ingrédients,et non existant au niveau de l'étiquette du fournisseur.</t>
  </si>
  <si>
    <t>Présence d'un torchon non jetable  au nivaeu du la plonge ,il est préconsé d'utiliser des lavettes jetables,</t>
  </si>
  <si>
    <r>
      <t xml:space="preserve">Les fruits de mer étaient  vendus en vrac (libre service) au niveau du rayon des surgelés ,car absence de rayon poissonnerie.Or </t>
    </r>
    <r>
      <rPr>
        <u/>
        <sz val="11"/>
        <color theme="1"/>
        <rFont val="Comic Sans MS"/>
        <family val="4"/>
      </rPr>
      <t>d'après le référentiel :</t>
    </r>
    <r>
      <rPr>
        <sz val="11"/>
        <color theme="1"/>
        <rFont val="Comic Sans MS"/>
        <family val="4"/>
      </rPr>
      <t>Pas de meuble (froid positif ou négatif) où les clients peuvent se servir seuls.</t>
    </r>
  </si>
  <si>
    <r>
      <t xml:space="preserve">Exemple de formation effectuée en 2017 : </t>
    </r>
    <r>
      <rPr>
        <u/>
        <sz val="11"/>
        <color theme="1"/>
        <rFont val="Comic Sans MS"/>
        <family val="4"/>
      </rPr>
      <t>Démarche qualité et exigences</t>
    </r>
    <r>
      <rPr>
        <sz val="11"/>
        <color theme="1"/>
        <rFont val="Comic Sans MS"/>
        <family val="4"/>
      </rPr>
      <t xml:space="preserve"> par Mme Cherifa Bahri .</t>
    </r>
  </si>
  <si>
    <t>Directeur du magasin et chefs rayons</t>
  </si>
  <si>
    <t>Correct.</t>
  </si>
  <si>
    <t>Suppression de la vente de gâteaux au niveau du magasin.</t>
  </si>
  <si>
    <t>Contrôle du poids des pains : correcte
-Flute traditionnelle : 228g
-Pain complet : 190 g
-Pain aux céréales : 204 g.</t>
  </si>
  <si>
    <t>La cuisson était vérifiée à l'aide d'un thermomètre. Correcte.</t>
  </si>
  <si>
    <t>Les durées d'exposition étaient respectées.</t>
  </si>
  <si>
    <t>Correcte.</t>
  </si>
  <si>
    <t>Les piques prix étaient déposés sur les grilles d'aération du meuble d'exposition.</t>
  </si>
  <si>
    <t>Présence de piqûres de moisissures au niveau de l'évaporateur du laboratoire.</t>
  </si>
  <si>
    <t>Les fruits de mer surgelés étaient exposés en libre service ,dans le meuble négatif PLS.</t>
  </si>
  <si>
    <t>Les certificats de salubrité des fruits de mer surgelés étaient disponibles.</t>
  </si>
  <si>
    <r>
      <t xml:space="preserve">La température mesurée à l'intérieur du meuble froid était de l'ordre de </t>
    </r>
    <r>
      <rPr>
        <u/>
        <sz val="11"/>
        <color theme="1"/>
        <rFont val="Comic Sans MS"/>
        <family val="4"/>
      </rPr>
      <t>20,6°C</t>
    </r>
    <r>
      <rPr>
        <sz val="11"/>
        <color theme="1"/>
        <rFont val="Comic Sans MS"/>
        <family val="4"/>
      </rPr>
      <t xml:space="preserve"> , surtout que l'afficheur de la température n'était pas fonctionnelle . Il s'agit d'une rupture du froid notamment pour les dattes qui étaient stockés préalablement au froid.
Un mail a été immédiatement envoyé au service technique.</t>
    </r>
  </si>
  <si>
    <t>Stockage des produits dans la même CF que les produits de charcuterie et fromage.</t>
  </si>
  <si>
    <t>Quelques récipients manquaient de louches individuelles . Prévoir une louche pour chaque type de produit.</t>
  </si>
  <si>
    <t>Suite aux dernières analyses effectuées au mois de Mars ,seuls les certificats d'aptitudes de la date 16/03/18 ont été transmis à la direction .</t>
  </si>
  <si>
    <t>Deux formations : HACCP Boul/Pat et HACCP Charcuterie/traiteur.</t>
  </si>
  <si>
    <t>Le quai de la réception manquait d'étanchéité  ,notamment au niveau du passage reliant les deux parties du magasin.</t>
  </si>
  <si>
    <t>Prévoir une protection du quai et du couloir communicant.</t>
  </si>
  <si>
    <t>L'afficheur du meuble de la IV éme gamme était non fonctionnel. La température mesurée à la surface dépassait les 20°C</t>
  </si>
  <si>
    <t>Veuillez réparer l'afficheur de la température et revoir l'intensité du froid au niveau du meuble.</t>
  </si>
  <si>
    <t>Le plafond de la réserve présentait des traces d'infiltration d'eau . La peinture était écaillée sur plusieurs niveaux.</t>
  </si>
  <si>
    <t>Hygrométrie mesurée :50%. Correcte.</t>
  </si>
  <si>
    <t xml:space="preserve">Absence de moyens d'aération au niveau de la réserve . </t>
  </si>
  <si>
    <t>Accumulation de givre au niveau de la CF négative.</t>
  </si>
  <si>
    <t>Meuble des yaourts:
Température affichée : 4°C
Température mesurée : 1,6°C</t>
  </si>
  <si>
    <t>L'un des tubes néon était démonté au niveau du meuble d'exposition des yaourts.</t>
  </si>
  <si>
    <t>Veuillez effectuer les réparations nécessaire au niveau du sol.</t>
  </si>
  <si>
    <t>Le sol présentait des fissuration au niveau de la boulangerie.</t>
  </si>
  <si>
    <t>Le four n'était pas relié au système d'extraction d'air.</t>
  </si>
  <si>
    <t>L'armoire UV était hors service.</t>
  </si>
  <si>
    <t>Présence de piqûres de moisissures au niveau des évaporateurs du laboratoire.</t>
  </si>
  <si>
    <t>Température affichée : 2,7°C</t>
  </si>
  <si>
    <t>Température mesurée : 12,3°C.</t>
  </si>
  <si>
    <t>L'une des deux vitres du meuble froid était démontée ,ce qui explique la hausse de température à la surface des produits.</t>
  </si>
  <si>
    <t>Température affichée : 5°C
Température mesurée à la surface: 12°C</t>
  </si>
  <si>
    <t>Température affichée : 2°C;</t>
  </si>
  <si>
    <t>Température affichée : 3°C
Température mesurée : 2,8°C</t>
  </si>
  <si>
    <t>Température affichée : 4°C
Température mesurée : 3,4°C</t>
  </si>
  <si>
    <t>Le DEIV au niveau du rayon volaillerie était non fonctionnel.</t>
  </si>
  <si>
    <t>La fenêtre au niveau des vestiaires des hommes ,manquait d'étanchéité . Le grillage était partiellement démonté.</t>
  </si>
  <si>
    <t>Les deux regards d'égouts au niveau de la zone de réception ,n'étaient pas correctement protégés.</t>
  </si>
  <si>
    <t>Veuillez aménager un local protégé pour les déchets.</t>
  </si>
  <si>
    <t>Quelques points techniques n'étaient pas encore traités.</t>
  </si>
  <si>
    <t>Température affichée : 2°C</t>
  </si>
  <si>
    <t>L'évaporateur au niveau du laboratoire était troué et présentait un égouttage d'eau.</t>
  </si>
  <si>
    <t xml:space="preserve">Utilisation correcte des cadenciers de cuisson et de fabrication </t>
  </si>
  <si>
    <t>Les quantités destinés à la casse: pour les produits "chiken nuggets" et "cordon bleu "n'étaient pas pesés et enregistrés. En comparant les quantités mentionnées au niveau des cadenciers et celles mentionnées au niveau des ventes "Hit Parade" ,la différence qui correspond aux quantités non vendues était introuvable.</t>
  </si>
  <si>
    <t>Veuillez assurer l'enregistrement exact des produits "casses".</t>
  </si>
  <si>
    <t>L'enregistrement de la traçabilité de tous les articles était effectué dans la même feuille ,sans mentionner la date de fin d'utilisation du carton .
Prévoir une feuille de traçabilité pour chaque article.</t>
  </si>
  <si>
    <t>Présence de piqûres de moisissures au niveau de l'évaporateur du meuble froid destiné aux aliments pour animaux. Assurer le nettoyage à ce niveau.</t>
  </si>
  <si>
    <t>Le plafond des sanitaires et vestiaires présentait des traces d'infiltration d'eau ,la peinture était écaillée.</t>
  </si>
  <si>
    <t>Taux de réalisation du plan d'action précédent</t>
  </si>
  <si>
    <t>Le sol au niveau de l'entrée du terminal de cuisson était fortement crevassé à plusieurs niveaux.</t>
  </si>
  <si>
    <t>Pour les produits de pâtisserie et de viennoiserie pré-emballés. Les gâteaux n'étaient plus vendus.</t>
  </si>
  <si>
    <t>Présence de souillures dans les zones entre les différents éléments entreposés et aux alentours des regards . Rettoyage à ce niveau.</t>
  </si>
  <si>
    <t>L'opération de décontamination des œufs était effectuée au dosage de 3/4 de gobelet d'eau de Javel pour 3Litres d'eau. Veuillez effectuer le dosage correct: 1/4 de gobelet pour 10 litres d'eau.</t>
  </si>
  <si>
    <t>Les températures de la CF était enregistrées au niveau de la colonne destinée au meuble réfrigéré.
Assurer l'enregistrement au niveau de la colonne exacte.</t>
  </si>
  <si>
    <t>L'huile de friture était de couleur brunâtre.
Assurer un changement régulier et une filtration quotidienne de l'huile.</t>
  </si>
  <si>
    <t>Utilisation des produits de la marque Judy pour le nettoyage du rôtissoire ,or au niveau de la procédure de N/D affichée ,il est mentionné d'utiliser le produit Axis Four pour le four . Respecter le plan de nettoyage</t>
  </si>
  <si>
    <t>Les produits : casse, retour et périmés étaient entreposés sur l'étagère la plus haute ,donc au dessus des produits stockés . 
Prévoir une zone spécifique pour ces produits ,ou les mettre sur l'étagère la plus basse.</t>
  </si>
  <si>
    <t>Les morceaux de fromages blancs étaient dépourvus de dates d'ouvertures.</t>
  </si>
  <si>
    <t>Veuillez renforcer le nettoyage au niveau des étagères destinées aux pâtes ,sucre et farine.</t>
  </si>
  <si>
    <t>La chambranle au niveau la portière de la CF était abîmée d'un côté et fissurée de l'autre.</t>
  </si>
  <si>
    <t>Le revêtement du meuble d'exposition était écaillé et présentait des traces de rouille.
Egouttage depuis les canaux de réfrigération qui passent directement au dessus du meuble .</t>
  </si>
  <si>
    <t>Présence de traces de rouille au niveau du plafond des CF volaillerie et charcuterie/fromage .</t>
  </si>
  <si>
    <t>Dr Hend KAMOUN</t>
  </si>
  <si>
    <t>Directeur magasin et resp rayons</t>
  </si>
  <si>
    <t>pas de produits patisseries exposés en vente</t>
  </si>
  <si>
    <t>la date de contrôle enregistrée n'est pas réellement la date exacte de contrôle poids.
Le poids de pain aux céréales vérifié est 186g&lt;poids indiqué sur l'etiquette 200g</t>
  </si>
  <si>
    <t>Chambre froide négative: présence d’excès de givre au sol ce qui nécessite son élimination quotidiennement</t>
  </si>
  <si>
    <t>L'évaporateur au niveau du laboratoire était troué et présentait un égouttage d'eau.
Egouttage d'eau au niveau de l'évaporateur de la chambre froide négative</t>
  </si>
  <si>
    <t>Egouttage d'eau au niveau de l'évaporateur de la chambre froide négative</t>
  </si>
  <si>
    <t>Les quantités destinés à la casse: pour les produits "chiken nuggets" et "cordon bleu "n'étaient pas enregistrés. 
Le poulet  cuit le 15/08/18  et le paté cuit le 15 et 18/08/18 ne sont pas enregistrés sur le cadencier de cuisson</t>
  </si>
  <si>
    <t>meuble refrigéré hors fonctionnement</t>
  </si>
  <si>
    <t>absence des deux vitres pour le meuble réfrigéré</t>
  </si>
  <si>
    <t>température affichée 2,7°C</t>
  </si>
  <si>
    <t>Température affichée : 3°C;</t>
  </si>
  <si>
    <t>Présence de traces de rouille au niveau du plafond de la CF.
cache néon fissuré, présence de givre au niveau évaporateur ch froide</t>
  </si>
  <si>
    <t>Température affichée : 5°C;
Température mesuré : 1,4°C;</t>
  </si>
  <si>
    <t>pas de stock dans la chambre froide vu pas de livraison de viandes ou volailles</t>
  </si>
  <si>
    <t>assurer l'enregistrement des températures de volaille trad sur une fiche à part celle du traiteur</t>
  </si>
  <si>
    <t>pas de produits exposés</t>
  </si>
  <si>
    <t xml:space="preserve">manque d'enregistrement des températures </t>
  </si>
  <si>
    <t>assurer l'enregistrement des températures</t>
  </si>
  <si>
    <t>la date de fin d'utilisation du carton enregistrée correspond à la DLC de l'étiquette balance</t>
  </si>
  <si>
    <t>meuble surgelés en panne</t>
  </si>
  <si>
    <t>réparer le meuble</t>
  </si>
  <si>
    <t>présence de 2 unités de boissons instantanées citron périmé DLC 07/08/18</t>
  </si>
  <si>
    <t>l’étiquetage du produit banania est non conforme (certaines mentions sont barrés au marqueur noir) </t>
  </si>
  <si>
    <t>Egouttage d'eau au niveau de l'évaporateur de la chambre froide négative,
Chambre froide positive en panne</t>
  </si>
  <si>
    <t>linéaires surgelés en panne, 2 afficheurs de tempéarture NF au meuble positif</t>
  </si>
  <si>
    <t>absence de local poubelles</t>
  </si>
  <si>
    <t>Le DEIV au niveau du rayon volaillerie et traiteur était non fonctionnel.</t>
  </si>
  <si>
    <t xml:space="preserve">Dépassement de DLC fournisseur pour certains produits volaille LS (escalope poulet, escalope dinde, poulet trad) DLC carrefour 24/08/18&gt; DLC fournisseur 23/08/2018
</t>
  </si>
  <si>
    <t>Les résultats des analyses des prelevements réalisés le 17/07/18  n'ont pas été reçues par le magasin</t>
  </si>
  <si>
    <t>Le produit Deptal pour le nettoyage des palettes n'était pas disponible au magasin.</t>
  </si>
  <si>
    <t>Les gâteaux ne sont plus vendus au magasin.</t>
  </si>
  <si>
    <t>Les résultats d'analyses effectuées le 23/10/18 ne sont pas encore parvenus au magasin.</t>
  </si>
  <si>
    <t>Revoir le fonctionnement du thermomètre.</t>
  </si>
  <si>
    <t>Les blocs de fromages fondus Président étaient dépourvus de mentions légales ( DF,DLC et numéro de lot). Avertir le fournisseur sur cet écart.</t>
  </si>
  <si>
    <t>Un boudin de Jambon de poulet entamé, était dépourvu de date d'ouverture.</t>
  </si>
  <si>
    <t>Mêmes opérateurs au niveau des rayons PFT, les risques de contaminations croisées sont accrus.</t>
  </si>
  <si>
    <t>Absence de laboratoire pour le rayon volaillerie.</t>
  </si>
  <si>
    <t>Stockage uniquement en CF négative (fruits de mer surgelés).</t>
  </si>
  <si>
    <t>Enregistrements erronés des dates d'ouvertures et des dates de fin d'utilisation des cartons.
La date de fin d'utilisation du carton enregistrée correspondait à la DLC mentionnée sur les étiquettes Carrefour des barquettes.</t>
  </si>
  <si>
    <t>Absence de savon liquide dans les sanitaires des femmes.</t>
  </si>
  <si>
    <t>Absence de local poubelle au niveau du magasin.</t>
  </si>
  <si>
    <t>Prévoir une protection de la zone de la réception.</t>
  </si>
  <si>
    <t>Effectuer les réparations nécessaires du carrelage .</t>
  </si>
  <si>
    <t>Absence de CF FLEG.</t>
  </si>
  <si>
    <t>Température affichée: 4°C
Température mesurée: 3,8°C</t>
  </si>
  <si>
    <t>Température affichée:2,7°C</t>
  </si>
  <si>
    <t>Hygrométrie mesurée: 58%</t>
  </si>
  <si>
    <t>Absence de sources d'aération au niveau de la réserve.</t>
  </si>
  <si>
    <t>Le cache du tube néon de la CF était fissuré avec le joint démonté.</t>
  </si>
  <si>
    <t>Le revêtement du sol était fissuré et crevassé à plusieurs niveaux.</t>
  </si>
  <si>
    <t>Absence de hottes au niveau du terminal de cuisson.</t>
  </si>
  <si>
    <t>Température affichée au niveau de la CF positive: 6,8°C.</t>
  </si>
  <si>
    <t>Pas de produits pâtisseries exposés au froid.</t>
  </si>
  <si>
    <t>Température affichée: 5,2°C (Même CF que les produits volailles).</t>
  </si>
  <si>
    <t xml:space="preserve">1/Les meubles d'exposition étaient partiellement protégés.
2/La protection du meuble froid n’était pas étanche, vu que la portière était démontée ,ce qui explique la hausse de température à la surface des produits.
</t>
  </si>
  <si>
    <t>Présence d'un trou au niveau de l'évaporateur avec égouttage d'eau à ce niveau.</t>
  </si>
  <si>
    <t>Présence de traces de rouille au niveau du revêtement du plafond de la CF.</t>
  </si>
  <si>
    <t>Température affichée: 2,7°C</t>
  </si>
  <si>
    <t>Température affichée: 4°C et prélevée: 4,4°C.</t>
  </si>
  <si>
    <t>Présence de traces de rouille au niveau du revêtement du plafond de la CF.
Le cache du tube néon était fissuré.</t>
  </si>
  <si>
    <t>Le revêtement du meuble d'exposition était écaillé et présentait des traces de rouille.
Egouttage depuis les canaux de réfrigération du meuble des surgelés qui passent directement au dessus du meuble .</t>
  </si>
  <si>
    <t>Température affichée: 5,2°C</t>
  </si>
  <si>
    <t>Température mesurée: 11,6°C</t>
  </si>
  <si>
    <t>L'afficheur du meuble d'exposition était non fonctionnel.</t>
  </si>
  <si>
    <t>Température mesurée à la surface, de l'ordre de 2,6°C et température à cœur était 1,8°C (Escalope de dinde).</t>
  </si>
  <si>
    <t>Traces d'infiltration d'eau et d'humidité aux plafonds.</t>
  </si>
  <si>
    <t>Le distributeur de savon au niveau des sanitaires des femmes était démonté.</t>
  </si>
  <si>
    <t>Présence de traces de rouille au niveau des CF volaillerie/Fromages et terminal de cuisson.</t>
  </si>
  <si>
    <t>Absence d'eau chaude au niveau de la plonge commune aux rayons volaille trad et charcuterie/fromages.</t>
  </si>
  <si>
    <t>Prévoir un local poubelle cloisonné et climatisé.</t>
  </si>
  <si>
    <t>Des écarts techniques relevés lors des audits précédents n'étaient pas encore traités.</t>
  </si>
  <si>
    <t>Présence de traces anciennes de givre au niveau du sol de la CF négative.</t>
  </si>
  <si>
    <t>Le grillage de la fenêtre des vestiaires des hommes n'était pas correctement étanche.</t>
  </si>
  <si>
    <t>Le thermomètre n'était pas fonctionnel le jour de l'audit.</t>
  </si>
  <si>
    <t>Elévation de la température à l'intérieur du meuble froid:
Température affichée au niveau du meuble froid : 7°C et mesurée :14,8°C.</t>
  </si>
  <si>
    <t>Réparer la vitre du meuble et revoir le froid au niveau de ce meuble.</t>
  </si>
  <si>
    <t>Assurer correctement les enregistrements de la traçabilité, et sensibiliser tous les opérateurs à cette tâche.</t>
  </si>
  <si>
    <t>La procédure de destruction des déchets n'était pas disponible le jour de l'audit.</t>
  </si>
  <si>
    <t>Dernière vérification du thermomètre effectuée le 03/11/18.</t>
  </si>
  <si>
    <t>Absence d'enregistrement du protocole de décontamination des œufs pour les dates suivantes: le 13 et le 14/11/18.</t>
  </si>
  <si>
    <t>Présence des bulletins d'analyse et plans d'action</t>
  </si>
  <si>
    <t>Manque d'enregistrement de la traçabilité pour les deux articles: English pie au jambon fromage et English pie à l'escalope, retrouvés dans les ventes du 13/11/18.
Absence d'enregistrement de la quantité destinée à la casse de l'article Chiken Nuggets panné pour le 13/11/18.</t>
  </si>
  <si>
    <t>Température affichée: -20°
Température mesurée:-15°C</t>
  </si>
  <si>
    <t>Présence d'ouvertures au niveau des couvercles des regards d'égouts de la zone de la réception.</t>
  </si>
  <si>
    <t>Présence de traces d'infiltrations d'eau et d'humidité au niveau des plafonds des vestiaires et de la réserve.</t>
  </si>
  <si>
    <t>Présence d'un trou au niveau de l'évaporateur de la CF positive avec égouttage d'eau depuis cette ouverture.</t>
  </si>
  <si>
    <r>
      <t xml:space="preserve">Absence d'enregistrement des paramètres de contrôle à la réception des produits provenant de </t>
    </r>
    <r>
      <rPr>
        <u/>
        <sz val="11"/>
        <color theme="1"/>
        <rFont val="Comic Sans MS"/>
        <family val="4"/>
      </rPr>
      <t>l'entrepôt.</t>
    </r>
  </si>
  <si>
    <t>Manque/Absence d’impression de la liste des ingrédients sur les étiquettes balance Carrefour, pour les viennoiseries emballées (Voir photos).</t>
  </si>
  <si>
    <r>
      <t xml:space="preserve">Quelques enregistrements erronés de la date de première mise en rayon par rapport au numéro de lot du produit. </t>
    </r>
    <r>
      <rPr>
        <u/>
        <sz val="11"/>
        <color theme="1"/>
        <rFont val="Comic Sans MS"/>
        <family val="4"/>
      </rPr>
      <t>Exemples:</t>
    </r>
    <r>
      <rPr>
        <sz val="11"/>
        <color theme="1"/>
        <rFont val="Comic Sans MS"/>
        <family val="4"/>
      </rPr>
      <t xml:space="preserve">
L'article Haut de cuisse de poulet (Pi18312), la quantité reçue était de 13kg450, le 09/11 (Fiche de réception des produits), alors que la somme des quantités mises en rayon pour ce lot dépassait la quantité reçue: 17kg960.
Un autre produit: Escalope de poulet (lot n°18316) reçu le 13/11/18, était enregistré à la date du 12/11/18 (Date de mise en rayon).
</t>
    </r>
  </si>
  <si>
    <t>Quelques pièces de kiwi n'étaient pas dans un état de fraicheur satisfaisante.
Assurer le tri des produits exposés.</t>
  </si>
  <si>
    <t>Les enregistrements de températures de la CF étaient effectués avec le rayon Fromages/charcuterie et celui du meuble avec le rayon PLS.</t>
  </si>
  <si>
    <t>Dépassement de la DLC pour 5 paquets de capsules de café L'Espresso.
DLC: le 02/11/18.
Renforcer le contrôle des dates limites des produits exposés.</t>
  </si>
  <si>
    <t>Absence de louche individuelle pour quelques récipients de produits.</t>
  </si>
  <si>
    <t>Le sol était crevassé à plusieurs niveaux: le couloir menant à la réserve et au terminal de cuisson. Cela rend les opérations de nettoyage difficiles.</t>
  </si>
  <si>
    <t>Le plafond présente des traces d'infiltration d'eau, et la peinture était écaillée à plusieurs niveaux.</t>
  </si>
  <si>
    <r>
      <rPr>
        <u/>
        <sz val="11"/>
        <color theme="1"/>
        <rFont val="Comic Sans MS"/>
        <family val="4"/>
      </rPr>
      <t>Meubles froids positifs:</t>
    </r>
    <r>
      <rPr>
        <sz val="11"/>
        <color theme="1"/>
        <rFont val="Comic Sans MS"/>
        <family val="4"/>
      </rPr>
      <t xml:space="preserve">
Températures affichées: 5°C,3°C,et 4°C.
Températures mesurées: 4,6°C, 2°C et 3,8°C.
</t>
    </r>
    <r>
      <rPr>
        <u/>
        <sz val="11"/>
        <color theme="1"/>
        <rFont val="Comic Sans MS"/>
        <family val="4"/>
      </rPr>
      <t>Meuble froid négatif:</t>
    </r>
    <r>
      <rPr>
        <sz val="11"/>
        <color theme="1"/>
        <rFont val="Comic Sans MS"/>
        <family val="4"/>
      </rPr>
      <t xml:space="preserve">
Température affichée: -20°C et prélevée: -21°C.</t>
    </r>
  </si>
  <si>
    <t>Absence de local poubelle. Les déchets étaient entreposés dans un benne située au niveau du quai de la réception.</t>
  </si>
  <si>
    <t>L'enregistrement des autocontrôles était effectué avec le rayon Charcuterie/fromages, vu que c'est le même afficheur au niveau du meuble.</t>
  </si>
  <si>
    <t>Les dernières analyses pour le personnel de la PFT étaient effectuées le 20/10/18; les résultats sont en cours.</t>
  </si>
  <si>
    <r>
      <rPr>
        <u/>
        <sz val="11"/>
        <rFont val="Comic Sans MS"/>
        <family val="4"/>
      </rPr>
      <t>Contrôle des poids des pains:</t>
    </r>
    <r>
      <rPr>
        <sz val="11"/>
        <rFont val="Comic Sans MS"/>
        <family val="4"/>
      </rPr>
      <t xml:space="preserve">
Baguette semoule: 234g, 232g/200g
Flute traditionnelle: 270g, 240g/200g
</t>
    </r>
    <r>
      <rPr>
        <b/>
        <sz val="11"/>
        <rFont val="Comic Sans MS"/>
        <family val="4"/>
      </rPr>
      <t xml:space="preserve">Pain aux céréales: 192g, 182g/200g.
</t>
    </r>
    <r>
      <rPr>
        <sz val="11"/>
        <rFont val="Comic Sans MS"/>
        <family val="4"/>
      </rPr>
      <t>Aviser le fournisseur Sopral sur cet écart de poids.</t>
    </r>
  </si>
  <si>
    <t>Le rangement des boudins et des meules de fromages sur les étagères, n'était pas satisfaisant. 
Améliorer le rangement des produits.</t>
  </si>
  <si>
    <t xml:space="preserve">Les enregistrements des températures du meuble négatif d'exposition des fruits de mer surgelés étaient effectués avec le rayon PLS.
</t>
  </si>
  <si>
    <t xml:space="preserve">Absence d'enregistrement des autocontrôles de température du meuble d'exposition des volailles trad. </t>
  </si>
  <si>
    <t>Le quai de la réception manquait d'étanchéité  ,notamment au niveau du passage reliant les deux parties du magasin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</si>
</sst>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u/>
      <sz val="11"/>
      <color theme="1"/>
      <name val="Comic Sans MS"/>
      <family val="4"/>
    </font>
    <font>
      <sz val="11"/>
      <color theme="0"/>
      <name val="Comic Sans MS"/>
      <family val="4"/>
    </font>
    <font>
      <sz val="11"/>
      <color rgb="FF000000"/>
      <name val="Comic Sans MS"/>
      <family val="4"/>
    </font>
    <font>
      <u/>
      <sz val="11"/>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6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1" fontId="8" fillId="14" borderId="1" xfId="0" applyNumberFormat="1" applyFont="1" applyFill="1" applyBorder="1" applyProtection="1">
      <protection locked="0"/>
    </xf>
    <xf numFmtId="0" fontId="7" fillId="0" borderId="1" xfId="0" applyFont="1" applyFill="1" applyBorder="1" applyAlignment="1" applyProtection="1">
      <alignment vertical="center" wrapText="1"/>
      <protection locked="0"/>
    </xf>
    <xf numFmtId="0" fontId="8" fillId="0" borderId="1" xfId="0" applyFont="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8" fillId="0" borderId="0" xfId="0" applyFont="1" applyAlignment="1" applyProtection="1">
      <alignment horizontal="left" wrapText="1"/>
      <protection locked="0"/>
    </xf>
    <xf numFmtId="0" fontId="14" fillId="2" borderId="1" xfId="1" applyFont="1" applyFill="1" applyBorder="1" applyAlignment="1" applyProtection="1">
      <alignment horizontal="left" vertical="center" wrapText="1"/>
      <protection locked="0"/>
    </xf>
    <xf numFmtId="0" fontId="14" fillId="0" borderId="1" xfId="0" applyFont="1" applyFill="1" applyBorder="1" applyAlignment="1" applyProtection="1">
      <alignment horizontal="left" wrapText="1"/>
      <protection locked="0"/>
    </xf>
    <xf numFmtId="0" fontId="14" fillId="0" borderId="0" xfId="0" applyFont="1" applyAlignment="1">
      <alignment wrapText="1"/>
    </xf>
    <xf numFmtId="0" fontId="8" fillId="0" borderId="1" xfId="0" applyFont="1" applyBorder="1" applyAlignment="1" applyProtection="1">
      <alignment vertical="center"/>
      <protection locked="0"/>
    </xf>
    <xf numFmtId="0" fontId="14" fillId="0" borderId="1" xfId="0" applyFont="1" applyFill="1" applyBorder="1" applyAlignment="1" applyProtection="1">
      <alignment horizontal="left" vertical="top" wrapText="1"/>
      <protection locked="0"/>
    </xf>
    <xf numFmtId="0" fontId="8" fillId="0" borderId="1" xfId="0" applyFont="1" applyFill="1" applyBorder="1" applyAlignment="1" applyProtection="1">
      <alignment horizontal="left" vertical="center" wrapText="1"/>
      <protection locked="0"/>
    </xf>
    <xf numFmtId="0" fontId="8" fillId="0" borderId="0" xfId="0" applyFont="1" applyFill="1" applyAlignment="1" applyProtection="1">
      <alignment vertical="center"/>
      <protection locked="0"/>
    </xf>
    <xf numFmtId="0" fontId="8" fillId="0" borderId="0" xfId="0" applyFont="1" applyFill="1" applyAlignment="1" applyProtection="1">
      <alignment vertical="center" wrapText="1"/>
      <protection locked="0"/>
    </xf>
    <xf numFmtId="0" fontId="8" fillId="2" borderId="1" xfId="0" applyFont="1" applyFill="1" applyBorder="1" applyAlignment="1" applyProtection="1">
      <alignment horizontal="center" vertical="center" wrapText="1"/>
    </xf>
    <xf numFmtId="9" fontId="8" fillId="16" borderId="1" xfId="0" applyNumberFormat="1" applyFont="1" applyFill="1" applyBorder="1" applyProtection="1">
      <protection locked="0"/>
    </xf>
    <xf numFmtId="0" fontId="44" fillId="2" borderId="0" xfId="0" applyFont="1" applyFill="1"/>
    <xf numFmtId="0" fontId="45" fillId="0" borderId="1" xfId="0" applyFont="1" applyBorder="1" applyAlignment="1" applyProtection="1">
      <alignment wrapText="1"/>
      <protection locked="0"/>
    </xf>
    <xf numFmtId="0" fontId="45" fillId="0" borderId="7" xfId="0" applyFont="1" applyBorder="1" applyAlignment="1" applyProtection="1">
      <alignment wrapText="1"/>
      <protection locked="0"/>
    </xf>
    <xf numFmtId="0" fontId="14" fillId="0" borderId="7" xfId="0" applyFont="1" applyBorder="1" applyAlignment="1" applyProtection="1">
      <alignment horizontal="left" wrapText="1"/>
      <protection locked="0"/>
    </xf>
    <xf numFmtId="9" fontId="14" fillId="0" borderId="3" xfId="0" applyNumberFormat="1" applyFont="1" applyFill="1" applyBorder="1" applyAlignment="1" applyProtection="1">
      <alignment horizontal="left" vertical="top"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0.77777777777777779</c:v>
                </c:pt>
                <c:pt idx="1">
                  <c:v>0.80555555555555558</c:v>
                </c:pt>
                <c:pt idx="2">
                  <c:v>0.83333333333333337</c:v>
                </c:pt>
                <c:pt idx="3">
                  <c:v>0.80555555555555558</c:v>
                </c:pt>
                <c:pt idx="4">
                  <c:v>6.25E-2</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908765872"/>
        <c:axId val="908771856"/>
      </c:barChart>
      <c:catAx>
        <c:axId val="908765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08771856"/>
        <c:crosses val="autoZero"/>
        <c:auto val="1"/>
        <c:lblAlgn val="ctr"/>
        <c:lblOffset val="100"/>
        <c:noMultiLvlLbl val="0"/>
      </c:catAx>
      <c:valAx>
        <c:axId val="908771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08765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0.97368421052631582</c:v>
                </c:pt>
                <c:pt idx="2">
                  <c:v>1</c:v>
                </c:pt>
                <c:pt idx="3">
                  <c:v>0.97499999999999998</c:v>
                </c:pt>
                <c:pt idx="4">
                  <c:v>6.25E-2</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912143152"/>
        <c:axId val="912144240"/>
      </c:barChart>
      <c:catAx>
        <c:axId val="912143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2144240"/>
        <c:crosses val="autoZero"/>
        <c:auto val="1"/>
        <c:lblAlgn val="ctr"/>
        <c:lblOffset val="100"/>
        <c:noMultiLvlLbl val="0"/>
      </c:catAx>
      <c:valAx>
        <c:axId val="91214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2143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0.9375</c:v>
                </c:pt>
                <c:pt idx="4">
                  <c:v>0.14285714285714285</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12138256"/>
        <c:axId val="912405312"/>
      </c:barChart>
      <c:catAx>
        <c:axId val="912138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2405312"/>
        <c:crosses val="autoZero"/>
        <c:auto val="1"/>
        <c:lblAlgn val="ctr"/>
        <c:lblOffset val="100"/>
        <c:noMultiLvlLbl val="0"/>
      </c:catAx>
      <c:valAx>
        <c:axId val="912405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2138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1</c:v>
                </c:pt>
                <c:pt idx="4">
                  <c:v>0.25</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12411296"/>
        <c:axId val="912400960"/>
      </c:barChart>
      <c:catAx>
        <c:axId val="912411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2400960"/>
        <c:crosses val="autoZero"/>
        <c:auto val="1"/>
        <c:lblAlgn val="ctr"/>
        <c:lblOffset val="100"/>
        <c:noMultiLvlLbl val="0"/>
      </c:catAx>
      <c:valAx>
        <c:axId val="912400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2411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0.83333333333333337</c:v>
                </c:pt>
                <c:pt idx="1">
                  <c:v>0.875</c:v>
                </c:pt>
                <c:pt idx="2">
                  <c:v>0.88888888888888884</c:v>
                </c:pt>
                <c:pt idx="3">
                  <c:v>0.83333333333333337</c:v>
                </c:pt>
                <c:pt idx="4">
                  <c:v>8.3333333333333329E-2</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12412384"/>
        <c:axId val="912408032"/>
      </c:barChart>
      <c:catAx>
        <c:axId val="912412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2408032"/>
        <c:crosses val="autoZero"/>
        <c:auto val="1"/>
        <c:lblAlgn val="ctr"/>
        <c:lblOffset val="100"/>
        <c:noMultiLvlLbl val="0"/>
      </c:catAx>
      <c:valAx>
        <c:axId val="912408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2412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0.33333333333333331</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12405856"/>
        <c:axId val="912410752"/>
      </c:barChart>
      <c:catAx>
        <c:axId val="912405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2410752"/>
        <c:crosses val="autoZero"/>
        <c:auto val="1"/>
        <c:lblAlgn val="ctr"/>
        <c:lblOffset val="100"/>
        <c:noMultiLvlLbl val="0"/>
      </c:catAx>
      <c:valAx>
        <c:axId val="912410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2405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0.88118811881188119</c:v>
                </c:pt>
                <c:pt idx="1">
                  <c:v>0.84042553191489366</c:v>
                </c:pt>
                <c:pt idx="2">
                  <c:v>0.81730769230769229</c:v>
                </c:pt>
                <c:pt idx="3">
                  <c:v>0.82524271844660191</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912399872"/>
        <c:axId val="912403136"/>
      </c:barChart>
      <c:catAx>
        <c:axId val="912399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2403136"/>
        <c:crosses val="autoZero"/>
        <c:auto val="1"/>
        <c:lblAlgn val="ctr"/>
        <c:lblOffset val="100"/>
        <c:noMultiLvlLbl val="0"/>
      </c:catAx>
      <c:valAx>
        <c:axId val="912403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2399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0.90363636363636368</c:v>
                </c:pt>
                <c:pt idx="1">
                  <c:v>0.89818181818181819</c:v>
                </c:pt>
                <c:pt idx="2">
                  <c:v>0.89763779527559051</c:v>
                </c:pt>
                <c:pt idx="3">
                  <c:v>0.86538461538461542</c:v>
                </c:pt>
                <c:pt idx="4">
                  <c:v>4.5275590551181105E-2</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912404224"/>
        <c:axId val="912412928"/>
      </c:barChart>
      <c:catAx>
        <c:axId val="9124042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2412928"/>
        <c:crosses val="autoZero"/>
        <c:auto val="1"/>
        <c:lblAlgn val="ctr"/>
        <c:lblOffset val="100"/>
        <c:noMultiLvlLbl val="0"/>
      </c:catAx>
      <c:valAx>
        <c:axId val="912412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24042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0.89241224122412244</c:v>
                </c:pt>
                <c:pt idx="1">
                  <c:v>0.86930367504835593</c:v>
                </c:pt>
                <c:pt idx="2">
                  <c:v>0.8574727437916414</c:v>
                </c:pt>
                <c:pt idx="3">
                  <c:v>0.84531366691560872</c:v>
                </c:pt>
                <c:pt idx="4">
                  <c:v>2.2637795275590553E-2</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12413472"/>
        <c:axId val="912406944"/>
        <c:extLst xmlns:c16r2="http://schemas.microsoft.com/office/drawing/2015/06/chart"/>
      </c:barChart>
      <c:catAx>
        <c:axId val="91241347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2406944"/>
        <c:crosses val="autoZero"/>
        <c:auto val="1"/>
        <c:lblAlgn val="ctr"/>
        <c:lblOffset val="100"/>
        <c:noMultiLvlLbl val="0"/>
      </c:catAx>
      <c:valAx>
        <c:axId val="9124069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12413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c:v>
                </c:pt>
                <c:pt idx="1">
                  <c:v>0.54086538461538458</c:v>
                </c:pt>
                <c:pt idx="2">
                  <c:v>0.51736111111111116</c:v>
                </c:pt>
                <c:pt idx="3">
                  <c:v>0.57738095238095233</c:v>
                </c:pt>
                <c:pt idx="4">
                  <c:v>0.61880952380952381</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912408576"/>
        <c:axId val="912414560"/>
        <c:extLst xmlns:c16r2="http://schemas.microsoft.com/office/drawing/2015/06/chart"/>
      </c:barChart>
      <c:catAx>
        <c:axId val="912408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2414560"/>
        <c:crosses val="autoZero"/>
        <c:auto val="1"/>
        <c:lblAlgn val="ctr"/>
        <c:lblOffset val="100"/>
        <c:noMultiLvlLbl val="0"/>
      </c:catAx>
      <c:valAx>
        <c:axId val="912414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12408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0.84615384615384615</c:v>
                </c:pt>
                <c:pt idx="1">
                  <c:v>0.84210526315789469</c:v>
                </c:pt>
                <c:pt idx="2">
                  <c:v>0.82857142857142863</c:v>
                </c:pt>
                <c:pt idx="3">
                  <c:v>0.80555555555555558</c:v>
                </c:pt>
                <c:pt idx="4">
                  <c:v>3.125E-2</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908767504"/>
        <c:axId val="908768048"/>
      </c:barChart>
      <c:catAx>
        <c:axId val="908767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08768048"/>
        <c:crosses val="autoZero"/>
        <c:auto val="1"/>
        <c:lblAlgn val="ctr"/>
        <c:lblOffset val="100"/>
        <c:noMultiLvlLbl val="0"/>
      </c:catAx>
      <c:valAx>
        <c:axId val="908768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08767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0.89743589743589747</c:v>
                </c:pt>
                <c:pt idx="1">
                  <c:v>0.76923076923076927</c:v>
                </c:pt>
                <c:pt idx="2">
                  <c:v>0.85526315789473684</c:v>
                </c:pt>
                <c:pt idx="3">
                  <c:v>0.82894736842105265</c:v>
                </c:pt>
                <c:pt idx="4">
                  <c:v>1.7241379310344827E-2</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08769680"/>
        <c:axId val="790072640"/>
      </c:barChart>
      <c:catAx>
        <c:axId val="908769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0072640"/>
        <c:crosses val="autoZero"/>
        <c:auto val="1"/>
        <c:lblAlgn val="ctr"/>
        <c:lblOffset val="100"/>
        <c:noMultiLvlLbl val="0"/>
      </c:catAx>
      <c:valAx>
        <c:axId val="790072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08769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c:v>
                </c:pt>
                <c:pt idx="1">
                  <c:v>0.95161290322580649</c:v>
                </c:pt>
                <c:pt idx="2">
                  <c:v>1</c:v>
                </c:pt>
                <c:pt idx="3">
                  <c:v>0.93333333333333335</c:v>
                </c:pt>
                <c:pt idx="4">
                  <c:v>2.0833333333333332E-2</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790081888"/>
        <c:axId val="790077536"/>
      </c:barChart>
      <c:catAx>
        <c:axId val="79008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0077536"/>
        <c:crosses val="autoZero"/>
        <c:auto val="1"/>
        <c:lblAlgn val="ctr"/>
        <c:lblOffset val="100"/>
        <c:noMultiLvlLbl val="0"/>
      </c:catAx>
      <c:valAx>
        <c:axId val="790077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008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0.92500000000000004</c:v>
                </c:pt>
                <c:pt idx="1">
                  <c:v>0.95121951219512191</c:v>
                </c:pt>
                <c:pt idx="2">
                  <c:v>0.6428571428571429</c:v>
                </c:pt>
                <c:pt idx="3">
                  <c:v>0.83333333333333337</c:v>
                </c:pt>
                <c:pt idx="4">
                  <c:v>1.5625E-2</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790080256"/>
        <c:axId val="790085152"/>
      </c:barChart>
      <c:catAx>
        <c:axId val="790080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90085152"/>
        <c:crosses val="autoZero"/>
        <c:auto val="1"/>
        <c:lblAlgn val="ctr"/>
        <c:lblOffset val="100"/>
        <c:noMultiLvlLbl val="0"/>
      </c:catAx>
      <c:valAx>
        <c:axId val="790085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0080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0.33333333333333331</c:v>
                </c:pt>
                <c:pt idx="1">
                  <c:v>0.8</c:v>
                </c:pt>
                <c:pt idx="2">
                  <c:v>0.79166666666666663</c:v>
                </c:pt>
                <c:pt idx="3">
                  <c:v>0.92500000000000004</c:v>
                </c:pt>
                <c:pt idx="4">
                  <c:v>3.4482758620689655E-2</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790084608"/>
        <c:axId val="908684464"/>
      </c:barChart>
      <c:catAx>
        <c:axId val="790084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08684464"/>
        <c:crosses val="autoZero"/>
        <c:auto val="1"/>
        <c:lblAlgn val="ctr"/>
        <c:lblOffset val="100"/>
        <c:noMultiLvlLbl val="0"/>
      </c:catAx>
      <c:valAx>
        <c:axId val="908684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90084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1</c:v>
                </c:pt>
                <c:pt idx="2">
                  <c:v>1</c:v>
                </c:pt>
                <c:pt idx="3">
                  <c:v>0.95833333333333337</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908686096"/>
        <c:axId val="908694256"/>
      </c:barChart>
      <c:catAx>
        <c:axId val="90868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08694256"/>
        <c:crosses val="autoZero"/>
        <c:auto val="1"/>
        <c:lblAlgn val="ctr"/>
        <c:lblOffset val="100"/>
        <c:noMultiLvlLbl val="0"/>
      </c:catAx>
      <c:valAx>
        <c:axId val="908694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0868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0.80555555555555558</c:v>
                </c:pt>
                <c:pt idx="1">
                  <c:v>0.88888888888888884</c:v>
                </c:pt>
                <c:pt idx="2">
                  <c:v>0.71052631578947367</c:v>
                </c:pt>
                <c:pt idx="3">
                  <c:v>0.55263157894736847</c:v>
                </c:pt>
                <c:pt idx="4">
                  <c:v>8.3333333333333329E-2</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912139888"/>
        <c:axId val="912140432"/>
      </c:barChart>
      <c:catAx>
        <c:axId val="91213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2140432"/>
        <c:crosses val="autoZero"/>
        <c:auto val="1"/>
        <c:lblAlgn val="ctr"/>
        <c:lblOffset val="100"/>
        <c:noMultiLvlLbl val="0"/>
      </c:catAx>
      <c:valAx>
        <c:axId val="912140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213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1.0178571428571428</c:v>
                </c:pt>
                <c:pt idx="1">
                  <c:v>0.98275862068965514</c:v>
                </c:pt>
                <c:pt idx="2">
                  <c:v>1</c:v>
                </c:pt>
                <c:pt idx="3">
                  <c:v>1</c:v>
                </c:pt>
                <c:pt idx="4">
                  <c:v>0.05</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12141520"/>
        <c:axId val="912142064"/>
      </c:barChart>
      <c:catAx>
        <c:axId val="912141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2142064"/>
        <c:crosses val="autoZero"/>
        <c:auto val="1"/>
        <c:lblAlgn val="ctr"/>
        <c:lblOffset val="100"/>
        <c:noMultiLvlLbl val="0"/>
      </c:catAx>
      <c:valAx>
        <c:axId val="912142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2141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0" zoomScaleSheetLayoutView="100" workbookViewId="0">
      <selection activeCell="D18" sqref="D18:K18"/>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3" t="s">
        <v>324</v>
      </c>
      <c r="B18" s="313"/>
      <c r="C18" s="313"/>
      <c r="D18" s="314" t="s">
        <v>408</v>
      </c>
      <c r="E18" s="314"/>
      <c r="F18" s="314"/>
      <c r="G18" s="314"/>
      <c r="H18" s="314"/>
      <c r="I18" s="314"/>
      <c r="J18" s="314"/>
      <c r="K18" s="314"/>
    </row>
    <row r="20" spans="1:11" ht="16.5" x14ac:dyDescent="0.3">
      <c r="A20" s="83"/>
      <c r="B20" s="78"/>
      <c r="C20" s="78"/>
      <c r="D20" s="78"/>
      <c r="E20" s="78"/>
      <c r="F20" s="78"/>
      <c r="G20" s="78"/>
      <c r="H20" s="78"/>
      <c r="I20" s="78"/>
    </row>
    <row r="21" spans="1:11" x14ac:dyDescent="0.25">
      <c r="A21" s="315" t="s">
        <v>325</v>
      </c>
      <c r="B21" s="315"/>
      <c r="C21" s="315"/>
      <c r="D21" s="315"/>
      <c r="E21" s="315"/>
      <c r="F21" s="315"/>
      <c r="G21" s="315"/>
      <c r="H21" s="315"/>
      <c r="I21" s="315"/>
      <c r="J21" s="315"/>
      <c r="K21" s="315"/>
    </row>
    <row r="22" spans="1:11" x14ac:dyDescent="0.25">
      <c r="A22" s="84"/>
      <c r="B22" s="79"/>
      <c r="C22" s="79"/>
      <c r="D22" s="78"/>
      <c r="E22" s="78"/>
      <c r="F22" s="78"/>
      <c r="G22" s="78"/>
      <c r="H22" s="78"/>
      <c r="I22" s="78"/>
    </row>
    <row r="23" spans="1:11" ht="42" customHeight="1" x14ac:dyDescent="0.25">
      <c r="A23" s="85" t="s">
        <v>326</v>
      </c>
      <c r="B23" s="309" t="s">
        <v>327</v>
      </c>
      <c r="C23" s="309"/>
      <c r="D23" s="78"/>
      <c r="E23" s="78"/>
      <c r="F23" s="78"/>
      <c r="G23" s="78"/>
      <c r="H23" s="78"/>
      <c r="I23" s="78"/>
      <c r="J23" s="77" t="str">
        <f>D18</f>
        <v>Ras Jebal</v>
      </c>
    </row>
    <row r="24" spans="1:11" ht="33" customHeight="1" x14ac:dyDescent="0.25">
      <c r="A24" s="86" t="s">
        <v>328</v>
      </c>
      <c r="B24" s="308">
        <f>AVERAGE('A1 Exploitation'!D549,'A1 Technique'!D199)</f>
        <v>0.89241224122412244</v>
      </c>
      <c r="C24" s="308"/>
      <c r="D24" s="78"/>
      <c r="E24" s="78"/>
      <c r="F24" s="78"/>
      <c r="G24" s="78"/>
      <c r="H24" s="78"/>
      <c r="I24" s="78"/>
    </row>
    <row r="25" spans="1:11" ht="33" customHeight="1" x14ac:dyDescent="0.25">
      <c r="A25" s="85" t="s">
        <v>329</v>
      </c>
      <c r="B25" s="308">
        <f>AVERAGE('A2 Exploitation'!D549,'A2 Technique'!D199)</f>
        <v>0.86930367504835593</v>
      </c>
      <c r="C25" s="308"/>
      <c r="D25" s="78"/>
      <c r="E25" s="78"/>
      <c r="F25" s="78"/>
      <c r="G25" s="78"/>
      <c r="H25" s="78"/>
      <c r="I25" s="78"/>
    </row>
    <row r="26" spans="1:11" ht="33" customHeight="1" x14ac:dyDescent="0.25">
      <c r="A26" s="86" t="s">
        <v>330</v>
      </c>
      <c r="B26" s="308">
        <f>AVERAGE('A3 Exploitation'!D549,'A3 Technique'!D199)</f>
        <v>0.8574727437916414</v>
      </c>
      <c r="C26" s="308"/>
      <c r="D26" s="78"/>
      <c r="E26" s="78"/>
      <c r="F26" s="78"/>
      <c r="G26" s="78"/>
      <c r="H26" s="78"/>
      <c r="I26" s="78"/>
    </row>
    <row r="27" spans="1:11" ht="33" customHeight="1" x14ac:dyDescent="0.25">
      <c r="A27" s="86" t="s">
        <v>331</v>
      </c>
      <c r="B27" s="308">
        <f>AVERAGE('A4 Exploitation'!D549,'A4 Technique'!D199)</f>
        <v>0.84531366691560872</v>
      </c>
      <c r="C27" s="308"/>
      <c r="D27" s="78"/>
      <c r="E27" s="78"/>
      <c r="F27" s="78"/>
      <c r="G27" s="78"/>
      <c r="H27" s="78"/>
      <c r="I27" s="78"/>
    </row>
    <row r="28" spans="1:11" ht="33" customHeight="1" x14ac:dyDescent="0.25">
      <c r="A28" s="85" t="s">
        <v>332</v>
      </c>
      <c r="B28" s="308">
        <f>AVERAGE('A5 Exploitation'!D549,'A5 Technique'!D199)</f>
        <v>2.2637795275590553E-2</v>
      </c>
      <c r="C28" s="308"/>
      <c r="D28" s="78"/>
      <c r="E28" s="78"/>
      <c r="F28" s="78"/>
      <c r="G28" s="78"/>
      <c r="H28" s="78"/>
      <c r="I28" s="78"/>
    </row>
    <row r="29" spans="1:11" ht="33" customHeight="1" x14ac:dyDescent="0.25">
      <c r="A29" s="85" t="s">
        <v>333</v>
      </c>
      <c r="B29" s="308">
        <f>AVERAGE('A6 Exploitation'!D549,'A6 Technique'!D199)</f>
        <v>0</v>
      </c>
      <c r="C29" s="308"/>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9" t="s">
        <v>334</v>
      </c>
      <c r="C33" s="309"/>
      <c r="D33" s="78"/>
      <c r="E33" s="78"/>
      <c r="F33" s="78"/>
      <c r="G33" s="78"/>
      <c r="H33" s="78"/>
      <c r="I33" s="78"/>
      <c r="J33" s="77" t="str">
        <f>D18</f>
        <v>Ras Jebal</v>
      </c>
    </row>
    <row r="34" spans="1:10" ht="33" customHeight="1" x14ac:dyDescent="0.25">
      <c r="A34" s="86" t="s">
        <v>328</v>
      </c>
      <c r="B34" s="308">
        <f>'A1 Exploitation'!D549</f>
        <v>0.90363636363636368</v>
      </c>
      <c r="C34" s="308"/>
      <c r="D34" s="78"/>
      <c r="E34" s="78"/>
      <c r="F34" s="78"/>
      <c r="G34" s="78"/>
      <c r="H34" s="78"/>
      <c r="I34" s="78"/>
    </row>
    <row r="35" spans="1:10" ht="33" customHeight="1" x14ac:dyDescent="0.25">
      <c r="A35" s="85" t="s">
        <v>329</v>
      </c>
      <c r="B35" s="308">
        <f>'A2 Exploitation'!D549</f>
        <v>0.89818181818181819</v>
      </c>
      <c r="C35" s="308"/>
      <c r="D35" s="78"/>
      <c r="E35" s="78"/>
      <c r="F35" s="78"/>
      <c r="G35" s="78"/>
      <c r="H35" s="78"/>
      <c r="I35" s="78"/>
    </row>
    <row r="36" spans="1:10" ht="33" customHeight="1" x14ac:dyDescent="0.25">
      <c r="A36" s="86" t="s">
        <v>330</v>
      </c>
      <c r="B36" s="308">
        <f>'A3 Exploitation'!D549</f>
        <v>0.89763779527559051</v>
      </c>
      <c r="C36" s="308"/>
      <c r="D36" s="78"/>
      <c r="E36" s="78"/>
      <c r="F36" s="78"/>
      <c r="G36" s="78"/>
      <c r="H36" s="78"/>
      <c r="I36" s="78"/>
    </row>
    <row r="37" spans="1:10" ht="33" customHeight="1" x14ac:dyDescent="0.25">
      <c r="A37" s="86" t="s">
        <v>331</v>
      </c>
      <c r="B37" s="308">
        <f>'A4 Exploitation'!D549</f>
        <v>0.86538461538461542</v>
      </c>
      <c r="C37" s="308"/>
      <c r="D37" s="78"/>
      <c r="E37" s="78"/>
      <c r="F37" s="78"/>
      <c r="G37" s="78"/>
      <c r="H37" s="78"/>
      <c r="I37" s="78"/>
    </row>
    <row r="38" spans="1:10" ht="33" customHeight="1" x14ac:dyDescent="0.25">
      <c r="A38" s="85" t="s">
        <v>332</v>
      </c>
      <c r="B38" s="308">
        <f>'A5 Exploitation'!D549</f>
        <v>4.5275590551181105E-2</v>
      </c>
      <c r="C38" s="308"/>
      <c r="D38" s="78"/>
      <c r="E38" s="78"/>
      <c r="F38" s="78"/>
      <c r="G38" s="78"/>
      <c r="H38" s="78"/>
      <c r="I38" s="78"/>
    </row>
    <row r="39" spans="1:10" ht="33" customHeight="1" x14ac:dyDescent="0.25">
      <c r="A39" s="85" t="s">
        <v>333</v>
      </c>
      <c r="B39" s="308">
        <f>'A6 Exploitation'!D549</f>
        <v>0</v>
      </c>
      <c r="C39" s="308"/>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12" t="s">
        <v>335</v>
      </c>
      <c r="C42" s="312"/>
      <c r="D42" s="78"/>
      <c r="E42" s="78"/>
      <c r="F42" s="78"/>
      <c r="G42" s="78"/>
      <c r="H42" s="78"/>
      <c r="I42" s="78"/>
      <c r="J42" s="77" t="str">
        <f>D18</f>
        <v>Ras Jebal</v>
      </c>
    </row>
    <row r="43" spans="1:10" ht="33" customHeight="1" x14ac:dyDescent="0.25">
      <c r="A43" s="86" t="s">
        <v>328</v>
      </c>
      <c r="B43" s="308" t="e">
        <f>AVERAGE('A1 Exploitation'!D547, 'A1 Technique'!D197)</f>
        <v>#DIV/0!</v>
      </c>
      <c r="C43" s="308"/>
      <c r="D43" s="78"/>
      <c r="E43" s="78"/>
      <c r="F43" s="78"/>
      <c r="G43" s="78"/>
      <c r="H43" s="78"/>
      <c r="I43" s="78"/>
    </row>
    <row r="44" spans="1:10" ht="33" customHeight="1" x14ac:dyDescent="0.25">
      <c r="A44" s="85" t="s">
        <v>329</v>
      </c>
      <c r="B44" s="308">
        <f>AVERAGE('A2 Exploitation'!D547, 'A2 Technique'!D197)</f>
        <v>0.54086538461538458</v>
      </c>
      <c r="C44" s="308"/>
      <c r="D44" s="78"/>
      <c r="E44" s="78"/>
      <c r="F44" s="78"/>
      <c r="G44" s="78"/>
      <c r="H44" s="78"/>
      <c r="I44" s="78"/>
    </row>
    <row r="45" spans="1:10" ht="33" customHeight="1" x14ac:dyDescent="0.25">
      <c r="A45" s="86" t="s">
        <v>330</v>
      </c>
      <c r="B45" s="308">
        <f>AVERAGE('A3 Exploitation'!D547, 'A3 Technique'!D197)</f>
        <v>0.51736111111111116</v>
      </c>
      <c r="C45" s="308"/>
      <c r="D45" s="78"/>
      <c r="E45" s="78"/>
      <c r="F45" s="78"/>
      <c r="G45" s="78"/>
      <c r="H45" s="78"/>
      <c r="I45" s="78"/>
    </row>
    <row r="46" spans="1:10" ht="33" customHeight="1" x14ac:dyDescent="0.25">
      <c r="A46" s="86" t="s">
        <v>331</v>
      </c>
      <c r="B46" s="308">
        <f>AVERAGE('A4 Exploitation'!D547, 'A4 Technique'!D197)</f>
        <v>0.57738095238095233</v>
      </c>
      <c r="C46" s="308"/>
      <c r="D46" s="78"/>
      <c r="E46" s="78"/>
      <c r="F46" s="78"/>
      <c r="G46" s="78"/>
      <c r="H46" s="78"/>
      <c r="I46" s="78"/>
    </row>
    <row r="47" spans="1:10" ht="33" customHeight="1" x14ac:dyDescent="0.25">
      <c r="A47" s="85" t="s">
        <v>332</v>
      </c>
      <c r="B47" s="308">
        <f>AVERAGE('A5 Exploitation'!D547, 'A5 Technique'!D197)</f>
        <v>0.61880952380952381</v>
      </c>
      <c r="C47" s="308"/>
      <c r="D47" s="78"/>
      <c r="E47" s="78"/>
      <c r="F47" s="78"/>
      <c r="G47" s="78"/>
      <c r="H47" s="78"/>
      <c r="I47" s="78"/>
    </row>
    <row r="48" spans="1:10" ht="33" customHeight="1" x14ac:dyDescent="0.25">
      <c r="A48" s="85" t="s">
        <v>333</v>
      </c>
      <c r="B48" s="308" t="e">
        <f>AVERAGE('A6 Exploitation'!D547, 'A6 Technique'!D197)</f>
        <v>#DIV/0!</v>
      </c>
      <c r="C48" s="308"/>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9" t="s">
        <v>336</v>
      </c>
      <c r="C51" s="309"/>
      <c r="D51" s="78"/>
      <c r="E51" s="78"/>
      <c r="F51" s="78"/>
      <c r="G51" s="78"/>
      <c r="H51" s="78"/>
      <c r="I51" s="78"/>
      <c r="J51" s="77" t="str">
        <f>D18</f>
        <v>Ras Jebal</v>
      </c>
    </row>
    <row r="52" spans="1:10" ht="33" customHeight="1" x14ac:dyDescent="0.25">
      <c r="A52" s="86" t="s">
        <v>328</v>
      </c>
      <c r="B52" s="311">
        <f>'A1 Exploitation'!D46</f>
        <v>0.77777777777777779</v>
      </c>
      <c r="C52" s="311"/>
      <c r="D52" s="78"/>
      <c r="E52" s="78"/>
      <c r="F52" s="78"/>
      <c r="G52" s="78"/>
      <c r="H52" s="78"/>
      <c r="I52" s="78"/>
    </row>
    <row r="53" spans="1:10" ht="33" customHeight="1" x14ac:dyDescent="0.25">
      <c r="A53" s="85" t="s">
        <v>329</v>
      </c>
      <c r="B53" s="311">
        <f>'A2 Exploitation'!D46</f>
        <v>0.80555555555555558</v>
      </c>
      <c r="C53" s="311"/>
      <c r="D53" s="78"/>
      <c r="E53" s="78"/>
      <c r="F53" s="78"/>
      <c r="G53" s="78"/>
      <c r="H53" s="78"/>
      <c r="I53" s="78"/>
    </row>
    <row r="54" spans="1:10" ht="33" customHeight="1" x14ac:dyDescent="0.25">
      <c r="A54" s="86" t="s">
        <v>330</v>
      </c>
      <c r="B54" s="311">
        <f>'A3 Exploitation'!D46</f>
        <v>0.83333333333333337</v>
      </c>
      <c r="C54" s="311"/>
      <c r="D54" s="78"/>
      <c r="E54" s="78"/>
      <c r="F54" s="78"/>
      <c r="G54" s="78"/>
      <c r="H54" s="78"/>
      <c r="I54" s="78"/>
    </row>
    <row r="55" spans="1:10" ht="33" customHeight="1" x14ac:dyDescent="0.25">
      <c r="A55" s="86" t="s">
        <v>331</v>
      </c>
      <c r="B55" s="311">
        <f>'A4 Exploitation'!D46</f>
        <v>0.80555555555555558</v>
      </c>
      <c r="C55" s="311"/>
      <c r="D55" s="78"/>
      <c r="E55" s="78"/>
      <c r="F55" s="78"/>
      <c r="G55" s="78"/>
      <c r="H55" s="78"/>
      <c r="I55" s="78"/>
    </row>
    <row r="56" spans="1:10" ht="33" customHeight="1" x14ac:dyDescent="0.25">
      <c r="A56" s="85" t="s">
        <v>332</v>
      </c>
      <c r="B56" s="311">
        <f>'A5 Exploitation'!D46</f>
        <v>6.25E-2</v>
      </c>
      <c r="C56" s="311"/>
      <c r="D56" s="78"/>
      <c r="E56" s="78"/>
      <c r="F56" s="78"/>
      <c r="G56" s="78"/>
      <c r="H56" s="78"/>
      <c r="I56" s="78"/>
    </row>
    <row r="57" spans="1:10" ht="33" customHeight="1" x14ac:dyDescent="0.25">
      <c r="A57" s="85" t="s">
        <v>333</v>
      </c>
      <c r="B57" s="311">
        <f>'A6 Exploitation'!D46</f>
        <v>0</v>
      </c>
      <c r="C57" s="311"/>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9" t="s">
        <v>337</v>
      </c>
      <c r="C60" s="309"/>
      <c r="D60" s="78"/>
      <c r="E60" s="78"/>
      <c r="F60" s="78"/>
      <c r="G60" s="78"/>
      <c r="H60" s="78"/>
      <c r="I60" s="78"/>
      <c r="J60" s="77" t="str">
        <f>D18</f>
        <v>Ras Jebal</v>
      </c>
    </row>
    <row r="61" spans="1:10" ht="33" customHeight="1" x14ac:dyDescent="0.25">
      <c r="A61" s="86" t="s">
        <v>328</v>
      </c>
      <c r="B61" s="308">
        <f>'A1 Exploitation'!D103</f>
        <v>0.84615384615384615</v>
      </c>
      <c r="C61" s="308"/>
      <c r="D61" s="78"/>
      <c r="E61" s="78"/>
      <c r="F61" s="78"/>
      <c r="G61" s="78"/>
      <c r="H61" s="78"/>
      <c r="I61" s="78"/>
    </row>
    <row r="62" spans="1:10" ht="33" customHeight="1" x14ac:dyDescent="0.25">
      <c r="A62" s="85" t="s">
        <v>329</v>
      </c>
      <c r="B62" s="308">
        <f>'A2 Exploitation'!D103</f>
        <v>0.84210526315789469</v>
      </c>
      <c r="C62" s="308"/>
      <c r="D62" s="78"/>
      <c r="E62" s="78"/>
      <c r="F62" s="78"/>
      <c r="G62" s="78"/>
      <c r="H62" s="78"/>
      <c r="I62" s="78"/>
    </row>
    <row r="63" spans="1:10" ht="33" customHeight="1" x14ac:dyDescent="0.25">
      <c r="A63" s="86" t="s">
        <v>330</v>
      </c>
      <c r="B63" s="308">
        <f>'A3 Exploitation'!D103</f>
        <v>0.82857142857142863</v>
      </c>
      <c r="C63" s="308"/>
      <c r="D63" s="78"/>
      <c r="E63" s="78"/>
      <c r="F63" s="78"/>
      <c r="G63" s="78"/>
      <c r="H63" s="78"/>
      <c r="I63" s="78"/>
    </row>
    <row r="64" spans="1:10" ht="33" customHeight="1" x14ac:dyDescent="0.25">
      <c r="A64" s="86" t="s">
        <v>331</v>
      </c>
      <c r="B64" s="308">
        <f>'A4 Exploitation'!D103</f>
        <v>0.80555555555555558</v>
      </c>
      <c r="C64" s="308"/>
      <c r="D64" s="78"/>
      <c r="E64" s="78"/>
      <c r="F64" s="78"/>
      <c r="G64" s="78"/>
      <c r="H64" s="78"/>
      <c r="I64" s="78"/>
    </row>
    <row r="65" spans="1:10" ht="33" customHeight="1" x14ac:dyDescent="0.25">
      <c r="A65" s="85" t="s">
        <v>332</v>
      </c>
      <c r="B65" s="308">
        <f>'A5 Exploitation'!D103</f>
        <v>3.125E-2</v>
      </c>
      <c r="C65" s="308"/>
      <c r="D65" s="78"/>
      <c r="E65" s="78"/>
      <c r="F65" s="78"/>
      <c r="G65" s="78"/>
      <c r="H65" s="78"/>
      <c r="I65" s="78"/>
    </row>
    <row r="66" spans="1:10" ht="33" customHeight="1" x14ac:dyDescent="0.25">
      <c r="A66" s="85" t="s">
        <v>333</v>
      </c>
      <c r="B66" s="308">
        <f>'A6 Exploitation'!D103</f>
        <v>0</v>
      </c>
      <c r="C66" s="308"/>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9" t="s">
        <v>338</v>
      </c>
      <c r="C69" s="309"/>
      <c r="D69" s="78"/>
      <c r="E69" s="78"/>
      <c r="F69" s="78"/>
      <c r="G69" s="78"/>
      <c r="H69" s="78"/>
      <c r="I69" s="78"/>
      <c r="J69" s="77" t="str">
        <f>D18</f>
        <v>Ras Jebal</v>
      </c>
    </row>
    <row r="70" spans="1:10" ht="33" customHeight="1" x14ac:dyDescent="0.25">
      <c r="A70" s="86" t="s">
        <v>328</v>
      </c>
      <c r="B70" s="308">
        <f>'A1 Exploitation'!D158</f>
        <v>0.89743589743589747</v>
      </c>
      <c r="C70" s="308"/>
      <c r="D70" s="78"/>
      <c r="E70" s="78"/>
      <c r="F70" s="78"/>
      <c r="G70" s="78"/>
      <c r="H70" s="78"/>
      <c r="I70" s="78"/>
    </row>
    <row r="71" spans="1:10" ht="33" customHeight="1" x14ac:dyDescent="0.25">
      <c r="A71" s="85" t="s">
        <v>329</v>
      </c>
      <c r="B71" s="308">
        <f>'A2 Exploitation'!D158</f>
        <v>0.76923076923076927</v>
      </c>
      <c r="C71" s="308"/>
      <c r="D71" s="78"/>
      <c r="E71" s="78"/>
      <c r="F71" s="78"/>
      <c r="G71" s="78"/>
      <c r="H71" s="78"/>
      <c r="I71" s="78"/>
    </row>
    <row r="72" spans="1:10" ht="33" customHeight="1" x14ac:dyDescent="0.25">
      <c r="A72" s="86" t="s">
        <v>330</v>
      </c>
      <c r="B72" s="308">
        <f>'A3 Exploitation'!D158</f>
        <v>0.85526315789473684</v>
      </c>
      <c r="C72" s="308"/>
      <c r="D72" s="78"/>
      <c r="E72" s="78"/>
      <c r="F72" s="78"/>
      <c r="G72" s="78"/>
      <c r="H72" s="78"/>
      <c r="I72" s="78"/>
    </row>
    <row r="73" spans="1:10" ht="33" customHeight="1" x14ac:dyDescent="0.25">
      <c r="A73" s="86" t="s">
        <v>331</v>
      </c>
      <c r="B73" s="308">
        <f>'A4 Exploitation'!D158</f>
        <v>0.82894736842105265</v>
      </c>
      <c r="C73" s="308"/>
      <c r="D73" s="78"/>
      <c r="E73" s="78"/>
      <c r="F73" s="78"/>
      <c r="G73" s="78"/>
      <c r="H73" s="78"/>
      <c r="I73" s="78"/>
    </row>
    <row r="74" spans="1:10" ht="33" customHeight="1" x14ac:dyDescent="0.25">
      <c r="A74" s="85" t="s">
        <v>332</v>
      </c>
      <c r="B74" s="308">
        <f>'A5 Exploitation'!D158</f>
        <v>1.7241379310344827E-2</v>
      </c>
      <c r="C74" s="308"/>
      <c r="D74" s="78"/>
      <c r="E74" s="78"/>
      <c r="F74" s="78"/>
      <c r="G74" s="78"/>
      <c r="H74" s="78"/>
      <c r="I74" s="78"/>
    </row>
    <row r="75" spans="1:10" ht="33" customHeight="1" x14ac:dyDescent="0.25">
      <c r="A75" s="85" t="s">
        <v>333</v>
      </c>
      <c r="B75" s="308">
        <f>'A6 Exploitation'!D158</f>
        <v>0</v>
      </c>
      <c r="C75" s="308"/>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9" t="s">
        <v>339</v>
      </c>
      <c r="C78" s="309"/>
      <c r="D78" s="78"/>
      <c r="E78" s="78"/>
      <c r="F78" s="78"/>
      <c r="G78" s="78"/>
      <c r="H78" s="78"/>
      <c r="I78" s="78"/>
      <c r="J78" s="77" t="str">
        <f>D18</f>
        <v>Ras Jebal</v>
      </c>
    </row>
    <row r="79" spans="1:10" ht="33" customHeight="1" x14ac:dyDescent="0.25">
      <c r="A79" s="86" t="s">
        <v>328</v>
      </c>
      <c r="B79" s="308">
        <f>'A1 Exploitation'!D205</f>
        <v>0.95</v>
      </c>
      <c r="C79" s="308"/>
      <c r="D79" s="78"/>
      <c r="E79" s="78"/>
      <c r="F79" s="78"/>
      <c r="G79" s="78"/>
      <c r="H79" s="78"/>
      <c r="I79" s="78"/>
    </row>
    <row r="80" spans="1:10" ht="33" customHeight="1" x14ac:dyDescent="0.25">
      <c r="A80" s="85" t="s">
        <v>329</v>
      </c>
      <c r="B80" s="308">
        <f>'A2 Exploitation'!D205</f>
        <v>0.95161290322580649</v>
      </c>
      <c r="C80" s="308"/>
      <c r="D80" s="78"/>
      <c r="E80" s="78"/>
      <c r="F80" s="78"/>
      <c r="G80" s="78"/>
      <c r="H80" s="78"/>
      <c r="I80" s="78"/>
    </row>
    <row r="81" spans="1:10" ht="33" customHeight="1" x14ac:dyDescent="0.25">
      <c r="A81" s="86" t="s">
        <v>330</v>
      </c>
      <c r="B81" s="308">
        <f>'A3 Exploitation'!D205</f>
        <v>1</v>
      </c>
      <c r="C81" s="308"/>
      <c r="D81" s="78"/>
      <c r="E81" s="78"/>
      <c r="F81" s="78"/>
      <c r="G81" s="78"/>
      <c r="H81" s="78"/>
      <c r="I81" s="78"/>
    </row>
    <row r="82" spans="1:10" ht="33" customHeight="1" x14ac:dyDescent="0.25">
      <c r="A82" s="86" t="s">
        <v>331</v>
      </c>
      <c r="B82" s="308">
        <f>'A4 Exploitation'!D205</f>
        <v>0.93333333333333335</v>
      </c>
      <c r="C82" s="308"/>
      <c r="D82" s="78"/>
      <c r="E82" s="78"/>
      <c r="F82" s="78"/>
      <c r="G82" s="78"/>
      <c r="H82" s="78"/>
      <c r="I82" s="78"/>
    </row>
    <row r="83" spans="1:10" ht="33" customHeight="1" x14ac:dyDescent="0.25">
      <c r="A83" s="85" t="s">
        <v>332</v>
      </c>
      <c r="B83" s="308">
        <f>'A5 Exploitation'!D205</f>
        <v>2.0833333333333332E-2</v>
      </c>
      <c r="C83" s="308"/>
      <c r="D83" s="78"/>
      <c r="E83" s="78"/>
      <c r="F83" s="78"/>
      <c r="G83" s="78"/>
      <c r="H83" s="78"/>
      <c r="I83" s="78"/>
    </row>
    <row r="84" spans="1:10" ht="33" customHeight="1" x14ac:dyDescent="0.25">
      <c r="A84" s="85" t="s">
        <v>333</v>
      </c>
      <c r="B84" s="308">
        <f>'A6 Exploitation'!D205</f>
        <v>0</v>
      </c>
      <c r="C84" s="308"/>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9" t="s">
        <v>340</v>
      </c>
      <c r="C87" s="309"/>
      <c r="D87" s="78"/>
      <c r="E87" s="78"/>
      <c r="F87" s="78"/>
      <c r="G87" s="78"/>
      <c r="H87" s="78"/>
      <c r="I87" s="78"/>
      <c r="J87" s="77" t="str">
        <f>D18</f>
        <v>Ras Jebal</v>
      </c>
    </row>
    <row r="88" spans="1:10" ht="33" customHeight="1" x14ac:dyDescent="0.25">
      <c r="A88" s="86" t="s">
        <v>328</v>
      </c>
      <c r="B88" s="308">
        <f>'A1 Exploitation'!D266</f>
        <v>0.92500000000000004</v>
      </c>
      <c r="C88" s="308"/>
      <c r="D88" s="78"/>
      <c r="E88" s="78"/>
      <c r="F88" s="78"/>
      <c r="G88" s="78"/>
      <c r="H88" s="78"/>
      <c r="I88" s="78"/>
    </row>
    <row r="89" spans="1:10" ht="33" customHeight="1" x14ac:dyDescent="0.25">
      <c r="A89" s="85" t="s">
        <v>329</v>
      </c>
      <c r="B89" s="308">
        <f>'A2 Exploitation'!D266</f>
        <v>0.95121951219512191</v>
      </c>
      <c r="C89" s="308"/>
      <c r="D89" s="78"/>
      <c r="E89" s="78"/>
      <c r="F89" s="78"/>
      <c r="G89" s="78"/>
      <c r="H89" s="78"/>
      <c r="I89" s="78"/>
    </row>
    <row r="90" spans="1:10" ht="33" customHeight="1" x14ac:dyDescent="0.25">
      <c r="A90" s="86" t="s">
        <v>330</v>
      </c>
      <c r="B90" s="308">
        <f>'A3 Exploitation'!D266</f>
        <v>0.6428571428571429</v>
      </c>
      <c r="C90" s="308"/>
      <c r="D90" s="78"/>
      <c r="E90" s="78"/>
      <c r="F90" s="78"/>
      <c r="G90" s="78"/>
      <c r="H90" s="78"/>
      <c r="I90" s="78"/>
    </row>
    <row r="91" spans="1:10" ht="33" customHeight="1" x14ac:dyDescent="0.25">
      <c r="A91" s="86" t="s">
        <v>331</v>
      </c>
      <c r="B91" s="308">
        <f>'A4 Exploitation'!D266</f>
        <v>0.83333333333333337</v>
      </c>
      <c r="C91" s="308"/>
      <c r="D91" s="78"/>
      <c r="E91" s="78"/>
      <c r="F91" s="78"/>
      <c r="G91" s="78"/>
      <c r="H91" s="78"/>
      <c r="I91" s="78"/>
    </row>
    <row r="92" spans="1:10" ht="33" customHeight="1" x14ac:dyDescent="0.25">
      <c r="A92" s="85" t="s">
        <v>332</v>
      </c>
      <c r="B92" s="308">
        <f>'A5 Exploitation'!D266</f>
        <v>1.5625E-2</v>
      </c>
      <c r="C92" s="308"/>
      <c r="D92" s="78"/>
      <c r="E92" s="78"/>
      <c r="F92" s="78"/>
      <c r="G92" s="78"/>
      <c r="H92" s="78"/>
      <c r="I92" s="78"/>
    </row>
    <row r="93" spans="1:10" ht="33" customHeight="1" x14ac:dyDescent="0.25">
      <c r="A93" s="85" t="s">
        <v>333</v>
      </c>
      <c r="B93" s="308">
        <f>'A6 Exploitation'!D266</f>
        <v>0</v>
      </c>
      <c r="C93" s="308"/>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9" t="s">
        <v>341</v>
      </c>
      <c r="C96" s="309"/>
      <c r="D96" s="78"/>
      <c r="E96" s="78"/>
      <c r="F96" s="78"/>
      <c r="G96" s="78"/>
      <c r="H96" s="78"/>
      <c r="I96" s="78"/>
      <c r="J96" s="77" t="str">
        <f>D18</f>
        <v>Ras Jebal</v>
      </c>
    </row>
    <row r="97" spans="1:10" ht="33" customHeight="1" x14ac:dyDescent="0.25">
      <c r="A97" s="86" t="s">
        <v>328</v>
      </c>
      <c r="B97" s="308">
        <f>'A1 Exploitation'!D318</f>
        <v>0.33333333333333331</v>
      </c>
      <c r="C97" s="308"/>
      <c r="D97" s="78"/>
      <c r="E97" s="78"/>
      <c r="F97" s="78"/>
      <c r="G97" s="78"/>
      <c r="H97" s="78"/>
      <c r="I97" s="78"/>
    </row>
    <row r="98" spans="1:10" ht="33" customHeight="1" x14ac:dyDescent="0.25">
      <c r="A98" s="85" t="s">
        <v>329</v>
      </c>
      <c r="B98" s="308">
        <f>'A2 Exploitation'!D318</f>
        <v>0.8</v>
      </c>
      <c r="C98" s="308"/>
      <c r="D98" s="78"/>
      <c r="E98" s="78"/>
      <c r="F98" s="78"/>
      <c r="G98" s="78"/>
      <c r="H98" s="78"/>
      <c r="I98" s="78"/>
    </row>
    <row r="99" spans="1:10" ht="33" customHeight="1" x14ac:dyDescent="0.25">
      <c r="A99" s="86" t="s">
        <v>330</v>
      </c>
      <c r="B99" s="308">
        <f>'A3 Exploitation'!D318</f>
        <v>0.79166666666666663</v>
      </c>
      <c r="C99" s="308"/>
      <c r="D99" s="78"/>
      <c r="E99" s="78"/>
      <c r="F99" s="78"/>
      <c r="G99" s="78"/>
      <c r="H99" s="78"/>
      <c r="I99" s="78"/>
    </row>
    <row r="100" spans="1:10" ht="33" customHeight="1" x14ac:dyDescent="0.25">
      <c r="A100" s="86" t="s">
        <v>331</v>
      </c>
      <c r="B100" s="308">
        <f>'A4 Exploitation'!D318</f>
        <v>0.92500000000000004</v>
      </c>
      <c r="C100" s="308"/>
      <c r="D100" s="78"/>
      <c r="E100" s="78"/>
      <c r="F100" s="78"/>
      <c r="G100" s="78"/>
      <c r="H100" s="78"/>
      <c r="I100" s="78"/>
    </row>
    <row r="101" spans="1:10" ht="33" customHeight="1" x14ac:dyDescent="0.25">
      <c r="A101" s="85" t="s">
        <v>332</v>
      </c>
      <c r="B101" s="308">
        <f>'A5 Exploitation'!D318</f>
        <v>3.4482758620689655E-2</v>
      </c>
      <c r="C101" s="308"/>
      <c r="D101" s="78"/>
      <c r="E101" s="78"/>
      <c r="F101" s="78"/>
      <c r="G101" s="78"/>
      <c r="H101" s="78"/>
      <c r="I101" s="78"/>
    </row>
    <row r="102" spans="1:10" ht="33" customHeight="1" x14ac:dyDescent="0.25">
      <c r="A102" s="85" t="s">
        <v>333</v>
      </c>
      <c r="B102" s="308">
        <f>'A6 Exploitation'!D318</f>
        <v>0</v>
      </c>
      <c r="C102" s="308"/>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9" t="s">
        <v>342</v>
      </c>
      <c r="C105" s="309"/>
      <c r="D105" s="78"/>
      <c r="E105" s="78"/>
      <c r="F105" s="78"/>
      <c r="G105" s="78"/>
      <c r="H105" s="78"/>
      <c r="I105" s="78"/>
      <c r="J105" s="77" t="str">
        <f>D18</f>
        <v>Ras Jebal</v>
      </c>
    </row>
    <row r="106" spans="1:10" ht="33" customHeight="1" x14ac:dyDescent="0.25">
      <c r="A106" s="86" t="s">
        <v>328</v>
      </c>
      <c r="B106" s="308">
        <f>'A1 Exploitation'!D358</f>
        <v>1</v>
      </c>
      <c r="C106" s="308"/>
      <c r="D106" s="78"/>
      <c r="E106" s="78"/>
      <c r="F106" s="78"/>
      <c r="G106" s="78"/>
      <c r="H106" s="78"/>
      <c r="I106" s="78"/>
    </row>
    <row r="107" spans="1:10" ht="33" customHeight="1" x14ac:dyDescent="0.25">
      <c r="A107" s="85" t="s">
        <v>329</v>
      </c>
      <c r="B107" s="308">
        <f>'A2 Exploitation'!D358</f>
        <v>1</v>
      </c>
      <c r="C107" s="308"/>
      <c r="D107" s="78"/>
      <c r="E107" s="78"/>
      <c r="F107" s="78"/>
      <c r="G107" s="78"/>
      <c r="H107" s="78"/>
      <c r="I107" s="78"/>
    </row>
    <row r="108" spans="1:10" ht="33" customHeight="1" x14ac:dyDescent="0.25">
      <c r="A108" s="86" t="s">
        <v>330</v>
      </c>
      <c r="B108" s="308">
        <f>'A3 Exploitation'!D358</f>
        <v>1</v>
      </c>
      <c r="C108" s="308"/>
      <c r="D108" s="78"/>
      <c r="E108" s="78"/>
      <c r="F108" s="78"/>
      <c r="G108" s="78"/>
      <c r="H108" s="78"/>
      <c r="I108" s="78"/>
    </row>
    <row r="109" spans="1:10" ht="33" customHeight="1" x14ac:dyDescent="0.25">
      <c r="A109" s="86" t="s">
        <v>331</v>
      </c>
      <c r="B109" s="308">
        <f>'A4 Exploitation'!D358</f>
        <v>0.95833333333333337</v>
      </c>
      <c r="C109" s="308"/>
      <c r="D109" s="78"/>
      <c r="E109" s="78"/>
      <c r="F109" s="78"/>
      <c r="G109" s="78"/>
      <c r="H109" s="78"/>
      <c r="I109" s="78"/>
    </row>
    <row r="110" spans="1:10" ht="33" customHeight="1" x14ac:dyDescent="0.25">
      <c r="A110" s="85" t="s">
        <v>332</v>
      </c>
      <c r="B110" s="308">
        <f>'A5 Exploitation'!D358</f>
        <v>0</v>
      </c>
      <c r="C110" s="308"/>
      <c r="D110" s="78"/>
      <c r="E110" s="78"/>
      <c r="F110" s="78"/>
      <c r="G110" s="78"/>
      <c r="H110" s="78"/>
      <c r="I110" s="78"/>
    </row>
    <row r="111" spans="1:10" ht="33" customHeight="1" x14ac:dyDescent="0.25">
      <c r="A111" s="85" t="s">
        <v>333</v>
      </c>
      <c r="B111" s="308">
        <f>'A6 Exploitation'!D358</f>
        <v>0</v>
      </c>
      <c r="C111" s="308"/>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9" t="s">
        <v>343</v>
      </c>
      <c r="C114" s="309"/>
      <c r="D114" s="78"/>
      <c r="E114" s="78"/>
      <c r="F114" s="78"/>
      <c r="G114" s="78"/>
      <c r="H114" s="78"/>
      <c r="I114" s="78"/>
      <c r="J114" s="77" t="str">
        <f>D18</f>
        <v>Ras Jebal</v>
      </c>
    </row>
    <row r="115" spans="1:10" ht="33" customHeight="1" x14ac:dyDescent="0.25">
      <c r="A115" s="86" t="s">
        <v>328</v>
      </c>
      <c r="B115" s="308">
        <f>'A1 Exploitation'!D391</f>
        <v>0.80555555555555558</v>
      </c>
      <c r="C115" s="308"/>
      <c r="D115" s="78"/>
      <c r="E115" s="78"/>
      <c r="F115" s="78"/>
      <c r="G115" s="78"/>
      <c r="H115" s="78"/>
      <c r="I115" s="78"/>
    </row>
    <row r="116" spans="1:10" ht="33" customHeight="1" x14ac:dyDescent="0.25">
      <c r="A116" s="85" t="s">
        <v>329</v>
      </c>
      <c r="B116" s="308">
        <f>'A2 Exploitation'!D391</f>
        <v>0.88888888888888884</v>
      </c>
      <c r="C116" s="308"/>
      <c r="D116" s="78"/>
      <c r="E116" s="78"/>
      <c r="F116" s="78"/>
      <c r="G116" s="78"/>
      <c r="H116" s="78"/>
      <c r="I116" s="78"/>
    </row>
    <row r="117" spans="1:10" ht="33" customHeight="1" x14ac:dyDescent="0.25">
      <c r="A117" s="86" t="s">
        <v>330</v>
      </c>
      <c r="B117" s="308">
        <f>'A3 Exploitation'!D391</f>
        <v>0.71052631578947367</v>
      </c>
      <c r="C117" s="308"/>
      <c r="D117" s="78"/>
      <c r="E117" s="78"/>
      <c r="F117" s="78"/>
      <c r="G117" s="78"/>
      <c r="H117" s="78"/>
      <c r="I117" s="78"/>
    </row>
    <row r="118" spans="1:10" ht="33" customHeight="1" x14ac:dyDescent="0.25">
      <c r="A118" s="86" t="s">
        <v>331</v>
      </c>
      <c r="B118" s="308">
        <f>'A4 Exploitation'!D391</f>
        <v>0.55263157894736847</v>
      </c>
      <c r="C118" s="308"/>
      <c r="D118" s="78"/>
      <c r="E118" s="78"/>
      <c r="F118" s="78"/>
      <c r="G118" s="78"/>
      <c r="H118" s="78"/>
      <c r="I118" s="78"/>
    </row>
    <row r="119" spans="1:10" ht="33" customHeight="1" x14ac:dyDescent="0.25">
      <c r="A119" s="85" t="s">
        <v>332</v>
      </c>
      <c r="B119" s="308">
        <f>'A5 Exploitation'!D391</f>
        <v>8.3333333333333329E-2</v>
      </c>
      <c r="C119" s="308"/>
      <c r="D119" s="78"/>
      <c r="E119" s="78"/>
      <c r="F119" s="78"/>
      <c r="G119" s="78"/>
      <c r="H119" s="78"/>
      <c r="I119" s="78"/>
    </row>
    <row r="120" spans="1:10" ht="33" customHeight="1" x14ac:dyDescent="0.25">
      <c r="A120" s="85" t="s">
        <v>333</v>
      </c>
      <c r="B120" s="308">
        <f>'A6 Exploitation'!D391</f>
        <v>0</v>
      </c>
      <c r="C120" s="308"/>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9" t="s">
        <v>344</v>
      </c>
      <c r="C123" s="309"/>
      <c r="D123" s="78"/>
      <c r="E123" s="78"/>
      <c r="F123" s="78"/>
      <c r="G123" s="78"/>
      <c r="H123" s="78"/>
      <c r="I123" s="78"/>
      <c r="J123" s="77" t="str">
        <f>D18</f>
        <v>Ras Jebal</v>
      </c>
    </row>
    <row r="124" spans="1:10" ht="33" customHeight="1" x14ac:dyDescent="0.25">
      <c r="A124" s="86" t="s">
        <v>328</v>
      </c>
      <c r="B124" s="308">
        <f>'A1 Exploitation'!D444</f>
        <v>1.0178571428571428</v>
      </c>
      <c r="C124" s="308"/>
      <c r="D124" s="78"/>
      <c r="E124" s="78"/>
      <c r="F124" s="78"/>
      <c r="G124" s="78"/>
      <c r="H124" s="78"/>
      <c r="I124" s="78"/>
    </row>
    <row r="125" spans="1:10" ht="33" customHeight="1" x14ac:dyDescent="0.25">
      <c r="A125" s="85" t="s">
        <v>329</v>
      </c>
      <c r="B125" s="308">
        <f>'A2 Exploitation'!D444</f>
        <v>0.98275862068965514</v>
      </c>
      <c r="C125" s="308"/>
      <c r="D125" s="78"/>
      <c r="E125" s="78"/>
      <c r="F125" s="78"/>
      <c r="G125" s="78"/>
      <c r="H125" s="78"/>
      <c r="I125" s="78"/>
    </row>
    <row r="126" spans="1:10" ht="33" customHeight="1" x14ac:dyDescent="0.25">
      <c r="A126" s="86" t="s">
        <v>330</v>
      </c>
      <c r="B126" s="308">
        <f>'A3 Exploitation'!D444</f>
        <v>1</v>
      </c>
      <c r="C126" s="308"/>
      <c r="D126" s="78"/>
      <c r="E126" s="78"/>
      <c r="F126" s="78"/>
      <c r="G126" s="78"/>
      <c r="H126" s="78"/>
      <c r="I126" s="78"/>
    </row>
    <row r="127" spans="1:10" ht="33" customHeight="1" x14ac:dyDescent="0.25">
      <c r="A127" s="86" t="s">
        <v>331</v>
      </c>
      <c r="B127" s="308">
        <f>'A4 Exploitation'!D444</f>
        <v>1</v>
      </c>
      <c r="C127" s="308"/>
      <c r="D127" s="78"/>
      <c r="E127" s="78"/>
      <c r="F127" s="78"/>
      <c r="G127" s="78"/>
      <c r="H127" s="78"/>
      <c r="I127" s="78"/>
    </row>
    <row r="128" spans="1:10" ht="33" customHeight="1" x14ac:dyDescent="0.25">
      <c r="A128" s="85" t="s">
        <v>332</v>
      </c>
      <c r="B128" s="308">
        <f>'A5 Exploitation'!D444</f>
        <v>0.05</v>
      </c>
      <c r="C128" s="308"/>
      <c r="D128" s="78"/>
      <c r="E128" s="78"/>
      <c r="F128" s="78"/>
      <c r="G128" s="78"/>
      <c r="H128" s="78"/>
      <c r="I128" s="78"/>
    </row>
    <row r="129" spans="1:10" ht="33" customHeight="1" x14ac:dyDescent="0.25">
      <c r="A129" s="85" t="s">
        <v>333</v>
      </c>
      <c r="B129" s="308">
        <f>'A6 Exploitation'!D444</f>
        <v>0</v>
      </c>
      <c r="C129" s="308"/>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9" t="s">
        <v>345</v>
      </c>
      <c r="C132" s="309"/>
      <c r="D132" s="78"/>
      <c r="E132" s="78"/>
      <c r="F132" s="78"/>
      <c r="G132" s="78"/>
      <c r="H132" s="78"/>
      <c r="I132" s="78"/>
      <c r="J132" s="77" t="str">
        <f>D18</f>
        <v>Ras Jebal</v>
      </c>
    </row>
    <row r="133" spans="1:10" ht="33" customHeight="1" x14ac:dyDescent="0.25">
      <c r="A133" s="86" t="s">
        <v>328</v>
      </c>
      <c r="B133" s="308">
        <f>'A1 Exploitation'!D481</f>
        <v>0.97619047619047616</v>
      </c>
      <c r="C133" s="308"/>
      <c r="D133" s="78"/>
      <c r="E133" s="78"/>
      <c r="F133" s="78"/>
      <c r="G133" s="78"/>
      <c r="H133" s="78"/>
      <c r="I133" s="78"/>
    </row>
    <row r="134" spans="1:10" ht="33" customHeight="1" x14ac:dyDescent="0.25">
      <c r="A134" s="85" t="s">
        <v>329</v>
      </c>
      <c r="B134" s="308">
        <f>'A2 Exploitation'!D481</f>
        <v>0.97368421052631582</v>
      </c>
      <c r="C134" s="308"/>
      <c r="D134" s="78"/>
      <c r="E134" s="78"/>
      <c r="F134" s="78"/>
      <c r="G134" s="78"/>
      <c r="H134" s="78"/>
      <c r="I134" s="78"/>
    </row>
    <row r="135" spans="1:10" ht="33" customHeight="1" x14ac:dyDescent="0.25">
      <c r="A135" s="86" t="s">
        <v>330</v>
      </c>
      <c r="B135" s="308">
        <f>'A3 Exploitation'!D481</f>
        <v>1</v>
      </c>
      <c r="C135" s="308"/>
      <c r="D135" s="78"/>
      <c r="E135" s="78"/>
      <c r="F135" s="78"/>
      <c r="G135" s="78"/>
      <c r="H135" s="78"/>
      <c r="I135" s="78"/>
    </row>
    <row r="136" spans="1:10" ht="33" customHeight="1" x14ac:dyDescent="0.25">
      <c r="A136" s="86" t="s">
        <v>331</v>
      </c>
      <c r="B136" s="308">
        <f>'A4 Exploitation'!D481</f>
        <v>0.97499999999999998</v>
      </c>
      <c r="C136" s="308"/>
      <c r="D136" s="78"/>
      <c r="E136" s="78"/>
      <c r="F136" s="78"/>
      <c r="G136" s="78"/>
      <c r="H136" s="78"/>
      <c r="I136" s="78"/>
    </row>
    <row r="137" spans="1:10" ht="33" customHeight="1" x14ac:dyDescent="0.25">
      <c r="A137" s="85" t="s">
        <v>332</v>
      </c>
      <c r="B137" s="308">
        <f>'A5 Exploitation'!D481</f>
        <v>6.25E-2</v>
      </c>
      <c r="C137" s="308"/>
      <c r="D137" s="78"/>
      <c r="E137" s="78"/>
      <c r="F137" s="78"/>
      <c r="G137" s="78"/>
      <c r="H137" s="78"/>
      <c r="I137" s="78"/>
    </row>
    <row r="138" spans="1:10" ht="33" customHeight="1" x14ac:dyDescent="0.25">
      <c r="A138" s="85" t="s">
        <v>333</v>
      </c>
      <c r="B138" s="308">
        <f>'A6 Exploitation'!D481</f>
        <v>0</v>
      </c>
      <c r="C138" s="308"/>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9" t="s">
        <v>346</v>
      </c>
      <c r="C141" s="309"/>
      <c r="D141" s="78"/>
      <c r="E141" s="78"/>
      <c r="F141" s="78"/>
      <c r="G141" s="78"/>
      <c r="H141" s="78"/>
      <c r="I141" s="78"/>
      <c r="J141" s="77" t="str">
        <f>D18</f>
        <v>Ras Jebal</v>
      </c>
    </row>
    <row r="142" spans="1:10" ht="33" customHeight="1" x14ac:dyDescent="0.25">
      <c r="A142" s="86" t="s">
        <v>328</v>
      </c>
      <c r="B142" s="308">
        <f>'A1 Exploitation'!D503</f>
        <v>1</v>
      </c>
      <c r="C142" s="308"/>
      <c r="D142" s="78"/>
      <c r="E142" s="78"/>
      <c r="F142" s="78"/>
      <c r="G142" s="78"/>
      <c r="H142" s="78"/>
      <c r="I142" s="78"/>
    </row>
    <row r="143" spans="1:10" ht="33" customHeight="1" x14ac:dyDescent="0.25">
      <c r="A143" s="85" t="s">
        <v>329</v>
      </c>
      <c r="B143" s="308">
        <f>'A2 Exploitation'!D503</f>
        <v>1</v>
      </c>
      <c r="C143" s="308"/>
      <c r="D143" s="78"/>
      <c r="E143" s="78"/>
      <c r="F143" s="78"/>
      <c r="G143" s="78"/>
      <c r="H143" s="78"/>
      <c r="I143" s="78"/>
    </row>
    <row r="144" spans="1:10" ht="33" customHeight="1" x14ac:dyDescent="0.25">
      <c r="A144" s="86" t="s">
        <v>330</v>
      </c>
      <c r="B144" s="308">
        <f>'A3 Exploitation'!D503</f>
        <v>1</v>
      </c>
      <c r="C144" s="308"/>
      <c r="D144" s="78"/>
      <c r="E144" s="78"/>
      <c r="F144" s="78"/>
      <c r="G144" s="78"/>
      <c r="H144" s="78"/>
      <c r="I144" s="78"/>
    </row>
    <row r="145" spans="1:10" ht="33" customHeight="1" x14ac:dyDescent="0.25">
      <c r="A145" s="86" t="s">
        <v>331</v>
      </c>
      <c r="B145" s="308">
        <f>'A4 Exploitation'!D503</f>
        <v>0.9375</v>
      </c>
      <c r="C145" s="308"/>
      <c r="D145" s="78"/>
      <c r="E145" s="78"/>
      <c r="F145" s="78"/>
      <c r="G145" s="78"/>
      <c r="H145" s="78"/>
      <c r="I145" s="78"/>
    </row>
    <row r="146" spans="1:10" ht="33" customHeight="1" x14ac:dyDescent="0.25">
      <c r="A146" s="85" t="s">
        <v>332</v>
      </c>
      <c r="B146" s="308">
        <f>'A5 Exploitation'!D503</f>
        <v>0.14285714285714285</v>
      </c>
      <c r="C146" s="308"/>
      <c r="D146" s="78"/>
      <c r="E146" s="78"/>
      <c r="F146" s="78"/>
      <c r="G146" s="78"/>
      <c r="H146" s="78"/>
      <c r="I146" s="78"/>
    </row>
    <row r="147" spans="1:10" ht="33" customHeight="1" x14ac:dyDescent="0.25">
      <c r="A147" s="85" t="s">
        <v>333</v>
      </c>
      <c r="B147" s="308">
        <f>'A6 Exploitation'!D503</f>
        <v>0</v>
      </c>
      <c r="C147" s="308"/>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9" t="s">
        <v>347</v>
      </c>
      <c r="C150" s="309"/>
      <c r="D150" s="78"/>
      <c r="E150" s="78"/>
      <c r="F150" s="78"/>
      <c r="G150" s="78"/>
      <c r="H150" s="78"/>
      <c r="I150" s="78"/>
      <c r="J150" s="77" t="str">
        <f>D18</f>
        <v>Ras Jebal</v>
      </c>
    </row>
    <row r="151" spans="1:10" ht="33" customHeight="1" x14ac:dyDescent="0.25">
      <c r="A151" s="86" t="s">
        <v>328</v>
      </c>
      <c r="B151" s="308">
        <f>'A1 Exploitation'!D514</f>
        <v>1</v>
      </c>
      <c r="C151" s="308"/>
      <c r="D151" s="78"/>
      <c r="E151" s="78"/>
      <c r="F151" s="78"/>
      <c r="G151" s="78"/>
      <c r="H151" s="78"/>
      <c r="I151" s="78"/>
    </row>
    <row r="152" spans="1:10" ht="33" customHeight="1" x14ac:dyDescent="0.25">
      <c r="A152" s="85" t="s">
        <v>329</v>
      </c>
      <c r="B152" s="308">
        <f>'A2 Exploitation'!D514</f>
        <v>1</v>
      </c>
      <c r="C152" s="308"/>
      <c r="D152" s="78"/>
      <c r="E152" s="78"/>
      <c r="F152" s="78"/>
      <c r="G152" s="78"/>
      <c r="H152" s="78"/>
      <c r="I152" s="78"/>
    </row>
    <row r="153" spans="1:10" ht="33" customHeight="1" x14ac:dyDescent="0.25">
      <c r="A153" s="86" t="s">
        <v>330</v>
      </c>
      <c r="B153" s="308">
        <f>'A3 Exploitation'!D514</f>
        <v>1</v>
      </c>
      <c r="C153" s="308"/>
      <c r="D153" s="78"/>
      <c r="E153" s="78"/>
      <c r="F153" s="78"/>
      <c r="G153" s="78"/>
      <c r="H153" s="78"/>
      <c r="I153" s="78"/>
    </row>
    <row r="154" spans="1:10" ht="33" customHeight="1" x14ac:dyDescent="0.25">
      <c r="A154" s="86" t="s">
        <v>331</v>
      </c>
      <c r="B154" s="308">
        <f>'A4 Exploitation'!D514</f>
        <v>1</v>
      </c>
      <c r="C154" s="308"/>
      <c r="D154" s="78"/>
      <c r="E154" s="78"/>
      <c r="F154" s="78"/>
      <c r="G154" s="78"/>
      <c r="H154" s="78"/>
      <c r="I154" s="78"/>
    </row>
    <row r="155" spans="1:10" ht="33" customHeight="1" x14ac:dyDescent="0.25">
      <c r="A155" s="85" t="s">
        <v>332</v>
      </c>
      <c r="B155" s="308">
        <f>'A5 Exploitation'!D514</f>
        <v>0.25</v>
      </c>
      <c r="C155" s="308"/>
      <c r="D155" s="78"/>
      <c r="E155" s="78"/>
      <c r="F155" s="78"/>
      <c r="G155" s="78"/>
      <c r="H155" s="78"/>
      <c r="I155" s="78"/>
    </row>
    <row r="156" spans="1:10" ht="33" customHeight="1" x14ac:dyDescent="0.25">
      <c r="A156" s="85" t="s">
        <v>333</v>
      </c>
      <c r="B156" s="308">
        <f>'A6 Exploitation'!D514</f>
        <v>0</v>
      </c>
      <c r="C156" s="308"/>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10"/>
      <c r="C159" s="310"/>
      <c r="D159" s="78"/>
      <c r="E159" s="78"/>
      <c r="F159" s="78"/>
      <c r="G159" s="78"/>
      <c r="H159" s="78"/>
      <c r="I159" s="78"/>
    </row>
    <row r="160" spans="1:10" ht="33" customHeight="1" x14ac:dyDescent="0.25">
      <c r="A160" s="85" t="s">
        <v>326</v>
      </c>
      <c r="B160" s="309" t="s">
        <v>348</v>
      </c>
      <c r="C160" s="309"/>
      <c r="D160" s="78"/>
      <c r="E160" s="78"/>
      <c r="F160" s="78"/>
      <c r="G160" s="78"/>
      <c r="H160" s="78"/>
      <c r="I160" s="78"/>
      <c r="J160" s="77" t="str">
        <f>D18</f>
        <v>Ras Jebal</v>
      </c>
    </row>
    <row r="161" spans="1:10" ht="33" customHeight="1" x14ac:dyDescent="0.25">
      <c r="A161" s="86" t="s">
        <v>328</v>
      </c>
      <c r="B161" s="308">
        <f>'A1 Exploitation'!D534</f>
        <v>0.83333333333333337</v>
      </c>
      <c r="C161" s="308"/>
      <c r="D161" s="78"/>
      <c r="E161" s="78"/>
      <c r="F161" s="78"/>
      <c r="G161" s="78"/>
      <c r="H161" s="78"/>
      <c r="I161" s="78"/>
    </row>
    <row r="162" spans="1:10" ht="33" customHeight="1" x14ac:dyDescent="0.25">
      <c r="A162" s="85" t="s">
        <v>329</v>
      </c>
      <c r="B162" s="308">
        <f>'A2 Exploitation'!D534</f>
        <v>0.875</v>
      </c>
      <c r="C162" s="308"/>
      <c r="D162" s="78"/>
      <c r="E162" s="78"/>
      <c r="F162" s="78"/>
      <c r="G162" s="78"/>
      <c r="H162" s="78"/>
      <c r="I162" s="78"/>
    </row>
    <row r="163" spans="1:10" ht="33" customHeight="1" x14ac:dyDescent="0.25">
      <c r="A163" s="86" t="s">
        <v>330</v>
      </c>
      <c r="B163" s="308">
        <f>'A3 Exploitation'!D534</f>
        <v>0.88888888888888884</v>
      </c>
      <c r="C163" s="308"/>
      <c r="D163" s="78"/>
      <c r="E163" s="78"/>
      <c r="F163" s="78"/>
      <c r="G163" s="78"/>
      <c r="H163" s="78"/>
      <c r="I163" s="78"/>
    </row>
    <row r="164" spans="1:10" ht="33" customHeight="1" x14ac:dyDescent="0.25">
      <c r="A164" s="86" t="s">
        <v>331</v>
      </c>
      <c r="B164" s="308">
        <f>'A4 Exploitation'!D534</f>
        <v>0.83333333333333337</v>
      </c>
      <c r="C164" s="308"/>
    </row>
    <row r="165" spans="1:10" ht="33" customHeight="1" x14ac:dyDescent="0.25">
      <c r="A165" s="85" t="s">
        <v>332</v>
      </c>
      <c r="B165" s="308">
        <f>'A5 Exploitation'!D534</f>
        <v>8.3333333333333329E-2</v>
      </c>
      <c r="C165" s="308"/>
    </row>
    <row r="166" spans="1:10" ht="18" x14ac:dyDescent="0.25">
      <c r="A166" s="85" t="s">
        <v>333</v>
      </c>
      <c r="B166" s="308">
        <f>'A6 Exploitation'!D534</f>
        <v>0</v>
      </c>
      <c r="C166" s="308"/>
    </row>
    <row r="167" spans="1:10" ht="18.75" x14ac:dyDescent="0.25">
      <c r="A167" s="89"/>
      <c r="B167" s="82"/>
      <c r="C167" s="82"/>
    </row>
    <row r="168" spans="1:10" ht="33" customHeight="1" x14ac:dyDescent="0.25">
      <c r="A168" s="89"/>
      <c r="B168" s="82"/>
      <c r="C168" s="82"/>
    </row>
    <row r="169" spans="1:10" ht="33" customHeight="1" x14ac:dyDescent="0.25">
      <c r="A169" s="85" t="s">
        <v>326</v>
      </c>
      <c r="B169" s="309" t="s">
        <v>349</v>
      </c>
      <c r="C169" s="309"/>
      <c r="J169" s="77" t="str">
        <f>D18</f>
        <v>Ras Jebal</v>
      </c>
    </row>
    <row r="170" spans="1:10" ht="33" customHeight="1" x14ac:dyDescent="0.25">
      <c r="A170" s="86" t="s">
        <v>328</v>
      </c>
      <c r="B170" s="308">
        <f>'A1 Exploitation'!D545</f>
        <v>1</v>
      </c>
      <c r="C170" s="308"/>
    </row>
    <row r="171" spans="1:10" ht="33" customHeight="1" x14ac:dyDescent="0.25">
      <c r="A171" s="85" t="s">
        <v>329</v>
      </c>
      <c r="B171" s="308">
        <f>'A2 Exploitation'!D545</f>
        <v>1</v>
      </c>
      <c r="C171" s="308"/>
    </row>
    <row r="172" spans="1:10" ht="33" customHeight="1" x14ac:dyDescent="0.25">
      <c r="A172" s="86" t="s">
        <v>330</v>
      </c>
      <c r="B172" s="308">
        <f>'A3 Exploitation'!D545</f>
        <v>1</v>
      </c>
      <c r="C172" s="308"/>
    </row>
    <row r="173" spans="1:10" ht="33" customHeight="1" x14ac:dyDescent="0.25">
      <c r="A173" s="86" t="s">
        <v>331</v>
      </c>
      <c r="B173" s="308">
        <f>'A4 Exploitation'!D545</f>
        <v>1</v>
      </c>
      <c r="C173" s="308"/>
    </row>
    <row r="174" spans="1:10" ht="33" customHeight="1" x14ac:dyDescent="0.25">
      <c r="A174" s="85" t="s">
        <v>332</v>
      </c>
      <c r="B174" s="308">
        <f>'A5 Exploitation'!D545</f>
        <v>0.33333333333333331</v>
      </c>
      <c r="C174" s="308"/>
    </row>
    <row r="175" spans="1:10" ht="18" x14ac:dyDescent="0.25">
      <c r="A175" s="85" t="s">
        <v>333</v>
      </c>
      <c r="B175" s="308">
        <f>'A6 Exploitation'!D545</f>
        <v>0</v>
      </c>
      <c r="C175" s="308"/>
    </row>
    <row r="176" spans="1:10" ht="18.75" x14ac:dyDescent="0.25">
      <c r="A176" s="89"/>
      <c r="B176" s="82"/>
      <c r="C176" s="82"/>
    </row>
    <row r="177" spans="1:10" ht="33" customHeight="1" x14ac:dyDescent="0.25">
      <c r="A177" s="89"/>
      <c r="B177" s="82"/>
      <c r="C177" s="82"/>
    </row>
    <row r="178" spans="1:10" ht="33" customHeight="1" x14ac:dyDescent="0.25">
      <c r="A178" s="85" t="s">
        <v>326</v>
      </c>
      <c r="B178" s="309" t="s">
        <v>350</v>
      </c>
      <c r="C178" s="309"/>
      <c r="J178" s="77" t="str">
        <f>D18</f>
        <v>Ras Jebal</v>
      </c>
    </row>
    <row r="179" spans="1:10" ht="33" customHeight="1" x14ac:dyDescent="0.25">
      <c r="A179" s="86" t="s">
        <v>328</v>
      </c>
      <c r="B179" s="308">
        <f>'A1 Technique'!D199</f>
        <v>0.88118811881188119</v>
      </c>
      <c r="C179" s="308"/>
    </row>
    <row r="180" spans="1:10" ht="33" customHeight="1" x14ac:dyDescent="0.25">
      <c r="A180" s="85" t="s">
        <v>329</v>
      </c>
      <c r="B180" s="308">
        <f>'A2 Technique'!D199</f>
        <v>0.84042553191489366</v>
      </c>
      <c r="C180" s="308"/>
    </row>
    <row r="181" spans="1:10" ht="33" customHeight="1" x14ac:dyDescent="0.25">
      <c r="A181" s="86" t="s">
        <v>330</v>
      </c>
      <c r="B181" s="308">
        <f>'A3 Technique'!D199</f>
        <v>0.81730769230769229</v>
      </c>
      <c r="C181" s="308"/>
    </row>
    <row r="182" spans="1:10" ht="33" customHeight="1" x14ac:dyDescent="0.25">
      <c r="A182" s="86" t="s">
        <v>331</v>
      </c>
      <c r="B182" s="308">
        <f>'A4 Technique'!D199</f>
        <v>0.82524271844660191</v>
      </c>
      <c r="C182" s="308"/>
    </row>
    <row r="183" spans="1:10" ht="33" customHeight="1" x14ac:dyDescent="0.25">
      <c r="A183" s="85" t="s">
        <v>332</v>
      </c>
      <c r="B183" s="308">
        <f>'A5 Technique'!D199</f>
        <v>0</v>
      </c>
      <c r="C183" s="308"/>
    </row>
    <row r="184" spans="1:10" ht="18" x14ac:dyDescent="0.25">
      <c r="A184" s="85" t="s">
        <v>333</v>
      </c>
      <c r="B184" s="308">
        <f>'A6 Technique'!D199</f>
        <v>0</v>
      </c>
      <c r="C184" s="308"/>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XFB549"/>
  <sheetViews>
    <sheetView view="pageBreakPreview" topLeftCell="A472" zoomScale="60" workbookViewId="0">
      <selection activeCell="D421" sqref="D42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6" t="s">
        <v>179</v>
      </c>
      <c r="B7" s="336"/>
      <c r="C7" s="336"/>
      <c r="D7" s="336"/>
      <c r="E7" s="336"/>
      <c r="F7" s="336"/>
      <c r="G7" s="125"/>
    </row>
    <row r="8" spans="1:7" ht="29.25" x14ac:dyDescent="0.45">
      <c r="A8" s="337" t="str">
        <f>'Page de garde'!D18</f>
        <v>Ras Jebal</v>
      </c>
      <c r="B8" s="337"/>
      <c r="C8" s="337"/>
      <c r="D8" s="337"/>
      <c r="E8" s="337"/>
      <c r="F8" s="337"/>
      <c r="G8" s="125"/>
    </row>
    <row r="9" spans="1:7" ht="24" x14ac:dyDescent="0.45">
      <c r="A9" s="14" t="s">
        <v>42</v>
      </c>
      <c r="B9" s="338"/>
      <c r="C9" s="338"/>
      <c r="D9" s="338"/>
      <c r="E9" s="338"/>
      <c r="F9" s="338"/>
      <c r="G9" s="125"/>
    </row>
    <row r="10" spans="1:7" ht="24" x14ac:dyDescent="0.45">
      <c r="A10" s="15" t="s">
        <v>44</v>
      </c>
      <c r="B10" s="339"/>
      <c r="C10" s="339"/>
      <c r="D10" s="339"/>
      <c r="E10" s="339"/>
      <c r="F10" s="339"/>
      <c r="G10" s="125"/>
    </row>
    <row r="11" spans="1:7" ht="24" x14ac:dyDescent="0.45">
      <c r="A11" s="14" t="s">
        <v>43</v>
      </c>
      <c r="B11" s="334"/>
      <c r="C11" s="334"/>
      <c r="D11" s="334"/>
      <c r="E11" s="334"/>
      <c r="F11" s="334"/>
      <c r="G11" s="125"/>
    </row>
    <row r="12" spans="1:7" ht="24" x14ac:dyDescent="0.45">
      <c r="A12" s="14" t="s">
        <v>239</v>
      </c>
      <c r="B12" s="332">
        <f>D549</f>
        <v>4.5275590551181105E-2</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f>IF(B34=0, -5, 0)</f>
        <v>0</v>
      </c>
      <c r="D34" s="94"/>
      <c r="E34" s="94"/>
      <c r="F34" s="204"/>
      <c r="G34" s="127"/>
    </row>
    <row r="35" spans="1:7" ht="33" x14ac:dyDescent="0.3">
      <c r="A35" s="190" t="s">
        <v>11</v>
      </c>
      <c r="B35" s="130" t="s">
        <v>32</v>
      </c>
      <c r="C35" s="136">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6" t="s">
        <v>379</v>
      </c>
      <c r="B38" s="327"/>
      <c r="C38" s="327"/>
      <c r="D38" s="327"/>
      <c r="E38" s="327"/>
      <c r="F38" s="32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f>IF(D41=1, 2, IF(AND(D41&lt;1,D41&gt;0), 1, IF(D41=0,"0","NA")))</f>
        <v>2</v>
      </c>
      <c r="C41" s="130"/>
      <c r="D41" s="251">
        <f>IFERROR(E41/F41,"N.A")</f>
        <v>1</v>
      </c>
      <c r="E41" s="252">
        <f>COUNTIF('A4 Exploitation'!F21:F40,"ok")</f>
        <v>1</v>
      </c>
      <c r="F41" s="253">
        <f>COUNTA('A4 Exploitation'!F21:F40)</f>
        <v>1</v>
      </c>
    </row>
    <row r="42" spans="1:7" x14ac:dyDescent="0.3">
      <c r="A42" s="59" t="s">
        <v>36</v>
      </c>
      <c r="B42" s="59"/>
      <c r="C42" s="59"/>
      <c r="D42" s="59">
        <f>SUM(B29:C37,B39:C41)</f>
        <v>2</v>
      </c>
    </row>
    <row r="43" spans="1:7" x14ac:dyDescent="0.3">
      <c r="A43" s="5" t="s">
        <v>35</v>
      </c>
      <c r="B43" s="132"/>
      <c r="C43" s="133"/>
      <c r="D43" s="134">
        <f>D42/(COUNT(B29:C37,B39:C41)*2)</f>
        <v>8.3333333333333329E-2</v>
      </c>
    </row>
    <row r="44" spans="1:7" x14ac:dyDescent="0.3">
      <c r="A44" s="2"/>
      <c r="B44" s="135"/>
      <c r="C44" s="135"/>
      <c r="D44" s="135"/>
    </row>
    <row r="45" spans="1:7" ht="18" x14ac:dyDescent="0.35">
      <c r="A45" s="42" t="s">
        <v>38</v>
      </c>
      <c r="B45" s="141"/>
      <c r="C45" s="142"/>
      <c r="D45" s="143">
        <f>SUM(D42,D25)</f>
        <v>2</v>
      </c>
    </row>
    <row r="46" spans="1:7" ht="18" x14ac:dyDescent="0.35">
      <c r="A46" s="42" t="s">
        <v>198</v>
      </c>
      <c r="B46" s="141"/>
      <c r="C46" s="142"/>
      <c r="D46" s="144">
        <f>D45/(COUNT(B29:C37,B21:C24,B39:C41)*2)</f>
        <v>6.25E-2</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6" t="s">
        <v>379</v>
      </c>
      <c r="B94" s="327"/>
      <c r="C94" s="327"/>
      <c r="D94" s="327"/>
      <c r="E94" s="327"/>
      <c r="F94" s="32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f>IF(D99=1, 2, IF(AND(D99&lt;1,D99&gt;0), 1, IF(D99=0,"0","NA")))</f>
        <v>2</v>
      </c>
      <c r="C99" s="213"/>
      <c r="D99" s="251">
        <f>IFERROR(E99/F99,"N.A")</f>
        <v>1</v>
      </c>
      <c r="E99" s="252">
        <f>COUNTIF('A4 Exploitation'!F53:F98,"ok")</f>
        <v>3</v>
      </c>
      <c r="F99" s="253">
        <f>COUNTA('A4 Exploitation'!F53:F98)</f>
        <v>3</v>
      </c>
      <c r="G99" s="127"/>
    </row>
    <row r="100" spans="1:7" x14ac:dyDescent="0.3">
      <c r="A100" s="5" t="s">
        <v>36</v>
      </c>
      <c r="B100" s="5"/>
      <c r="C100" s="5"/>
      <c r="D100" s="5">
        <f>SUM(B88:C93,B95:C99)</f>
        <v>2</v>
      </c>
    </row>
    <row r="101" spans="1:7" x14ac:dyDescent="0.3">
      <c r="A101" s="5" t="s">
        <v>35</v>
      </c>
      <c r="B101" s="132"/>
      <c r="C101" s="133"/>
      <c r="D101" s="134">
        <f>D100/(COUNT(B88:C93,B95:C99)*2)</f>
        <v>0.1111111111111111</v>
      </c>
    </row>
    <row r="102" spans="1:7" ht="18" x14ac:dyDescent="0.35">
      <c r="A102" s="42" t="s">
        <v>61</v>
      </c>
      <c r="B102" s="152"/>
      <c r="C102" s="153"/>
      <c r="D102" s="143">
        <f>SUM(D84,D100,D61)</f>
        <v>2</v>
      </c>
    </row>
    <row r="103" spans="1:7" ht="18" x14ac:dyDescent="0.35">
      <c r="A103" s="42" t="s">
        <v>199</v>
      </c>
      <c r="B103" s="152"/>
      <c r="C103" s="153"/>
      <c r="D103" s="144">
        <f>D102/(COUNT(B88:C93,B53:C60,B65:C83,B95:C99)*2)</f>
        <v>3.125E-2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f>IF(B131=0, -5, 0)</f>
        <v>0</v>
      </c>
      <c r="D131" s="95"/>
      <c r="E131" s="95"/>
      <c r="F131" s="204"/>
      <c r="G131" s="127"/>
    </row>
    <row r="132" spans="1:7" x14ac:dyDescent="0.3">
      <c r="A132" s="210" t="s">
        <v>157</v>
      </c>
      <c r="B132" s="130" t="s">
        <v>32</v>
      </c>
      <c r="C132" s="150">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f>IF(D153=1, 2, IF(AND(D153&lt;1,D153&gt;0), 1,IF(D153=0,"0","NA")))</f>
        <v>1</v>
      </c>
      <c r="C153" s="140"/>
      <c r="D153" s="251">
        <f>IFERROR(E153/F153,"N.A")</f>
        <v>0.33333333333333331</v>
      </c>
      <c r="E153" s="252">
        <f>COUNTIF('A4 Exploitation'!F110:F152,"ok")</f>
        <v>1</v>
      </c>
      <c r="F153" s="253">
        <f>COUNTA('A4 Exploitation'!F110:F152)</f>
        <v>3</v>
      </c>
    </row>
    <row r="154" spans="1:7" x14ac:dyDescent="0.3">
      <c r="A154" s="5" t="s">
        <v>36</v>
      </c>
      <c r="B154" s="5"/>
      <c r="C154" s="5"/>
      <c r="D154" s="5">
        <f>SUM(B143:C147,B149:C153)</f>
        <v>1</v>
      </c>
    </row>
    <row r="155" spans="1:7" x14ac:dyDescent="0.3">
      <c r="A155" s="5" t="s">
        <v>35</v>
      </c>
      <c r="B155" s="132"/>
      <c r="C155" s="133"/>
      <c r="D155" s="134">
        <f>D154/(COUNT(B143:C147,B149:C153)*2)</f>
        <v>7.1428571428571425E-2</v>
      </c>
    </row>
    <row r="156" spans="1:7" x14ac:dyDescent="0.3">
      <c r="A156" s="145"/>
      <c r="B156" s="124"/>
      <c r="C156" s="135"/>
      <c r="D156" s="124"/>
    </row>
    <row r="157" spans="1:7" ht="18" x14ac:dyDescent="0.35">
      <c r="A157" s="42" t="s">
        <v>125</v>
      </c>
      <c r="B157" s="152"/>
      <c r="C157" s="153"/>
      <c r="D157" s="143">
        <f>SUM(D154,D117,D139)</f>
        <v>1</v>
      </c>
    </row>
    <row r="158" spans="1:7" ht="18" x14ac:dyDescent="0.35">
      <c r="A158" s="42" t="s">
        <v>200</v>
      </c>
      <c r="B158" s="152"/>
      <c r="C158" s="153"/>
      <c r="D158" s="144">
        <f>D157/(COUNT(B143:C147,B110:C116,B121:C138,B149:C153)*2)</f>
        <v>1.7241379310344827E-2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f>IF(D200=1, 2, IF(AND(D200&lt;1,D200&gt;0), 1, IF(D200=0,"0","NA")))</f>
        <v>1</v>
      </c>
      <c r="C200" s="130"/>
      <c r="D200" s="251">
        <f>IFERROR(E200/F200,"N.A")</f>
        <v>0.5</v>
      </c>
      <c r="E200" s="252">
        <f>COUNTIF('A4 Exploitation'!F165:F199,"ok")</f>
        <v>2</v>
      </c>
      <c r="F200" s="253">
        <f>COUNTA('A4 Exploitation'!F165:F199)</f>
        <v>4</v>
      </c>
      <c r="G200" s="127"/>
    </row>
    <row r="201" spans="1:7" x14ac:dyDescent="0.3">
      <c r="A201" s="59" t="s">
        <v>36</v>
      </c>
      <c r="B201" s="59"/>
      <c r="C201" s="59"/>
      <c r="D201" s="59">
        <f>SUM(B176:C194,B196:C200)</f>
        <v>1</v>
      </c>
    </row>
    <row r="202" spans="1:7" x14ac:dyDescent="0.3">
      <c r="A202" s="5" t="s">
        <v>35</v>
      </c>
      <c r="B202" s="132"/>
      <c r="C202" s="133"/>
      <c r="D202" s="134">
        <f>D201/(COUNT(B176:C194,B196:C200)*2)</f>
        <v>2.7777777777777776E-2</v>
      </c>
    </row>
    <row r="203" spans="1:7" x14ac:dyDescent="0.3">
      <c r="A203" s="145"/>
      <c r="B203" s="124"/>
      <c r="C203" s="135"/>
      <c r="D203" s="124"/>
    </row>
    <row r="204" spans="1:7" ht="18" x14ac:dyDescent="0.35">
      <c r="A204" s="42" t="s">
        <v>126</v>
      </c>
      <c r="B204" s="152"/>
      <c r="C204" s="153"/>
      <c r="D204" s="143">
        <f>SUM(D172,D201)</f>
        <v>1</v>
      </c>
    </row>
    <row r="205" spans="1:7" ht="18" x14ac:dyDescent="0.35">
      <c r="A205" s="42" t="s">
        <v>201</v>
      </c>
      <c r="B205" s="152"/>
      <c r="C205" s="153"/>
      <c r="D205" s="144">
        <f>D204/(COUNT(B165:C171,B176:C194,B196:C200)*2)</f>
        <v>2.0833333333333332E-2</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f>IF(D261=1, 2, IF(AND(D261&lt;1,D261&gt;0), 1, IF(D261=0,"0","NA")))</f>
        <v>1</v>
      </c>
      <c r="C261" s="140"/>
      <c r="D261" s="251">
        <f>IFERROR(E261/F261,"N.A")</f>
        <v>0.33333333333333331</v>
      </c>
      <c r="E261" s="252">
        <f>COUNTIF('A4 Exploitation'!F212:F260,"ok")</f>
        <v>1</v>
      </c>
      <c r="F261" s="253">
        <f>COUNTA('A4 Exploitation'!F212:F260)</f>
        <v>3</v>
      </c>
    </row>
    <row r="262" spans="1:7" x14ac:dyDescent="0.3">
      <c r="A262" s="5" t="s">
        <v>36</v>
      </c>
      <c r="B262" s="5"/>
      <c r="C262" s="5"/>
      <c r="D262" s="5">
        <f>SUM(B248:C255,B257:C261)</f>
        <v>1</v>
      </c>
    </row>
    <row r="263" spans="1:7" x14ac:dyDescent="0.3">
      <c r="A263" s="5" t="s">
        <v>35</v>
      </c>
      <c r="B263" s="132"/>
      <c r="C263" s="133"/>
      <c r="D263" s="134">
        <f>D262/(COUNT(B248:C255,B257:C261)*2)</f>
        <v>5.5555555555555552E-2</v>
      </c>
    </row>
    <row r="264" spans="1:7" x14ac:dyDescent="0.3">
      <c r="A264" s="145"/>
      <c r="B264" s="124"/>
      <c r="C264" s="135"/>
      <c r="D264" s="124"/>
    </row>
    <row r="265" spans="1:7" ht="18" x14ac:dyDescent="0.35">
      <c r="A265" s="42" t="s">
        <v>70</v>
      </c>
      <c r="B265" s="152"/>
      <c r="C265" s="153"/>
      <c r="D265" s="143">
        <f>SUM(D262,D222,D244)</f>
        <v>1</v>
      </c>
    </row>
    <row r="266" spans="1:7" ht="18" x14ac:dyDescent="0.35">
      <c r="A266" s="57" t="s">
        <v>202</v>
      </c>
      <c r="B266" s="160"/>
      <c r="C266" s="161"/>
      <c r="D266" s="162">
        <f>D265/(COUNT(B226:C243,B248:C255,B212:C221,B257:C261)*2)</f>
        <v>1.5625E-2</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f>IF(D313=1, 2, IF(AND(D313&lt;1,D313&gt;0), 1, IF(D313=0,"0","NA")))</f>
        <v>2</v>
      </c>
      <c r="C313" s="140"/>
      <c r="D313" s="251">
        <f>IFERROR(E313/F313,"N.A")</f>
        <v>1</v>
      </c>
      <c r="E313" s="252">
        <f>COUNTIF('A4 Exploitation'!F273:F312,"ok")</f>
        <v>1</v>
      </c>
      <c r="F313" s="253">
        <f>COUNTA('A4 Exploitation'!F273:F312)</f>
        <v>1</v>
      </c>
      <c r="G313" s="214"/>
    </row>
    <row r="314" spans="1:7" s="16" customFormat="1" x14ac:dyDescent="0.3">
      <c r="A314" s="5" t="s">
        <v>36</v>
      </c>
      <c r="B314" s="5"/>
      <c r="C314" s="5"/>
      <c r="D314" s="5">
        <f>SUM(B289:C307,B309:C313)</f>
        <v>2</v>
      </c>
      <c r="F314" s="206"/>
      <c r="G314" s="214"/>
    </row>
    <row r="315" spans="1:7" s="16" customFormat="1" x14ac:dyDescent="0.3">
      <c r="A315" s="5" t="s">
        <v>35</v>
      </c>
      <c r="B315" s="132"/>
      <c r="C315" s="133"/>
      <c r="D315" s="134">
        <f>D314/(COUNT(B289:C307,B309:C313)*2)</f>
        <v>5.2631578947368418E-2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2</v>
      </c>
      <c r="F317" s="206"/>
      <c r="G317" s="214"/>
    </row>
    <row r="318" spans="1:7" s="16" customFormat="1" ht="18" x14ac:dyDescent="0.35">
      <c r="A318" s="42" t="s">
        <v>203</v>
      </c>
      <c r="B318" s="152"/>
      <c r="C318" s="153"/>
      <c r="D318" s="144">
        <f>D317/(COUNT(B273:C284,B289:C307,B309:C313)*2)</f>
        <v>3.4482758620689655E-2</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0</v>
      </c>
      <c r="C353" s="130"/>
      <c r="D353" s="251">
        <f>IFERROR(E353/F353,"N.A")</f>
        <v>0</v>
      </c>
      <c r="E353" s="252">
        <f>COUNTIF('A4 Exploitation'!F325:F352,"ok")</f>
        <v>0</v>
      </c>
      <c r="F353" s="253">
        <f>COUNTA('A4 Exploitation'!F325:F352)</f>
        <v>1</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f>IF(D386=1, 2, IF(AND(D386&lt;1,D386&gt;0), 1,IF(D386=0,"0","NA")))</f>
        <v>2</v>
      </c>
      <c r="C386" s="130"/>
      <c r="D386" s="251">
        <f>IFERROR(E386/F386,"N.A")</f>
        <v>1</v>
      </c>
      <c r="E386" s="252">
        <f>COUNTIF('A4 Exploitation'!F365:F385,"ok")</f>
        <v>1</v>
      </c>
      <c r="F386" s="253">
        <f>COUNTA('A4 Exploitation'!F365:F385)</f>
        <v>1</v>
      </c>
      <c r="G386" s="127"/>
    </row>
    <row r="387" spans="1:7" ht="39.75" customHeight="1" x14ac:dyDescent="0.3">
      <c r="A387" s="59" t="s">
        <v>36</v>
      </c>
      <c r="B387" s="59"/>
      <c r="C387" s="59"/>
      <c r="D387" s="59">
        <f>SUM(B377:C382,B384:C386)</f>
        <v>2</v>
      </c>
      <c r="G387" s="127"/>
    </row>
    <row r="388" spans="1:7" x14ac:dyDescent="0.3">
      <c r="A388" s="5" t="s">
        <v>35</v>
      </c>
      <c r="B388" s="132"/>
      <c r="C388" s="133"/>
      <c r="D388" s="134">
        <f>D387/(COUNT(B377:C382,B384:C386)*2)</f>
        <v>0.125</v>
      </c>
      <c r="G388" s="127"/>
    </row>
    <row r="389" spans="1:7" x14ac:dyDescent="0.3">
      <c r="A389" s="2"/>
      <c r="B389" s="135"/>
      <c r="C389" s="135"/>
      <c r="D389" s="135"/>
      <c r="G389" s="127"/>
    </row>
    <row r="390" spans="1:7" ht="18" x14ac:dyDescent="0.35">
      <c r="A390" s="42" t="s">
        <v>40</v>
      </c>
      <c r="B390" s="152"/>
      <c r="C390" s="153"/>
      <c r="D390" s="143">
        <f>SUM(D387,D373)</f>
        <v>2</v>
      </c>
      <c r="G390" s="127"/>
    </row>
    <row r="391" spans="1:7" ht="18" x14ac:dyDescent="0.35">
      <c r="A391" s="42" t="s">
        <v>205</v>
      </c>
      <c r="B391" s="152"/>
      <c r="C391" s="153"/>
      <c r="D391" s="168">
        <f>D390/(COUNT(B377:C382,B365:C372,B384:C386)*2)</f>
        <v>8.3333333333333329E-2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f>IF(D439=1, 2, IF(AND(D439&lt;1,D439&gt;0), 1, IF(D439=0,"0","NA")))</f>
        <v>2</v>
      </c>
      <c r="C439" s="130"/>
      <c r="D439" s="251">
        <f>IFERROR(E439/F439,"N.A")</f>
        <v>1</v>
      </c>
      <c r="E439" s="252">
        <f>COUNTIF('A4 Exploitation'!F398:F438,"ok")</f>
        <v>1</v>
      </c>
      <c r="F439" s="253">
        <f>COUNTA('A4 Exploitation'!F398:F438)</f>
        <v>1</v>
      </c>
      <c r="G439" s="12"/>
    </row>
    <row r="440" spans="1:7" ht="27.75" customHeight="1" x14ac:dyDescent="0.3">
      <c r="A440" s="59" t="s">
        <v>36</v>
      </c>
      <c r="B440" s="59"/>
      <c r="C440" s="59"/>
      <c r="D440" s="59">
        <f>SUM(B430:C434,B436:C439)</f>
        <v>2</v>
      </c>
    </row>
    <row r="441" spans="1:7" x14ac:dyDescent="0.3">
      <c r="A441" s="5" t="s">
        <v>35</v>
      </c>
      <c r="B441" s="132"/>
      <c r="C441" s="133"/>
      <c r="D441" s="134">
        <f>D440/(COUNT(B430:C434,B436:C439)*2)</f>
        <v>0.16666666666666666</v>
      </c>
    </row>
    <row r="442" spans="1:7" x14ac:dyDescent="0.3">
      <c r="A442" s="2"/>
      <c r="B442" s="135"/>
      <c r="C442" s="135"/>
      <c r="D442" s="135"/>
    </row>
    <row r="443" spans="1:7" ht="18" x14ac:dyDescent="0.35">
      <c r="A443" s="42" t="s">
        <v>41</v>
      </c>
      <c r="B443" s="152"/>
      <c r="C443" s="153"/>
      <c r="D443" s="143">
        <f>SUM(D440,D417,D426,D406)</f>
        <v>2</v>
      </c>
    </row>
    <row r="444" spans="1:7" ht="18" x14ac:dyDescent="0.35">
      <c r="A444" s="42" t="s">
        <v>206</v>
      </c>
      <c r="B444" s="152"/>
      <c r="C444" s="153"/>
      <c r="D444" s="144">
        <f>D443/(COUNT(B430:C434,B410:C416,B421:C425,B398:C405,B436:C439)*2)</f>
        <v>0.05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f>IF(D476=1, 2, IF(AND(D476&lt;1,D476&gt;0), 1, IF(D476=0,"0","NA")))</f>
        <v>2</v>
      </c>
      <c r="C476" s="140"/>
      <c r="D476" s="251">
        <f>IFERROR(E476/F476,"N.A")</f>
        <v>1</v>
      </c>
      <c r="E476" s="252">
        <f>COUNTIF('A4 Exploitation'!F451:F475,"ok")</f>
        <v>1</v>
      </c>
      <c r="F476" s="253">
        <f>COUNTA('A4 Exploitation'!F451:F475)</f>
        <v>1</v>
      </c>
    </row>
    <row r="477" spans="1:7" x14ac:dyDescent="0.3">
      <c r="A477" s="5" t="s">
        <v>36</v>
      </c>
      <c r="B477" s="5"/>
      <c r="C477" s="5"/>
      <c r="D477" s="234">
        <f>SUM(B461:C470,B472:C476)</f>
        <v>2</v>
      </c>
    </row>
    <row r="478" spans="1:7" x14ac:dyDescent="0.3">
      <c r="A478" s="5" t="s">
        <v>35</v>
      </c>
      <c r="B478" s="132"/>
      <c r="C478" s="133"/>
      <c r="D478" s="134">
        <f>D477/(COUNT(B461:C470,B472:C476)*2)</f>
        <v>9.0909090909090912E-2</v>
      </c>
    </row>
    <row r="479" spans="1:7" x14ac:dyDescent="0.3">
      <c r="A479" s="2"/>
      <c r="B479" s="135"/>
      <c r="C479" s="135"/>
      <c r="D479" s="135"/>
    </row>
    <row r="480" spans="1:7" ht="18" x14ac:dyDescent="0.35">
      <c r="A480" s="42" t="s">
        <v>115</v>
      </c>
      <c r="B480" s="152"/>
      <c r="C480" s="153"/>
      <c r="D480" s="143">
        <f>SUM(D477,D457)</f>
        <v>2</v>
      </c>
    </row>
    <row r="481" spans="1:7" ht="18" x14ac:dyDescent="0.35">
      <c r="A481" s="42" t="s">
        <v>207</v>
      </c>
      <c r="B481" s="152"/>
      <c r="C481" s="153"/>
      <c r="D481" s="144">
        <f>D480/(COUNT(B461:C470,B451:C456,B472:C476)*2)</f>
        <v>6.25E-2</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0</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f>IF(D498=1, 2, IF(AND(D498&lt;1,D498&gt;0), 1, IF(D498=0,"0","NA")))</f>
        <v>2</v>
      </c>
      <c r="C498" s="213"/>
      <c r="D498" s="251">
        <f>IFERROR(E498/F498,"N.A")</f>
        <v>1</v>
      </c>
      <c r="E498" s="252">
        <f>COUNTIF('A4 Exploitation'!F488:F497,"ok")</f>
        <v>2</v>
      </c>
      <c r="F498" s="253">
        <f>COUNTA('A4 Exploitation'!F488:F497)</f>
        <v>2</v>
      </c>
    </row>
    <row r="499" spans="1:7" x14ac:dyDescent="0.3">
      <c r="A499" s="5" t="s">
        <v>36</v>
      </c>
      <c r="B499" s="5"/>
      <c r="C499" s="5"/>
      <c r="D499" s="234">
        <f>SUM(B496:C498)</f>
        <v>2</v>
      </c>
    </row>
    <row r="500" spans="1:7" x14ac:dyDescent="0.3">
      <c r="A500" s="5" t="s">
        <v>35</v>
      </c>
      <c r="B500" s="132"/>
      <c r="C500" s="133"/>
      <c r="D500" s="134">
        <f>D499/(COUNT(B496:C498)*2)</f>
        <v>0.33333333333333331</v>
      </c>
      <c r="E500" s="112"/>
    </row>
    <row r="501" spans="1:7" x14ac:dyDescent="0.3">
      <c r="A501" s="2"/>
      <c r="B501" s="135"/>
      <c r="C501" s="135"/>
      <c r="D501" s="135"/>
    </row>
    <row r="502" spans="1:7" ht="18" x14ac:dyDescent="0.35">
      <c r="A502" s="42" t="s">
        <v>76</v>
      </c>
      <c r="B502" s="152"/>
      <c r="C502" s="153"/>
      <c r="D502" s="143">
        <f>SUM(D499,D493)</f>
        <v>2</v>
      </c>
    </row>
    <row r="503" spans="1:7" ht="18" x14ac:dyDescent="0.35">
      <c r="A503" s="42" t="s">
        <v>208</v>
      </c>
      <c r="B503" s="152"/>
      <c r="C503" s="153"/>
      <c r="D503" s="144">
        <f>D502/(COUNT(B496:C498,B488:C492)*2)</f>
        <v>0.14285714285714285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f>IF(D512=1, 2, IF(AND(D512&lt;1,D512&gt;0), 1, IF(D512=0,"0","NA")))</f>
        <v>2</v>
      </c>
      <c r="C512" s="140"/>
      <c r="D512" s="251">
        <f>IFERROR(E512/F512,"N.A")</f>
        <v>1</v>
      </c>
      <c r="E512" s="254">
        <f>COUNTIF('A4 Exploitation'!F509:F511,"ok")</f>
        <v>1</v>
      </c>
      <c r="F512" s="255">
        <f>COUNTA('A4 Exploitation'!F509:F511)</f>
        <v>1</v>
      </c>
    </row>
    <row r="513" spans="1:7" x14ac:dyDescent="0.3">
      <c r="A513" s="5" t="s">
        <v>36</v>
      </c>
      <c r="B513" s="5"/>
      <c r="C513" s="5"/>
      <c r="D513" s="59">
        <f>SUM(B509:C512)</f>
        <v>2</v>
      </c>
    </row>
    <row r="514" spans="1:7" x14ac:dyDescent="0.3">
      <c r="A514" s="5" t="s">
        <v>35</v>
      </c>
      <c r="B514" s="132"/>
      <c r="C514" s="133"/>
      <c r="D514" s="134">
        <f>D513/(COUNT(B509:C512)*2)</f>
        <v>0.25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f>IF(D532=1, 2, IF(AND(D532&lt;1,D532&gt;0), 1, IF(D532=0,"0","NA")))</f>
        <v>2</v>
      </c>
      <c r="C532" s="140"/>
      <c r="D532" s="251">
        <f>IFERROR(E532/F532,"N.A")</f>
        <v>1</v>
      </c>
      <c r="E532" s="252">
        <f>COUNTIF('A4 Exploitation'!F520:F531,"ok")</f>
        <v>1</v>
      </c>
      <c r="F532" s="253">
        <f>COUNTA('A4 Exploitation'!F520:F531)</f>
        <v>1</v>
      </c>
    </row>
    <row r="533" spans="1:7" x14ac:dyDescent="0.3">
      <c r="A533" s="5" t="s">
        <v>36</v>
      </c>
      <c r="B533" s="5"/>
      <c r="C533" s="5"/>
      <c r="D533" s="5">
        <f>SUM(B520:C532)</f>
        <v>2</v>
      </c>
    </row>
    <row r="534" spans="1:7" x14ac:dyDescent="0.3">
      <c r="A534" s="5" t="s">
        <v>35</v>
      </c>
      <c r="B534" s="132"/>
      <c r="C534" s="133"/>
      <c r="D534" s="134">
        <f>D533/(COUNT(B520:C532)*2)</f>
        <v>8.3333333333333329E-2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f>IF(D543=1, 2, IF(AND(D543&lt;1,D543&gt;0), 1, IF(D543=0,"0","NA")))</f>
        <v>2</v>
      </c>
      <c r="C543" s="130"/>
      <c r="D543" s="251">
        <f>IFERROR(E543/F543,"N.A")</f>
        <v>1</v>
      </c>
      <c r="E543" s="252">
        <f>COUNTIF('A4 Exploitation'!F540:F542,"ok")</f>
        <v>1</v>
      </c>
      <c r="F543" s="253">
        <f>COUNTA('A4 Exploitation'!F540:F542)</f>
        <v>1</v>
      </c>
    </row>
    <row r="544" spans="1:7" x14ac:dyDescent="0.3">
      <c r="A544" s="5" t="s">
        <v>36</v>
      </c>
      <c r="B544" s="5"/>
      <c r="C544" s="175"/>
      <c r="D544" s="5">
        <f>SUM(B540:C543)</f>
        <v>2</v>
      </c>
    </row>
    <row r="545" spans="1:4" x14ac:dyDescent="0.3">
      <c r="A545" s="5" t="s">
        <v>35</v>
      </c>
      <c r="B545" s="175"/>
      <c r="C545" s="176"/>
      <c r="D545" s="177">
        <f>D544/(COUNT(B540:C543)*2)</f>
        <v>0.33333333333333331</v>
      </c>
    </row>
    <row r="547" spans="1:4" ht="22.5" x14ac:dyDescent="0.45">
      <c r="A547" s="178" t="s">
        <v>245</v>
      </c>
      <c r="B547" s="179"/>
      <c r="C547" s="179"/>
      <c r="D547" s="180">
        <f>AVERAGE(D41,D99,D153,D200,D261,D313,D353,D386,D439,D476,D498,D512,D532,D543)</f>
        <v>0.79761904761904767</v>
      </c>
    </row>
    <row r="548" spans="1:4" ht="22.5" x14ac:dyDescent="0.45">
      <c r="A548" s="35" t="s">
        <v>45</v>
      </c>
      <c r="B548" s="181"/>
      <c r="C548" s="182"/>
      <c r="D548" s="183">
        <f>SUM(D544,D533,D513,D502,D443,D390,D357,D45,D317,D265,D157,D480,D204,D102)</f>
        <v>23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4.5275590551181105E-2</v>
      </c>
    </row>
  </sheetData>
  <sheetProtection algorithmName="SHA-512" hashValue="1ktGpyM+HVIUGQ45mlQRikuiA21Tx/Vz/WIDK9f2oaPJzm2q3yEJsRmTpcxaAZgZCaheUeIkGvRsLdtOBWb6Uw==" saltValue="nas3leEe+wU9DYH15c9PW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0"/>
  <dimension ref="A1:G199"/>
  <sheetViews>
    <sheetView view="pageBreakPreview" topLeftCell="A19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6" t="s">
        <v>50</v>
      </c>
      <c r="B6" s="356"/>
      <c r="C6" s="356"/>
      <c r="D6" s="356"/>
      <c r="E6" s="356"/>
      <c r="F6" s="356"/>
      <c r="G6" s="125"/>
    </row>
    <row r="7" spans="1:7" s="12" customFormat="1" ht="21.75" customHeight="1" x14ac:dyDescent="0.45">
      <c r="A7" s="337" t="str">
        <f>'A5 Exploitation'!A8:F8</f>
        <v>Ras Jebal</v>
      </c>
      <c r="B7" s="337"/>
      <c r="C7" s="337"/>
      <c r="D7" s="337"/>
      <c r="E7" s="337"/>
      <c r="F7" s="337"/>
      <c r="G7" s="125"/>
    </row>
    <row r="8" spans="1:7" s="12" customFormat="1" ht="24" x14ac:dyDescent="0.45">
      <c r="A8" s="14" t="s">
        <v>42</v>
      </c>
      <c r="B8" s="357">
        <f>'A5 Exploitation'!B9:F9</f>
        <v>0</v>
      </c>
      <c r="C8" s="357"/>
      <c r="D8" s="357"/>
      <c r="E8" s="357"/>
      <c r="F8" s="357"/>
      <c r="G8" s="125"/>
    </row>
    <row r="9" spans="1:7" s="12" customFormat="1" ht="24" x14ac:dyDescent="0.45">
      <c r="A9" s="15" t="s">
        <v>44</v>
      </c>
      <c r="B9" s="358">
        <f>'A5 Exploitation'!B10:F10</f>
        <v>0</v>
      </c>
      <c r="C9" s="358"/>
      <c r="D9" s="358"/>
      <c r="E9" s="358"/>
      <c r="F9" s="358"/>
      <c r="G9" s="125"/>
    </row>
    <row r="10" spans="1:7" s="12" customFormat="1" ht="24" x14ac:dyDescent="0.45">
      <c r="A10" s="14" t="s">
        <v>43</v>
      </c>
      <c r="B10" s="355">
        <f>'A5 Exploitation'!B11:F11</f>
        <v>0</v>
      </c>
      <c r="C10" s="355"/>
      <c r="D10" s="355"/>
      <c r="E10" s="355"/>
      <c r="F10" s="355"/>
      <c r="G10" s="125"/>
    </row>
    <row r="11" spans="1:7" s="12" customFormat="1" ht="24" x14ac:dyDescent="0.45">
      <c r="A11" s="14" t="s">
        <v>294</v>
      </c>
      <c r="B11" s="354">
        <f>D199</f>
        <v>0</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1" t="s">
        <v>36</v>
      </c>
      <c r="B22" s="347"/>
      <c r="C22" s="348"/>
      <c r="D22" s="258">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257">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57">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257">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40" t="s">
        <v>8</v>
      </c>
      <c r="B55" s="341"/>
      <c r="C55" s="341"/>
      <c r="D55" s="341"/>
      <c r="E55" s="341"/>
      <c r="F55" s="34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257">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40" t="s">
        <v>130</v>
      </c>
      <c r="B66" s="341"/>
      <c r="C66" s="341"/>
      <c r="D66" s="341"/>
      <c r="E66" s="341"/>
      <c r="F66" s="34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257">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257">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257">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257">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257">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7"/>
      <c r="C161" s="348"/>
      <c r="D161" s="258">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257">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57">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40" t="s">
        <v>78</v>
      </c>
      <c r="B180" s="341"/>
      <c r="C180" s="341"/>
      <c r="D180" s="341"/>
      <c r="E180" s="341"/>
      <c r="F180" s="34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257">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302">
        <f>E197/F197</f>
        <v>0.44</v>
      </c>
      <c r="E197" s="303">
        <f>COUNTIF('A4 Technique'!F17:F193,"ok")</f>
        <v>11</v>
      </c>
      <c r="F197" s="303">
        <f>COUNTA('A4 Technique'!F17:F193)</f>
        <v>25</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2"/>
  <dimension ref="A1:XFB549"/>
  <sheetViews>
    <sheetView view="pageBreakPreview" topLeftCell="A529" zoomScale="60" workbookViewId="0">
      <selection activeCell="D530" sqref="D53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6" t="s">
        <v>179</v>
      </c>
      <c r="B7" s="336"/>
      <c r="C7" s="336"/>
      <c r="D7" s="336"/>
      <c r="E7" s="336"/>
      <c r="F7" s="336"/>
      <c r="G7" s="125"/>
    </row>
    <row r="8" spans="1:7" ht="29.25" x14ac:dyDescent="0.45">
      <c r="A8" s="337" t="str">
        <f>'Page de garde'!D18</f>
        <v>Ras Jebal</v>
      </c>
      <c r="B8" s="337"/>
      <c r="C8" s="337"/>
      <c r="D8" s="337"/>
      <c r="E8" s="337"/>
      <c r="F8" s="337"/>
      <c r="G8" s="125"/>
    </row>
    <row r="9" spans="1:7" ht="24" x14ac:dyDescent="0.45">
      <c r="A9" s="14" t="s">
        <v>42</v>
      </c>
      <c r="B9" s="338"/>
      <c r="C9" s="338"/>
      <c r="D9" s="338"/>
      <c r="E9" s="338"/>
      <c r="F9" s="338"/>
      <c r="G9" s="125"/>
    </row>
    <row r="10" spans="1:7" ht="24" x14ac:dyDescent="0.45">
      <c r="A10" s="15" t="s">
        <v>44</v>
      </c>
      <c r="B10" s="339"/>
      <c r="C10" s="339"/>
      <c r="D10" s="339"/>
      <c r="E10" s="339"/>
      <c r="F10" s="339"/>
      <c r="G10" s="125"/>
    </row>
    <row r="11" spans="1:7" ht="24" x14ac:dyDescent="0.45">
      <c r="A11" s="14" t="s">
        <v>43</v>
      </c>
      <c r="B11" s="334"/>
      <c r="C11" s="334"/>
      <c r="D11" s="334"/>
      <c r="E11" s="334"/>
      <c r="F11" s="334"/>
      <c r="G11" s="125"/>
    </row>
    <row r="12" spans="1:7" ht="24" x14ac:dyDescent="0.45">
      <c r="A12" s="14" t="s">
        <v>239</v>
      </c>
      <c r="B12" s="332">
        <f>D549</f>
        <v>0</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f>IF(B34=0, -5, 0)</f>
        <v>0</v>
      </c>
      <c r="D34" s="94"/>
      <c r="E34" s="94"/>
      <c r="F34" s="204"/>
      <c r="G34" s="127"/>
    </row>
    <row r="35" spans="1:7" ht="33" x14ac:dyDescent="0.3">
      <c r="A35" s="190" t="s">
        <v>11</v>
      </c>
      <c r="B35" s="130" t="s">
        <v>32</v>
      </c>
      <c r="C35" s="136">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6" t="s">
        <v>379</v>
      </c>
      <c r="B38" s="327"/>
      <c r="C38" s="327"/>
      <c r="D38" s="327"/>
      <c r="E38" s="327"/>
      <c r="F38" s="328"/>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6" t="s">
        <v>379</v>
      </c>
      <c r="B94" s="327"/>
      <c r="C94" s="327"/>
      <c r="D94" s="327"/>
      <c r="E94" s="327"/>
      <c r="F94" s="328"/>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f>IF(B131=0, -5, 0)</f>
        <v>0</v>
      </c>
      <c r="D131" s="95"/>
      <c r="E131" s="95"/>
      <c r="F131" s="204"/>
      <c r="G131" s="127"/>
    </row>
    <row r="132" spans="1:7" x14ac:dyDescent="0.3">
      <c r="A132" s="210" t="s">
        <v>157</v>
      </c>
      <c r="B132" s="130" t="s">
        <v>32</v>
      </c>
      <c r="C132" s="150">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22" t="s">
        <v>379</v>
      </c>
      <c r="B256" s="322"/>
      <c r="C256" s="322"/>
      <c r="D256" s="322"/>
      <c r="E256" s="322"/>
      <c r="F256" s="322"/>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1" t="str">
        <f>IF(D476=1, 2, IF(AND(D476&lt;1,D476&gt;0), 1, IF(D476=0,"0","NA")))</f>
        <v>NA</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0</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131">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COUNTIF('A5 Exploitation'!F540:F542,"ok")</f>
        <v>0</v>
      </c>
      <c r="F543" s="253">
        <f>COUNTA('A5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KwRVvFUJk1mwFqtmDKnhBOqsk2/vRsSWwQQNJhn8jMoQbVlyxOho1qwMtok/JLkZ7Byg8mVH8Sg42faw9Nxdmw==" saltValue="gYKQNUHu5CMsn3KO9+mip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G199"/>
  <sheetViews>
    <sheetView view="pageBreakPreview" topLeftCell="A169" zoomScale="60" zoomScaleNormal="90" workbookViewId="0">
      <selection activeCell="E182" sqref="E18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6" t="s">
        <v>50</v>
      </c>
      <c r="B6" s="356"/>
      <c r="C6" s="356"/>
      <c r="D6" s="356"/>
      <c r="E6" s="356"/>
      <c r="F6" s="356"/>
      <c r="G6" s="125"/>
    </row>
    <row r="7" spans="1:7" s="12" customFormat="1" ht="21.75" customHeight="1" x14ac:dyDescent="0.45">
      <c r="A7" s="337" t="str">
        <f>'A6 Exploitation'!A8:F8</f>
        <v>Ras Jebal</v>
      </c>
      <c r="B7" s="337"/>
      <c r="C7" s="337"/>
      <c r="D7" s="337"/>
      <c r="E7" s="337"/>
      <c r="F7" s="337"/>
      <c r="G7" s="125"/>
    </row>
    <row r="8" spans="1:7" s="12" customFormat="1" ht="24" x14ac:dyDescent="0.45">
      <c r="A8" s="14" t="s">
        <v>42</v>
      </c>
      <c r="B8" s="357">
        <f>'A6 Exploitation'!B9:F9</f>
        <v>0</v>
      </c>
      <c r="C8" s="357"/>
      <c r="D8" s="357"/>
      <c r="E8" s="357"/>
      <c r="F8" s="357"/>
      <c r="G8" s="125"/>
    </row>
    <row r="9" spans="1:7" s="12" customFormat="1" ht="24" x14ac:dyDescent="0.45">
      <c r="A9" s="15" t="s">
        <v>44</v>
      </c>
      <c r="B9" s="358">
        <f>'A6 Exploitation'!B10:F10</f>
        <v>0</v>
      </c>
      <c r="C9" s="358"/>
      <c r="D9" s="358"/>
      <c r="E9" s="358"/>
      <c r="F9" s="358"/>
      <c r="G9" s="125"/>
    </row>
    <row r="10" spans="1:7" s="12" customFormat="1" ht="24" x14ac:dyDescent="0.45">
      <c r="A10" s="14" t="s">
        <v>43</v>
      </c>
      <c r="B10" s="355">
        <f>'A6 Exploitation'!B11:F11</f>
        <v>0</v>
      </c>
      <c r="C10" s="355"/>
      <c r="D10" s="355"/>
      <c r="E10" s="355"/>
      <c r="F10" s="355"/>
      <c r="G10" s="125"/>
    </row>
    <row r="11" spans="1:7" s="12" customFormat="1" ht="24" x14ac:dyDescent="0.45">
      <c r="A11" s="14" t="s">
        <v>294</v>
      </c>
      <c r="B11" s="354">
        <f>D199</f>
        <v>0</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51" t="s">
        <v>36</v>
      </c>
      <c r="B22" s="347"/>
      <c r="C22" s="348"/>
      <c r="D22" s="258">
        <f>SUM(B17:C21)</f>
        <v>0</v>
      </c>
    </row>
    <row r="23" spans="1:7" x14ac:dyDescent="0.3">
      <c r="A23" s="342" t="s">
        <v>295</v>
      </c>
      <c r="B23" s="343"/>
      <c r="C23" s="344"/>
      <c r="D23" s="33">
        <f>D22/(COUNT(B17:C21)*2)</f>
        <v>0</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42" t="s">
        <v>36</v>
      </c>
      <c r="B33" s="343"/>
      <c r="C33" s="344"/>
      <c r="D33" s="257">
        <f>SUM(B26:C32)</f>
        <v>0</v>
      </c>
    </row>
    <row r="34" spans="1:7" x14ac:dyDescent="0.3">
      <c r="A34" s="342" t="s">
        <v>295</v>
      </c>
      <c r="B34" s="343"/>
      <c r="C34" s="344"/>
      <c r="D34" s="33">
        <f>D33/(COUNT(B26:C32)*2)</f>
        <v>0</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42" t="s">
        <v>36</v>
      </c>
      <c r="B42" s="343"/>
      <c r="C42" s="344"/>
      <c r="D42" s="257">
        <f>SUM(B37:C41)</f>
        <v>0</v>
      </c>
      <c r="E42" s="13"/>
      <c r="F42" s="13"/>
      <c r="G42" s="126"/>
    </row>
    <row r="43" spans="1:7" s="22" customFormat="1" x14ac:dyDescent="0.3">
      <c r="A43" s="342" t="s">
        <v>295</v>
      </c>
      <c r="B43" s="343"/>
      <c r="C43" s="344"/>
      <c r="D43" s="33">
        <f>D42/(COUNT(B37:C41)*2)</f>
        <v>0</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42" t="s">
        <v>36</v>
      </c>
      <c r="B52" s="343"/>
      <c r="C52" s="344"/>
      <c r="D52" s="257">
        <f>SUM(B46:C51)</f>
        <v>0</v>
      </c>
    </row>
    <row r="53" spans="1:7" x14ac:dyDescent="0.3">
      <c r="A53" s="342" t="s">
        <v>295</v>
      </c>
      <c r="B53" s="343"/>
      <c r="C53" s="344"/>
      <c r="D53" s="33">
        <f>D52/(COUNT(B46:C51)*2)</f>
        <v>0</v>
      </c>
    </row>
    <row r="54" spans="1:7" s="22" customFormat="1" x14ac:dyDescent="0.3">
      <c r="A54" s="26"/>
      <c r="B54" s="27"/>
      <c r="C54" s="27"/>
      <c r="D54" s="28"/>
      <c r="G54" s="126"/>
    </row>
    <row r="55" spans="1:7" ht="19.5" x14ac:dyDescent="0.4">
      <c r="A55" s="340" t="s">
        <v>8</v>
      </c>
      <c r="B55" s="341"/>
      <c r="C55" s="341"/>
      <c r="D55" s="341"/>
      <c r="E55" s="341"/>
      <c r="F55" s="341"/>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42" t="s">
        <v>36</v>
      </c>
      <c r="B63" s="343"/>
      <c r="C63" s="344"/>
      <c r="D63" s="257">
        <f>SUM(B56:C62)</f>
        <v>0</v>
      </c>
    </row>
    <row r="64" spans="1:7" x14ac:dyDescent="0.3">
      <c r="A64" s="342" t="s">
        <v>295</v>
      </c>
      <c r="B64" s="343"/>
      <c r="C64" s="344"/>
      <c r="D64" s="33">
        <f>D63/(COUNT(B56:C62)*2)</f>
        <v>0</v>
      </c>
    </row>
    <row r="65" spans="1:7" s="22" customFormat="1" x14ac:dyDescent="0.3">
      <c r="A65" s="26"/>
      <c r="B65" s="27"/>
      <c r="C65" s="27"/>
      <c r="D65" s="28"/>
      <c r="G65" s="126"/>
    </row>
    <row r="66" spans="1:7" ht="19.5" x14ac:dyDescent="0.4">
      <c r="A66" s="340" t="s">
        <v>130</v>
      </c>
      <c r="B66" s="341"/>
      <c r="C66" s="341"/>
      <c r="D66" s="341"/>
      <c r="E66" s="341"/>
      <c r="F66" s="341"/>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42" t="s">
        <v>36</v>
      </c>
      <c r="B84" s="343"/>
      <c r="C84" s="344"/>
      <c r="D84" s="257">
        <f>SUM(B67:C83)</f>
        <v>0</v>
      </c>
    </row>
    <row r="85" spans="1:7" x14ac:dyDescent="0.3">
      <c r="A85" s="342" t="s">
        <v>295</v>
      </c>
      <c r="B85" s="343"/>
      <c r="C85" s="344"/>
      <c r="D85" s="33">
        <f>D84/(COUNT(B67:C83)*2)</f>
        <v>0</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42" t="s">
        <v>36</v>
      </c>
      <c r="B102" s="343"/>
      <c r="C102" s="344"/>
      <c r="D102" s="257">
        <f>SUM(B88:C101)</f>
        <v>0</v>
      </c>
    </row>
    <row r="103" spans="1:7" x14ac:dyDescent="0.3">
      <c r="A103" s="342" t="s">
        <v>295</v>
      </c>
      <c r="B103" s="343"/>
      <c r="C103" s="344"/>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42" t="s">
        <v>36</v>
      </c>
      <c r="B118" s="343"/>
      <c r="C118" s="344"/>
      <c r="D118" s="257">
        <f>SUM(B107:C117)</f>
        <v>0</v>
      </c>
      <c r="E118" s="13"/>
      <c r="F118" s="13"/>
      <c r="G118" s="126"/>
    </row>
    <row r="119" spans="1:7" s="22" customFormat="1" x14ac:dyDescent="0.3">
      <c r="A119" s="342" t="s">
        <v>295</v>
      </c>
      <c r="B119" s="343"/>
      <c r="C119" s="344"/>
      <c r="D119" s="33">
        <f>D118/(COUNT(B107:C117)*2)</f>
        <v>0</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42" t="s">
        <v>36</v>
      </c>
      <c r="B133" s="343"/>
      <c r="C133" s="344"/>
      <c r="D133" s="257">
        <f>SUM(B122:C132)</f>
        <v>0</v>
      </c>
    </row>
    <row r="134" spans="1:7" x14ac:dyDescent="0.3">
      <c r="A134" s="342" t="s">
        <v>295</v>
      </c>
      <c r="B134" s="343"/>
      <c r="C134" s="344"/>
      <c r="D134" s="32">
        <f>D133/(COUNT(B122:C132)*2)</f>
        <v>0</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42" t="s">
        <v>36</v>
      </c>
      <c r="B149" s="343"/>
      <c r="C149" s="344"/>
      <c r="D149" s="257">
        <f>SUM(B137:C148)</f>
        <v>0</v>
      </c>
    </row>
    <row r="150" spans="1:7" x14ac:dyDescent="0.3">
      <c r="A150" s="342" t="s">
        <v>295</v>
      </c>
      <c r="B150" s="343"/>
      <c r="C150" s="344"/>
      <c r="D150" s="33">
        <f>D149/(COUNT(B137:C148)*2)</f>
        <v>0</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42" t="s">
        <v>36</v>
      </c>
      <c r="B161" s="347"/>
      <c r="C161" s="348"/>
      <c r="D161" s="258">
        <f>SUM(B153:C160)</f>
        <v>0</v>
      </c>
    </row>
    <row r="162" spans="1:7" x14ac:dyDescent="0.3">
      <c r="A162" s="342" t="s">
        <v>295</v>
      </c>
      <c r="B162" s="343"/>
      <c r="C162" s="344"/>
      <c r="D162" s="33">
        <f>D161/(COUNT(B153:C160)*2)</f>
        <v>0</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42" t="s">
        <v>36</v>
      </c>
      <c r="B169" s="343"/>
      <c r="C169" s="344"/>
      <c r="D169" s="257">
        <f>SUM(B165:C168)</f>
        <v>0</v>
      </c>
    </row>
    <row r="170" spans="1:7" x14ac:dyDescent="0.3">
      <c r="A170" s="342" t="s">
        <v>295</v>
      </c>
      <c r="B170" s="343"/>
      <c r="C170" s="344"/>
      <c r="D170" s="33">
        <f>D169/(COUNT(B165:C168)*2)</f>
        <v>0</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42" t="s">
        <v>36</v>
      </c>
      <c r="B177" s="343"/>
      <c r="C177" s="344"/>
      <c r="D177" s="257">
        <f>SUM(B173:C176)</f>
        <v>0</v>
      </c>
    </row>
    <row r="178" spans="1:7" x14ac:dyDescent="0.3">
      <c r="A178" s="342" t="s">
        <v>295</v>
      </c>
      <c r="B178" s="343"/>
      <c r="C178" s="344"/>
      <c r="D178" s="33">
        <f>D177/(COUNT(B173:C176)*2)</f>
        <v>0</v>
      </c>
    </row>
    <row r="179" spans="1:7" s="22" customFormat="1" x14ac:dyDescent="0.3">
      <c r="A179" s="26"/>
      <c r="B179" s="27"/>
      <c r="C179" s="27"/>
      <c r="D179" s="28"/>
      <c r="G179" s="126"/>
    </row>
    <row r="180" spans="1:7" ht="19.5" x14ac:dyDescent="0.4">
      <c r="A180" s="340" t="s">
        <v>78</v>
      </c>
      <c r="B180" s="341"/>
      <c r="C180" s="341"/>
      <c r="D180" s="341"/>
      <c r="E180" s="341"/>
      <c r="F180" s="341"/>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42" t="s">
        <v>36</v>
      </c>
      <c r="B186" s="343"/>
      <c r="C186" s="344"/>
      <c r="D186" s="257">
        <f>SUM(B181:C185)</f>
        <v>0</v>
      </c>
    </row>
    <row r="187" spans="1:7" x14ac:dyDescent="0.3">
      <c r="A187" s="342" t="s">
        <v>295</v>
      </c>
      <c r="B187" s="343"/>
      <c r="C187" s="344"/>
      <c r="D187" s="33">
        <f>D186/(COUNT(B181:C185)*2)</f>
        <v>0</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42" t="s">
        <v>36</v>
      </c>
      <c r="B194" s="343"/>
      <c r="C194" s="344"/>
      <c r="D194" s="54">
        <f>SUM(B190:C193)</f>
        <v>0</v>
      </c>
    </row>
    <row r="195" spans="1:6" x14ac:dyDescent="0.3">
      <c r="A195" s="342" t="s">
        <v>295</v>
      </c>
      <c r="B195" s="343"/>
      <c r="C195" s="344"/>
      <c r="D195" s="33">
        <f>D194/(COUNT(B190:C193)*2)</f>
        <v>0</v>
      </c>
    </row>
    <row r="197" spans="1:6" ht="18" x14ac:dyDescent="0.35">
      <c r="A197" s="64" t="s">
        <v>246</v>
      </c>
      <c r="B197" s="63"/>
      <c r="C197" s="63"/>
      <c r="D197" s="302" t="e">
        <f>E197/F197</f>
        <v>#DIV/0!</v>
      </c>
      <c r="E197" s="303">
        <f>COUNTIF('A5 Technique'!F17:F193,"ok")</f>
        <v>0</v>
      </c>
      <c r="F197" s="303">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XFB549"/>
  <sheetViews>
    <sheetView view="pageBreakPreview" zoomScale="82" zoomScaleSheetLayoutView="82" workbookViewId="0">
      <selection activeCell="F451" sqref="F45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6" t="s">
        <v>179</v>
      </c>
      <c r="B7" s="336"/>
      <c r="C7" s="336"/>
      <c r="D7" s="336"/>
      <c r="E7" s="336"/>
      <c r="F7" s="336"/>
      <c r="G7" s="125"/>
    </row>
    <row r="8" spans="1:7" ht="29.25" x14ac:dyDescent="0.45">
      <c r="A8" s="337" t="str">
        <f>'Page de garde'!D18</f>
        <v>Ras Jebal</v>
      </c>
      <c r="B8" s="337"/>
      <c r="C8" s="337"/>
      <c r="D8" s="337"/>
      <c r="E8" s="337"/>
      <c r="F8" s="337"/>
      <c r="G8" s="125"/>
    </row>
    <row r="9" spans="1:7" ht="24" x14ac:dyDescent="0.45">
      <c r="A9" s="14" t="s">
        <v>42</v>
      </c>
      <c r="B9" s="338" t="s">
        <v>409</v>
      </c>
      <c r="C9" s="338"/>
      <c r="D9" s="338"/>
      <c r="E9" s="338"/>
      <c r="F9" s="338"/>
      <c r="G9" s="125"/>
    </row>
    <row r="10" spans="1:7" ht="24" x14ac:dyDescent="0.45">
      <c r="A10" s="15" t="s">
        <v>44</v>
      </c>
      <c r="B10" s="339" t="s">
        <v>410</v>
      </c>
      <c r="C10" s="339"/>
      <c r="D10" s="339"/>
      <c r="E10" s="339"/>
      <c r="F10" s="339"/>
      <c r="G10" s="125"/>
    </row>
    <row r="11" spans="1:7" ht="24" x14ac:dyDescent="0.45">
      <c r="A11" s="14" t="s">
        <v>43</v>
      </c>
      <c r="B11" s="334">
        <v>43165</v>
      </c>
      <c r="C11" s="334"/>
      <c r="D11" s="334"/>
      <c r="E11" s="334"/>
      <c r="F11" s="334"/>
      <c r="G11" s="125"/>
    </row>
    <row r="12" spans="1:7" ht="24" x14ac:dyDescent="0.45">
      <c r="A12" s="14" t="s">
        <v>239</v>
      </c>
      <c r="B12" s="332">
        <f>D549</f>
        <v>0.90363636363636368</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43165</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ht="66" x14ac:dyDescent="0.3">
      <c r="A23" s="70" t="s">
        <v>89</v>
      </c>
      <c r="B23" s="130">
        <v>0</v>
      </c>
      <c r="C23" s="130"/>
      <c r="D23" s="95" t="s">
        <v>411</v>
      </c>
      <c r="E23" s="113" t="s">
        <v>412</v>
      </c>
      <c r="F23" s="204" t="s">
        <v>356</v>
      </c>
    </row>
    <row r="24" spans="1:8" s="112" customFormat="1" x14ac:dyDescent="0.3">
      <c r="A24" s="55" t="s">
        <v>264</v>
      </c>
      <c r="B24" s="130">
        <v>2</v>
      </c>
      <c r="C24" s="131"/>
      <c r="E24" s="116"/>
      <c r="F24" s="204"/>
      <c r="G24" s="127"/>
    </row>
    <row r="25" spans="1:8" x14ac:dyDescent="0.3">
      <c r="A25" s="5" t="s">
        <v>36</v>
      </c>
      <c r="B25" s="5"/>
      <c r="C25" s="5"/>
      <c r="D25" s="5">
        <f>SUM(B21:C24)</f>
        <v>4</v>
      </c>
    </row>
    <row r="26" spans="1:8" x14ac:dyDescent="0.3">
      <c r="A26" s="5" t="s">
        <v>35</v>
      </c>
      <c r="B26" s="132"/>
      <c r="C26" s="133"/>
      <c r="D26" s="134">
        <f>D25/(COUNT(B21:C24)*2)</f>
        <v>0.66666666666666663</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t="s">
        <v>413</v>
      </c>
      <c r="E33" s="94"/>
      <c r="F33" s="204"/>
    </row>
    <row r="34" spans="1:7" ht="66" x14ac:dyDescent="0.3">
      <c r="A34" s="216" t="s">
        <v>153</v>
      </c>
      <c r="B34" s="130">
        <v>2</v>
      </c>
      <c r="C34" s="218">
        <f>IF(B34=0, -5, 0)</f>
        <v>0</v>
      </c>
      <c r="D34" s="94"/>
      <c r="E34" s="94"/>
      <c r="F34" s="204"/>
      <c r="G34" s="127"/>
    </row>
    <row r="35" spans="1:7" ht="33" x14ac:dyDescent="0.3">
      <c r="A35" s="190" t="s">
        <v>11</v>
      </c>
      <c r="B35" s="130">
        <v>2</v>
      </c>
      <c r="C35" s="136">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v>2</v>
      </c>
      <c r="C41" s="130"/>
      <c r="D41" s="251">
        <v>1</v>
      </c>
      <c r="E41" s="252"/>
      <c r="F41" s="253"/>
    </row>
    <row r="42" spans="1:7" x14ac:dyDescent="0.3">
      <c r="A42" s="59" t="s">
        <v>36</v>
      </c>
      <c r="B42" s="59"/>
      <c r="C42" s="59"/>
      <c r="D42" s="59">
        <f>SUM(B29:C37,B39:C41)</f>
        <v>24</v>
      </c>
    </row>
    <row r="43" spans="1:7" x14ac:dyDescent="0.3">
      <c r="A43" s="5" t="s">
        <v>35</v>
      </c>
      <c r="B43" s="132"/>
      <c r="C43" s="133"/>
      <c r="D43" s="134">
        <f>D42/(COUNT(B29:C37,B39:C41)*2)</f>
        <v>0.8</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0.77777777777777779</v>
      </c>
    </row>
    <row r="47" spans="1:7" x14ac:dyDescent="0.3">
      <c r="A47" s="145"/>
      <c r="B47" s="124"/>
      <c r="C47" s="135"/>
      <c r="D47" s="124"/>
    </row>
    <row r="48" spans="1:7" ht="18" x14ac:dyDescent="0.35">
      <c r="A48" s="185" t="s">
        <v>124</v>
      </c>
      <c r="B48" s="185"/>
      <c r="C48" s="185"/>
      <c r="D48" s="185"/>
      <c r="E48" s="185"/>
      <c r="F48" s="201"/>
    </row>
    <row r="49" spans="1:7" x14ac:dyDescent="0.3">
      <c r="A49" s="146">
        <f>B11</f>
        <v>43165</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f>IF(B65=0, -5, 0)</f>
        <v>0</v>
      </c>
      <c r="D65" s="149"/>
      <c r="E65" s="116"/>
      <c r="F65" s="204"/>
      <c r="G65" s="127"/>
    </row>
    <row r="66" spans="1:7" ht="82.5" x14ac:dyDescent="0.3">
      <c r="A66" s="8" t="s">
        <v>129</v>
      </c>
      <c r="B66" s="130">
        <v>1</v>
      </c>
      <c r="C66" s="130"/>
      <c r="D66" s="113" t="s">
        <v>463</v>
      </c>
      <c r="E66" s="94"/>
      <c r="F66" s="204" t="s">
        <v>356</v>
      </c>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82.5" x14ac:dyDescent="0.3">
      <c r="A69" s="209" t="s">
        <v>380</v>
      </c>
      <c r="B69" s="130">
        <v>1</v>
      </c>
      <c r="C69" s="150">
        <f>IF(B69=0, -5, 0)</f>
        <v>0</v>
      </c>
      <c r="D69" s="95" t="s">
        <v>414</v>
      </c>
      <c r="E69" s="94"/>
      <c r="F69" s="204" t="s">
        <v>357</v>
      </c>
      <c r="G69" s="214"/>
    </row>
    <row r="70" spans="1:7"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f>IF(B74=0, -5, 0)</f>
        <v>0</v>
      </c>
      <c r="D74" s="241"/>
      <c r="E74" s="116"/>
      <c r="F74" s="204"/>
      <c r="G74" s="214"/>
    </row>
    <row r="75" spans="1:7" s="112" customFormat="1" x14ac:dyDescent="0.3">
      <c r="A75" s="70" t="s">
        <v>251</v>
      </c>
      <c r="B75" s="130">
        <v>2</v>
      </c>
      <c r="C75" s="131"/>
      <c r="D75" s="151"/>
      <c r="E75" s="106"/>
      <c r="F75" s="204"/>
      <c r="G75" s="214"/>
    </row>
    <row r="76" spans="1:7" s="112" customFormat="1" ht="99" x14ac:dyDescent="0.3">
      <c r="A76" s="70" t="s">
        <v>156</v>
      </c>
      <c r="B76" s="130">
        <v>2</v>
      </c>
      <c r="C76" s="131"/>
      <c r="D76" s="138" t="s">
        <v>415</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28</v>
      </c>
    </row>
    <row r="85" spans="1:7" x14ac:dyDescent="0.3">
      <c r="A85" s="5" t="s">
        <v>35</v>
      </c>
      <c r="B85" s="132"/>
      <c r="C85" s="133"/>
      <c r="D85" s="134">
        <f>D84/(COUNT(B65:C83)*2)</f>
        <v>0.7</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231" x14ac:dyDescent="0.3">
      <c r="A92" s="70" t="s">
        <v>384</v>
      </c>
      <c r="B92" s="130">
        <v>2</v>
      </c>
      <c r="C92" s="218"/>
      <c r="D92" s="147" t="s">
        <v>464</v>
      </c>
      <c r="E92" s="106"/>
      <c r="F92" s="204" t="s">
        <v>356</v>
      </c>
    </row>
    <row r="93" spans="1:7"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v>2</v>
      </c>
      <c r="C99" s="213"/>
      <c r="D99" s="251">
        <v>1</v>
      </c>
      <c r="E99" s="252"/>
      <c r="F99" s="253"/>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66</v>
      </c>
    </row>
    <row r="103" spans="1:7" ht="18" x14ac:dyDescent="0.35">
      <c r="A103" s="42" t="s">
        <v>199</v>
      </c>
      <c r="B103" s="152"/>
      <c r="C103" s="153"/>
      <c r="D103" s="144">
        <f>D102/(COUNT(B88:C93,B53:C60,B65:C83,B95:C99)*2)</f>
        <v>0.84615384615384615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43165</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f>IF(B129=0, -5, 0)</f>
        <v>0</v>
      </c>
      <c r="D129" s="116" t="s">
        <v>413</v>
      </c>
      <c r="E129" s="116"/>
      <c r="F129" s="204"/>
      <c r="G129" s="127"/>
    </row>
    <row r="130" spans="1:7" ht="18" x14ac:dyDescent="0.3">
      <c r="A130" s="70" t="s">
        <v>240</v>
      </c>
      <c r="B130" s="130">
        <v>2</v>
      </c>
      <c r="C130" s="131"/>
      <c r="D130" s="154"/>
      <c r="E130" s="106"/>
      <c r="F130" s="204"/>
    </row>
    <row r="131" spans="1:7" ht="33" x14ac:dyDescent="0.3">
      <c r="A131" s="209" t="s">
        <v>380</v>
      </c>
      <c r="B131" s="130">
        <v>2</v>
      </c>
      <c r="C131" s="213">
        <f>IF(B131=0, -5, 0)</f>
        <v>0</v>
      </c>
      <c r="D131" s="95" t="s">
        <v>416</v>
      </c>
      <c r="E131" s="95"/>
      <c r="F131" s="204"/>
      <c r="G131" s="127"/>
    </row>
    <row r="132" spans="1:7" x14ac:dyDescent="0.3">
      <c r="A132" s="210" t="s">
        <v>157</v>
      </c>
      <c r="B132" s="130">
        <v>2</v>
      </c>
      <c r="C132" s="150">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0.81818181818181823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t="s">
        <v>356</v>
      </c>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70</v>
      </c>
    </row>
    <row r="158" spans="1:7" ht="18" x14ac:dyDescent="0.35">
      <c r="A158" s="42" t="s">
        <v>200</v>
      </c>
      <c r="B158" s="152"/>
      <c r="C158" s="153"/>
      <c r="D158" s="144">
        <f>D157/(COUNT(B143:C147,B110:C116,B121:C138,B149:C153)*2)</f>
        <v>0.89743589743589747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43165</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ht="115.5" x14ac:dyDescent="0.3">
      <c r="A167" s="7" t="s">
        <v>63</v>
      </c>
      <c r="B167" s="130">
        <v>1</v>
      </c>
      <c r="C167" s="95"/>
      <c r="D167" s="113" t="s">
        <v>417</v>
      </c>
      <c r="E167" s="94"/>
      <c r="F167" s="204" t="s">
        <v>357</v>
      </c>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ht="49.5" x14ac:dyDescent="0.3">
      <c r="A176" s="4" t="s">
        <v>93</v>
      </c>
      <c r="B176" s="130">
        <v>1</v>
      </c>
      <c r="C176" s="130"/>
      <c r="D176" s="113" t="s">
        <v>465</v>
      </c>
      <c r="E176" s="94"/>
      <c r="F176" s="204" t="s">
        <v>356</v>
      </c>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ht="82.5" x14ac:dyDescent="0.3">
      <c r="A183" s="70" t="s">
        <v>376</v>
      </c>
      <c r="B183" s="130">
        <v>1</v>
      </c>
      <c r="C183" s="150"/>
      <c r="D183" s="226" t="s">
        <v>418</v>
      </c>
      <c r="E183" s="116"/>
      <c r="F183" s="204" t="s">
        <v>357</v>
      </c>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66" t="s">
        <v>186</v>
      </c>
      <c r="B186" s="130">
        <v>2</v>
      </c>
      <c r="C186" s="136" t="str">
        <f>IF(B186=0, -10, "0")</f>
        <v>0</v>
      </c>
      <c r="D186" s="165" t="s">
        <v>419</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44</v>
      </c>
    </row>
    <row r="202" spans="1:7" x14ac:dyDescent="0.3">
      <c r="A202" s="5" t="s">
        <v>35</v>
      </c>
      <c r="B202" s="132"/>
      <c r="C202" s="133"/>
      <c r="D202" s="134">
        <f>D201/(COUNT(B176:C194,B196:C200)*2)</f>
        <v>0.95652173913043481</v>
      </c>
    </row>
    <row r="203" spans="1:7" x14ac:dyDescent="0.3">
      <c r="A203" s="145"/>
      <c r="B203" s="124"/>
      <c r="C203" s="135"/>
      <c r="D203" s="124"/>
    </row>
    <row r="204" spans="1:7" ht="18" x14ac:dyDescent="0.35">
      <c r="A204" s="42" t="s">
        <v>126</v>
      </c>
      <c r="B204" s="152"/>
      <c r="C204" s="153"/>
      <c r="D204" s="143">
        <f>SUM(D172,D201)</f>
        <v>57</v>
      </c>
    </row>
    <row r="205" spans="1:7" ht="18" x14ac:dyDescent="0.35">
      <c r="A205" s="42" t="s">
        <v>201</v>
      </c>
      <c r="B205" s="152"/>
      <c r="C205" s="153"/>
      <c r="D205" s="144">
        <f>D204/(COUNT(B165:C171,B176:C194,B196:C200)*2)</f>
        <v>0.95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43165</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99" x14ac:dyDescent="0.3">
      <c r="A218" s="10" t="s">
        <v>142</v>
      </c>
      <c r="B218" s="130">
        <v>1</v>
      </c>
      <c r="C218" s="130"/>
      <c r="D218" s="138" t="s">
        <v>420</v>
      </c>
      <c r="E218" s="94"/>
      <c r="F218" s="204" t="s">
        <v>356</v>
      </c>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t="s">
        <v>421</v>
      </c>
      <c r="E229" s="95"/>
      <c r="F229" s="204"/>
    </row>
    <row r="230" spans="1:7" ht="49.5" x14ac:dyDescent="0.35">
      <c r="A230" s="268" t="s">
        <v>388</v>
      </c>
      <c r="B230" s="130">
        <v>2</v>
      </c>
      <c r="C230" s="136" t="str">
        <f>IF(B230=0, -10, "0")</f>
        <v>0</v>
      </c>
      <c r="D230" s="156" t="s">
        <v>422</v>
      </c>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ht="33" x14ac:dyDescent="0.3">
      <c r="A234" s="4" t="s">
        <v>170</v>
      </c>
      <c r="B234" s="130">
        <v>2</v>
      </c>
      <c r="C234" s="130"/>
      <c r="D234" s="290" t="s">
        <v>423</v>
      </c>
      <c r="E234" s="94"/>
      <c r="F234" s="204"/>
    </row>
    <row r="235" spans="1:7" x14ac:dyDescent="0.3">
      <c r="A235" s="238" t="s">
        <v>162</v>
      </c>
      <c r="B235" s="130" t="s">
        <v>32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f>IF(B238=0, -5, 0)</f>
        <v>0</v>
      </c>
      <c r="D238" s="291" t="s">
        <v>424</v>
      </c>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1</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31</v>
      </c>
    </row>
    <row r="245" spans="1:7" x14ac:dyDescent="0.3">
      <c r="A245" s="5" t="s">
        <v>35</v>
      </c>
      <c r="B245" s="132"/>
      <c r="C245" s="133"/>
      <c r="D245" s="134">
        <f>D244/(COUNT(B226:C243)*2)</f>
        <v>0.86111111111111116</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x14ac:dyDescent="0.3">
      <c r="A258" s="55" t="s">
        <v>386</v>
      </c>
      <c r="B258" s="130" t="s">
        <v>32</v>
      </c>
      <c r="C258" s="131"/>
      <c r="D258" s="147"/>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130">
        <v>2</v>
      </c>
      <c r="C261" s="140"/>
      <c r="D261" s="251">
        <v>1</v>
      </c>
      <c r="E261" s="252"/>
      <c r="F261" s="253"/>
    </row>
    <row r="262" spans="1:7" x14ac:dyDescent="0.3">
      <c r="A262" s="5" t="s">
        <v>36</v>
      </c>
      <c r="B262" s="5"/>
      <c r="C262" s="5"/>
      <c r="D262" s="5">
        <f>SUM(B248:C255,B257:C261)</f>
        <v>24</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0.92500000000000004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43165</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ht="82.5" x14ac:dyDescent="0.3">
      <c r="A293" s="70" t="s">
        <v>136</v>
      </c>
      <c r="B293" s="130">
        <v>1</v>
      </c>
      <c r="C293" s="130"/>
      <c r="D293" s="156" t="s">
        <v>466</v>
      </c>
      <c r="E293" s="106"/>
      <c r="F293" s="204" t="s">
        <v>357</v>
      </c>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ht="33" x14ac:dyDescent="0.3">
      <c r="A302" s="209" t="s">
        <v>157</v>
      </c>
      <c r="B302" s="130">
        <v>1</v>
      </c>
      <c r="C302" s="150">
        <f>IF(B302=0, -5, 0)</f>
        <v>0</v>
      </c>
      <c r="D302" s="165" t="s">
        <v>425</v>
      </c>
      <c r="E302" s="106"/>
      <c r="F302" s="204" t="s">
        <v>356</v>
      </c>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130" t="s">
        <v>32</v>
      </c>
      <c r="C313" s="140"/>
      <c r="D313" s="251"/>
      <c r="E313" s="252"/>
      <c r="F313" s="253"/>
      <c r="G313" s="214"/>
    </row>
    <row r="314" spans="1:7" s="16" customFormat="1" x14ac:dyDescent="0.3">
      <c r="A314" s="5" t="s">
        <v>36</v>
      </c>
      <c r="B314" s="5"/>
      <c r="C314" s="5"/>
      <c r="D314" s="5">
        <f>SUM(B289:C307,B309:C313)</f>
        <v>2</v>
      </c>
      <c r="F314" s="206"/>
      <c r="G314" s="214"/>
    </row>
    <row r="315" spans="1:7" s="16" customFormat="1" x14ac:dyDescent="0.3">
      <c r="A315" s="5" t="s">
        <v>35</v>
      </c>
      <c r="B315" s="132"/>
      <c r="C315" s="133"/>
      <c r="D315" s="134">
        <f>D314/(COUNT(B289:C307,B309:C313)*2)</f>
        <v>0.33333333333333331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2</v>
      </c>
      <c r="F317" s="206"/>
      <c r="G317" s="214"/>
    </row>
    <row r="318" spans="1:7" s="16" customFormat="1" ht="18" x14ac:dyDescent="0.35">
      <c r="A318" s="42" t="s">
        <v>203</v>
      </c>
      <c r="B318" s="152"/>
      <c r="C318" s="153"/>
      <c r="D318" s="144">
        <f>D317/(COUNT(B273:C284,B289:C307,B309:C313)*2)</f>
        <v>0.33333333333333331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43165</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ht="66" x14ac:dyDescent="0.3">
      <c r="A325" s="6" t="s">
        <v>6</v>
      </c>
      <c r="B325" s="130" t="s">
        <v>32</v>
      </c>
      <c r="C325" s="130"/>
      <c r="D325" s="95" t="s">
        <v>426</v>
      </c>
      <c r="E325" s="94"/>
      <c r="F325" s="204" t="s">
        <v>356</v>
      </c>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t="s">
        <v>32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t="s">
        <v>32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0</v>
      </c>
    </row>
    <row r="334" spans="1:7" x14ac:dyDescent="0.3">
      <c r="A334" s="5" t="s">
        <v>35</v>
      </c>
      <c r="B334" s="132"/>
      <c r="C334" s="133"/>
      <c r="D334" s="134" t="e">
        <f>D333/(COUNT(B325:C332)*2)</f>
        <v>#DIV/0!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t="s">
        <v>32</v>
      </c>
      <c r="C337" s="131"/>
      <c r="D337" s="116"/>
      <c r="E337" s="106"/>
      <c r="F337" s="204"/>
    </row>
    <row r="338" spans="1:7" x14ac:dyDescent="0.3">
      <c r="A338" s="70" t="s">
        <v>320</v>
      </c>
      <c r="B338" s="130" t="s">
        <v>32</v>
      </c>
      <c r="C338" s="130"/>
      <c r="D338" s="95"/>
      <c r="E338" s="94"/>
      <c r="F338" s="204"/>
    </row>
    <row r="339" spans="1:7" x14ac:dyDescent="0.3">
      <c r="A339" s="4" t="s">
        <v>5</v>
      </c>
      <c r="B339" s="130">
        <v>2</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89"/>
      <c r="E350" s="289"/>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26</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26</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43165</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ht="66" x14ac:dyDescent="0.3">
      <c r="A366" s="70" t="s">
        <v>49</v>
      </c>
      <c r="B366" s="130">
        <v>0</v>
      </c>
      <c r="C366" s="130"/>
      <c r="D366" s="292" t="s">
        <v>427</v>
      </c>
      <c r="E366" s="95" t="s">
        <v>433</v>
      </c>
      <c r="F366" s="204" t="s">
        <v>356</v>
      </c>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14</v>
      </c>
      <c r="G373" s="127"/>
    </row>
    <row r="374" spans="1:7" x14ac:dyDescent="0.3">
      <c r="A374" s="5" t="s">
        <v>35</v>
      </c>
      <c r="B374" s="132"/>
      <c r="C374" s="133"/>
      <c r="D374" s="134">
        <f>D373/(COUNT(B365:C372)*2)</f>
        <v>0.875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428</v>
      </c>
      <c r="E377" s="94"/>
      <c r="F377" s="204" t="s">
        <v>357</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130">
        <v>0</v>
      </c>
      <c r="C386" s="130"/>
      <c r="D386" s="251">
        <v>0</v>
      </c>
      <c r="E386" s="252"/>
      <c r="F386" s="253"/>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0.75</v>
      </c>
      <c r="G388" s="127"/>
    </row>
    <row r="389" spans="1:7" x14ac:dyDescent="0.3">
      <c r="A389" s="2"/>
      <c r="B389" s="135"/>
      <c r="C389" s="135"/>
      <c r="D389" s="135"/>
      <c r="G389" s="127"/>
    </row>
    <row r="390" spans="1:7" ht="18" x14ac:dyDescent="0.35">
      <c r="A390" s="42" t="s">
        <v>40</v>
      </c>
      <c r="B390" s="152"/>
      <c r="C390" s="153"/>
      <c r="D390" s="143">
        <f>SUM(D387,D373)</f>
        <v>29</v>
      </c>
      <c r="G390" s="127"/>
    </row>
    <row r="391" spans="1:7" ht="18" x14ac:dyDescent="0.35">
      <c r="A391" s="42" t="s">
        <v>205</v>
      </c>
      <c r="B391" s="152"/>
      <c r="C391" s="153"/>
      <c r="D391" s="168">
        <f>D390/(COUNT(B377:C382,B365:C372,B384:C386)*2)</f>
        <v>0.80555555555555558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43165</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t="s">
        <v>422</v>
      </c>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49.5" x14ac:dyDescent="0.3">
      <c r="A431" s="210" t="s">
        <v>137</v>
      </c>
      <c r="B431" s="130">
        <v>1</v>
      </c>
      <c r="C431" s="150" t="str">
        <f>IF(B431=0, -5, "0")</f>
        <v>0</v>
      </c>
      <c r="D431" s="151" t="s">
        <v>429</v>
      </c>
      <c r="E431" s="94"/>
      <c r="F431" s="204" t="s">
        <v>356</v>
      </c>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130">
        <v>2</v>
      </c>
      <c r="C439" s="130"/>
      <c r="D439" s="251">
        <v>1</v>
      </c>
      <c r="E439" s="252"/>
      <c r="F439" s="253"/>
      <c r="G439" s="12"/>
    </row>
    <row r="440" spans="1:7" ht="27.75" customHeight="1" x14ac:dyDescent="0.3">
      <c r="A440" s="59" t="s">
        <v>36</v>
      </c>
      <c r="B440" s="59"/>
      <c r="C440" s="59"/>
      <c r="D440" s="59">
        <f>SUM(B430:C434,B436:C439)</f>
        <v>17</v>
      </c>
    </row>
    <row r="441" spans="1:7" x14ac:dyDescent="0.3">
      <c r="A441" s="5" t="s">
        <v>35</v>
      </c>
      <c r="B441" s="132"/>
      <c r="C441" s="133"/>
      <c r="D441" s="134">
        <f>D440/(COUNT(B430:C434,B436:C439)*2)</f>
        <v>0.94444444444444442</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D443/(COUNT(B430:C434,B410:C416,B421:C425,B398:C404,B436:C439)*2)</f>
        <v>1.0178571428571428</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43165</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ht="33" x14ac:dyDescent="0.3">
      <c r="A451" s="6" t="s">
        <v>6</v>
      </c>
      <c r="B451" s="130">
        <v>1</v>
      </c>
      <c r="C451" s="130"/>
      <c r="D451" s="95" t="s">
        <v>430</v>
      </c>
      <c r="E451" s="94"/>
      <c r="F451" s="204" t="s">
        <v>356</v>
      </c>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11</v>
      </c>
    </row>
    <row r="458" spans="1:6" x14ac:dyDescent="0.3">
      <c r="A458" s="5" t="s">
        <v>35</v>
      </c>
      <c r="B458" s="132"/>
      <c r="C458" s="133"/>
      <c r="D458" s="134">
        <f>D457/(COUNT(B451:C456)*2)</f>
        <v>0.91666666666666663</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43165</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v>2</v>
      </c>
      <c r="C498" s="213"/>
      <c r="D498" s="251">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43165</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17"/>
      <c r="E508" s="318"/>
      <c r="F508" s="318"/>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v>2</v>
      </c>
      <c r="C512" s="140"/>
      <c r="D512" s="251">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43165</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17"/>
      <c r="E519" s="318"/>
      <c r="F519" s="31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3" x14ac:dyDescent="0.3">
      <c r="A526" s="70" t="s">
        <v>187</v>
      </c>
      <c r="B526" s="130">
        <v>2</v>
      </c>
      <c r="C526" s="130"/>
      <c r="D526" s="95" t="s">
        <v>431</v>
      </c>
      <c r="E526" s="94"/>
      <c r="F526" s="204"/>
    </row>
    <row r="527" spans="1:7" x14ac:dyDescent="0.3">
      <c r="A527" s="55" t="s">
        <v>352</v>
      </c>
      <c r="B527" s="130" t="s">
        <v>32</v>
      </c>
      <c r="C527" s="94"/>
      <c r="D527" s="94"/>
      <c r="E527" s="94"/>
      <c r="F527" s="204"/>
      <c r="G527" s="127"/>
    </row>
    <row r="528" spans="1:7" s="112" customFormat="1" ht="49.5" x14ac:dyDescent="0.3">
      <c r="A528" s="55" t="s">
        <v>353</v>
      </c>
      <c r="B528" s="130">
        <v>2</v>
      </c>
      <c r="C528" s="131">
        <f>IF(B528=0, -5, 0)</f>
        <v>0</v>
      </c>
      <c r="D528" s="174" t="s">
        <v>467</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1</v>
      </c>
      <c r="C530" s="150" t="str">
        <f>IF(B530=0, -5, "0")</f>
        <v>0</v>
      </c>
      <c r="D530" s="116" t="s">
        <v>432</v>
      </c>
      <c r="E530" s="106"/>
      <c r="F530" s="204" t="s">
        <v>357</v>
      </c>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15</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43165</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17"/>
      <c r="E539" s="318"/>
      <c r="F539" s="318"/>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v>2</v>
      </c>
      <c r="C543" s="130"/>
      <c r="D543" s="251">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v>0.25</v>
      </c>
    </row>
    <row r="548" spans="1:4" ht="22.5" x14ac:dyDescent="0.45">
      <c r="A548" s="35" t="s">
        <v>45</v>
      </c>
      <c r="B548" s="181"/>
      <c r="C548" s="182"/>
      <c r="D548" s="183">
        <f>SUM(D544,D533,D513,D502,D443,D390,D357,D45,D317,D265,D157,D480,D204,D102)</f>
        <v>497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0.90363636363636368</v>
      </c>
    </row>
  </sheetData>
  <sheetProtection algorithmName="SHA-512" hashValue="/VuKeyByuQ9xGE7G2aCkvv/fDAuDivn39N1UXAbqoi0lhBKacAnTLKXYIxxlPZve+0g//zL86qIT14OPRE9xlg==" saltValue="Ioy+vHSJeCS0GrHy1oppH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3">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1 B110:B116 B121:B138 B143:B147 B95:B99 B165:B171 B176:B194 B149:B153 B212:B221 B226:B243 B248:B255 B196:B200 B273:B284 B289:B307 B257:B261 B325:B332 B337:B348 B309:B313 B365:B372 B377:B382 B350:B353 B398:B405 B410:B416 B421:B425 B430:B434 B384:B386 B451:B456 B461:B470 B436:B439 B488:B492 B540:B543 B496:B498 B509:B512 B472:B476">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s>
  <pageMargins left="0.7" right="0.7" top="0.75" bottom="0.75" header="0.3" footer="0.3"/>
  <pageSetup paperSize="9" scale="39" orientation="portrait" r:id="rId1"/>
  <rowBreaks count="4" manualBreakCount="4">
    <brk id="85" max="6" man="1"/>
    <brk id="267" max="6" man="1"/>
    <brk id="450" max="6" man="1"/>
    <brk id="545"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G199"/>
  <sheetViews>
    <sheetView view="pageBreakPreview" zoomScale="80" zoomScaleNormal="90" zoomScaleSheetLayoutView="80" workbookViewId="0">
      <selection activeCell="M115" sqref="M111:M115"/>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6" t="s">
        <v>50</v>
      </c>
      <c r="B6" s="356"/>
      <c r="C6" s="356"/>
      <c r="D6" s="356"/>
      <c r="E6" s="356"/>
      <c r="F6" s="356"/>
      <c r="G6" s="125"/>
    </row>
    <row r="7" spans="1:7" s="12" customFormat="1" ht="21.75" customHeight="1" x14ac:dyDescent="0.45">
      <c r="A7" s="337" t="str">
        <f>'A1 Exploitation'!A8:F8</f>
        <v>Ras Jebal</v>
      </c>
      <c r="B7" s="337"/>
      <c r="C7" s="337"/>
      <c r="D7" s="337"/>
      <c r="E7" s="337"/>
      <c r="F7" s="337"/>
      <c r="G7" s="125"/>
    </row>
    <row r="8" spans="1:7" s="12" customFormat="1" ht="24" x14ac:dyDescent="0.45">
      <c r="A8" s="14" t="s">
        <v>42</v>
      </c>
      <c r="B8" s="357" t="str">
        <f>'A1 Exploitation'!B9:F9</f>
        <v>Dr Raja Bouhalfaya</v>
      </c>
      <c r="C8" s="357"/>
      <c r="D8" s="357"/>
      <c r="E8" s="357"/>
      <c r="F8" s="357"/>
      <c r="G8" s="125"/>
    </row>
    <row r="9" spans="1:7" s="12" customFormat="1" ht="24" x14ac:dyDescent="0.45">
      <c r="A9" s="15" t="s">
        <v>44</v>
      </c>
      <c r="B9" s="358" t="str">
        <f>'A1 Exploitation'!B10:F10</f>
        <v>Directeur du magasin M.Mohamed Bejaoui et Chefs rayons</v>
      </c>
      <c r="C9" s="358"/>
      <c r="D9" s="358"/>
      <c r="E9" s="358"/>
      <c r="F9" s="358"/>
      <c r="G9" s="125"/>
    </row>
    <row r="10" spans="1:7" s="12" customFormat="1" ht="24" x14ac:dyDescent="0.45">
      <c r="A10" s="14" t="s">
        <v>43</v>
      </c>
      <c r="B10" s="355">
        <f>'A1 Exploitation'!B11:F11</f>
        <v>43165</v>
      </c>
      <c r="C10" s="355"/>
      <c r="D10" s="355"/>
      <c r="E10" s="355"/>
      <c r="F10" s="355"/>
      <c r="G10" s="125"/>
    </row>
    <row r="11" spans="1:7" s="12" customFormat="1" ht="24" x14ac:dyDescent="0.45">
      <c r="A11" s="14" t="s">
        <v>294</v>
      </c>
      <c r="B11" s="354">
        <f>D199</f>
        <v>0.88118811881188119</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ht="46.5" customHeight="1" x14ac:dyDescent="0.3">
      <c r="A17" s="17" t="s">
        <v>269</v>
      </c>
      <c r="B17" s="94">
        <v>0</v>
      </c>
      <c r="C17" s="94"/>
      <c r="D17" s="95" t="s">
        <v>434</v>
      </c>
      <c r="E17" s="95" t="s">
        <v>435</v>
      </c>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1" t="s">
        <v>36</v>
      </c>
      <c r="B22" s="347"/>
      <c r="C22" s="348"/>
      <c r="D22" s="250">
        <f>SUM(B17:C21)</f>
        <v>8</v>
      </c>
    </row>
    <row r="23" spans="1:7" x14ac:dyDescent="0.3">
      <c r="A23" s="342" t="s">
        <v>295</v>
      </c>
      <c r="B23" s="343"/>
      <c r="C23" s="344"/>
      <c r="D23" s="33">
        <f>D22/(COUNT(B17:C21)*2)</f>
        <v>0.8</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248">
        <f>SUM(B26:C32)</f>
        <v>14</v>
      </c>
    </row>
    <row r="34" spans="1:7" x14ac:dyDescent="0.3">
      <c r="A34" s="342" t="s">
        <v>295</v>
      </c>
      <c r="B34" s="343"/>
      <c r="C34" s="344"/>
      <c r="D34" s="33">
        <f>D33/(COUNT(B26:C32)*2)</f>
        <v>1</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248">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ht="33" x14ac:dyDescent="0.3">
      <c r="A46" s="17" t="s">
        <v>270</v>
      </c>
      <c r="B46" s="94">
        <v>1</v>
      </c>
      <c r="C46" s="94"/>
      <c r="D46" s="95" t="s">
        <v>460</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436</v>
      </c>
      <c r="E50" s="94"/>
      <c r="F50" s="94"/>
    </row>
    <row r="51" spans="1:7" ht="18" x14ac:dyDescent="0.35">
      <c r="A51" s="40" t="s">
        <v>296</v>
      </c>
      <c r="B51" s="94">
        <v>2</v>
      </c>
      <c r="C51" s="120" t="str">
        <f>IF(B51=0, -5, "0")</f>
        <v>0</v>
      </c>
      <c r="D51" s="98"/>
      <c r="E51" s="94"/>
      <c r="F51" s="94"/>
    </row>
    <row r="52" spans="1:7" x14ac:dyDescent="0.3">
      <c r="A52" s="342" t="s">
        <v>36</v>
      </c>
      <c r="B52" s="343"/>
      <c r="C52" s="344"/>
      <c r="D52" s="248">
        <f>SUM(B46:C51)</f>
        <v>11</v>
      </c>
    </row>
    <row r="53" spans="1:7" x14ac:dyDescent="0.3">
      <c r="A53" s="342" t="s">
        <v>295</v>
      </c>
      <c r="B53" s="343"/>
      <c r="C53" s="344"/>
      <c r="D53" s="33">
        <f>D52/(COUNT(B46:C51)*2)</f>
        <v>0.91666666666666663</v>
      </c>
    </row>
    <row r="54" spans="1:7" s="22" customFormat="1" x14ac:dyDescent="0.3">
      <c r="A54" s="26"/>
      <c r="B54" s="27"/>
      <c r="C54" s="27"/>
      <c r="D54" s="28"/>
      <c r="G54" s="126"/>
    </row>
    <row r="55" spans="1:7" ht="19.5" x14ac:dyDescent="0.4">
      <c r="A55" s="340" t="s">
        <v>8</v>
      </c>
      <c r="B55" s="341"/>
      <c r="C55" s="341"/>
      <c r="D55" s="341"/>
      <c r="E55" s="341"/>
      <c r="F55" s="341"/>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49.5" x14ac:dyDescent="0.3">
      <c r="A58" s="23" t="s">
        <v>244</v>
      </c>
      <c r="B58" s="94">
        <v>1</v>
      </c>
      <c r="C58" s="94"/>
      <c r="D58" s="95" t="s">
        <v>437</v>
      </c>
      <c r="E58" s="95"/>
      <c r="F58" s="94" t="s">
        <v>356</v>
      </c>
    </row>
    <row r="59" spans="1:7" x14ac:dyDescent="0.3">
      <c r="A59" s="23" t="s">
        <v>92</v>
      </c>
      <c r="B59" s="94">
        <v>2</v>
      </c>
      <c r="C59" s="94"/>
      <c r="D59" s="98"/>
      <c r="E59" s="94"/>
      <c r="F59" s="94"/>
    </row>
    <row r="60" spans="1:7" ht="36" x14ac:dyDescent="0.35">
      <c r="A60" s="43" t="s">
        <v>221</v>
      </c>
      <c r="B60" s="94">
        <v>2</v>
      </c>
      <c r="C60" s="120" t="str">
        <f>IF(B60=0, -5, "0")</f>
        <v>0</v>
      </c>
      <c r="D60" s="95" t="s">
        <v>438</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248">
        <f>SUM(B56:C62)</f>
        <v>13</v>
      </c>
    </row>
    <row r="64" spans="1:7" x14ac:dyDescent="0.3">
      <c r="A64" s="342" t="s">
        <v>295</v>
      </c>
      <c r="B64" s="343"/>
      <c r="C64" s="344"/>
      <c r="D64" s="33">
        <f>D63/(COUNT(B56:C62)*2)</f>
        <v>0.9285714285714286</v>
      </c>
    </row>
    <row r="65" spans="1:7" s="22" customFormat="1" x14ac:dyDescent="0.3">
      <c r="A65" s="26"/>
      <c r="B65" s="27"/>
      <c r="C65" s="27"/>
      <c r="D65" s="28"/>
      <c r="G65" s="126"/>
    </row>
    <row r="66" spans="1:7" ht="19.5" x14ac:dyDescent="0.4">
      <c r="A66" s="340" t="s">
        <v>130</v>
      </c>
      <c r="B66" s="341"/>
      <c r="C66" s="341"/>
      <c r="D66" s="341"/>
      <c r="E66" s="341"/>
      <c r="F66" s="341"/>
    </row>
    <row r="67" spans="1:7" ht="19.5" x14ac:dyDescent="0.4">
      <c r="A67" s="17" t="s">
        <v>271</v>
      </c>
      <c r="B67" s="100">
        <v>2</v>
      </c>
      <c r="C67" s="101"/>
      <c r="D67" s="12"/>
      <c r="E67" s="102"/>
      <c r="F67" s="94"/>
    </row>
    <row r="68" spans="1:7" ht="33" x14ac:dyDescent="0.4">
      <c r="A68" s="17" t="s">
        <v>272</v>
      </c>
      <c r="B68" s="100">
        <v>0</v>
      </c>
      <c r="C68" s="101"/>
      <c r="D68" s="293" t="s">
        <v>439</v>
      </c>
      <c r="E68" s="102"/>
      <c r="F68" s="94" t="s">
        <v>357</v>
      </c>
    </row>
    <row r="69" spans="1:7" ht="51" x14ac:dyDescent="0.4">
      <c r="A69" s="17" t="s">
        <v>293</v>
      </c>
      <c r="B69" s="100">
        <v>0</v>
      </c>
      <c r="C69" s="101"/>
      <c r="D69" s="110" t="s">
        <v>440</v>
      </c>
      <c r="E69" s="110" t="s">
        <v>441</v>
      </c>
      <c r="F69" s="94" t="s">
        <v>356</v>
      </c>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1</v>
      </c>
      <c r="C78" s="106"/>
      <c r="D78" s="95" t="s">
        <v>442</v>
      </c>
      <c r="E78" s="107"/>
      <c r="F78" s="94" t="s">
        <v>357</v>
      </c>
      <c r="G78" s="126"/>
    </row>
    <row r="79" spans="1:7" x14ac:dyDescent="0.3">
      <c r="A79" s="17" t="s">
        <v>177</v>
      </c>
      <c r="B79" s="100">
        <v>2</v>
      </c>
      <c r="C79" s="94"/>
      <c r="D79" s="107"/>
      <c r="E79" s="105"/>
      <c r="F79" s="94"/>
    </row>
    <row r="80" spans="1:7" ht="36" x14ac:dyDescent="0.35">
      <c r="A80" s="43" t="s">
        <v>167</v>
      </c>
      <c r="B80" s="100">
        <v>2</v>
      </c>
      <c r="C80" s="120" t="str">
        <f>IF(B80=0, -5, "0")</f>
        <v>0</v>
      </c>
      <c r="D80" s="294" t="s">
        <v>443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8">
        <f>SUM(B67:C83)</f>
        <v>19</v>
      </c>
    </row>
    <row r="85" spans="1:7" x14ac:dyDescent="0.3">
      <c r="A85" s="342" t="s">
        <v>295</v>
      </c>
      <c r="B85" s="343"/>
      <c r="C85" s="344"/>
      <c r="D85" s="33">
        <f>D84/(COUNT(B67:C83)*2)</f>
        <v>0.79166666666666663</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33.75" x14ac:dyDescent="0.35">
      <c r="A94" s="40" t="s">
        <v>235</v>
      </c>
      <c r="B94" s="110">
        <v>2</v>
      </c>
      <c r="C94" s="120" t="str">
        <f>IF(B94=0, -5, "0")</f>
        <v>0</v>
      </c>
      <c r="D94" s="95" t="s">
        <v>444</v>
      </c>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ht="33" x14ac:dyDescent="0.3">
      <c r="A97" s="25" t="s">
        <v>283</v>
      </c>
      <c r="B97" s="110">
        <v>2</v>
      </c>
      <c r="C97" s="94"/>
      <c r="D97" s="95" t="s">
        <v>461</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248">
        <f>SUM(B88:C101)</f>
        <v>28</v>
      </c>
    </row>
    <row r="103" spans="1:7" x14ac:dyDescent="0.3">
      <c r="A103" s="342" t="s">
        <v>295</v>
      </c>
      <c r="B103" s="343"/>
      <c r="C103" s="344"/>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1</v>
      </c>
      <c r="C107" s="101"/>
      <c r="D107" s="294" t="s">
        <v>445</v>
      </c>
      <c r="E107" s="94"/>
      <c r="F107" s="94" t="s">
        <v>357</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447</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v>2</v>
      </c>
      <c r="C115" s="120" t="str">
        <f>IF(B115=0, -5, "0")</f>
        <v>0</v>
      </c>
      <c r="D115" s="95" t="s">
        <v>446</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1</v>
      </c>
      <c r="C117" s="94"/>
      <c r="D117" s="294" t="s">
        <v>448</v>
      </c>
      <c r="E117" s="94"/>
      <c r="F117" s="94" t="s">
        <v>357</v>
      </c>
      <c r="G117" s="126"/>
    </row>
    <row r="118" spans="1:7" s="22" customFormat="1" x14ac:dyDescent="0.3">
      <c r="A118" s="342" t="s">
        <v>36</v>
      </c>
      <c r="B118" s="343"/>
      <c r="C118" s="344"/>
      <c r="D118" s="248">
        <f>SUM(B107:C117)</f>
        <v>18</v>
      </c>
      <c r="E118" s="13"/>
      <c r="F118" s="13"/>
      <c r="G118" s="126"/>
    </row>
    <row r="119" spans="1:7" s="22" customFormat="1" x14ac:dyDescent="0.3">
      <c r="A119" s="342" t="s">
        <v>295</v>
      </c>
      <c r="B119" s="343"/>
      <c r="C119" s="344"/>
      <c r="D119" s="33">
        <f>D118/(COUNT(B107:C117)*2)</f>
        <v>0.81818181818181823</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ht="33" x14ac:dyDescent="0.3">
      <c r="A122" s="44" t="s">
        <v>275</v>
      </c>
      <c r="B122" s="111">
        <v>1</v>
      </c>
      <c r="C122" s="94"/>
      <c r="D122" s="113" t="s">
        <v>449</v>
      </c>
      <c r="E122" s="113"/>
      <c r="F122" s="94" t="s">
        <v>357</v>
      </c>
    </row>
    <row r="123" spans="1:7" x14ac:dyDescent="0.3">
      <c r="A123" s="44" t="s">
        <v>272</v>
      </c>
      <c r="B123" s="111">
        <v>2</v>
      </c>
      <c r="C123" s="94"/>
      <c r="D123" s="95"/>
      <c r="E123" s="95"/>
      <c r="F123" s="94"/>
    </row>
    <row r="124" spans="1:7" ht="51" x14ac:dyDescent="0.4">
      <c r="A124" s="17" t="s">
        <v>293</v>
      </c>
      <c r="B124" s="111">
        <v>1</v>
      </c>
      <c r="C124" s="101"/>
      <c r="D124" s="95" t="s">
        <v>450</v>
      </c>
      <c r="E124" s="95"/>
      <c r="F124" s="94" t="s">
        <v>356</v>
      </c>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451</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452</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2" t="s">
        <v>36</v>
      </c>
      <c r="B133" s="343"/>
      <c r="C133" s="344"/>
      <c r="D133" s="248">
        <f>SUM(B122:C132)</f>
        <v>20</v>
      </c>
    </row>
    <row r="134" spans="1:7" x14ac:dyDescent="0.3">
      <c r="A134" s="342" t="s">
        <v>295</v>
      </c>
      <c r="B134" s="343"/>
      <c r="C134" s="344"/>
      <c r="D134" s="32">
        <f>D133/(COUNT(B122:C132)*2)</f>
        <v>0.90909090909090906</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2" t="s">
        <v>36</v>
      </c>
      <c r="B149" s="343"/>
      <c r="C149" s="344"/>
      <c r="D149" s="248">
        <f>SUM(B137:C148)</f>
        <v>0</v>
      </c>
    </row>
    <row r="150" spans="1:7" x14ac:dyDescent="0.3">
      <c r="A150" s="342" t="s">
        <v>295</v>
      </c>
      <c r="B150" s="343"/>
      <c r="C150" s="344"/>
      <c r="D150" s="33" t="e">
        <f>D149/(COUNT(B137:C148)*2)</f>
        <v>#DIV/0!</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2</v>
      </c>
      <c r="C153" s="94"/>
      <c r="D153" s="95"/>
      <c r="E153" s="94"/>
      <c r="F153" s="94"/>
    </row>
    <row r="154" spans="1:7" ht="33" x14ac:dyDescent="0.3">
      <c r="A154" s="17" t="s">
        <v>149</v>
      </c>
      <c r="B154" s="94">
        <v>1</v>
      </c>
      <c r="C154" s="94"/>
      <c r="D154" s="295" t="s">
        <v>462</v>
      </c>
      <c r="E154" s="94"/>
      <c r="F154" s="94" t="s">
        <v>357</v>
      </c>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1</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7"/>
      <c r="C161" s="348"/>
      <c r="D161" s="250">
        <f>SUM(B153:C160)</f>
        <v>14</v>
      </c>
    </row>
    <row r="162" spans="1:7" x14ac:dyDescent="0.3">
      <c r="A162" s="342" t="s">
        <v>295</v>
      </c>
      <c r="B162" s="343"/>
      <c r="C162" s="344"/>
      <c r="D162" s="33">
        <f>D161/(COUNT(B153:C160)*2)</f>
        <v>0.875</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v>2</v>
      </c>
      <c r="C165" s="120" t="str">
        <f>IF(B165=0, -5, "0")</f>
        <v>0</v>
      </c>
      <c r="D165" s="94"/>
      <c r="E165" s="94"/>
      <c r="F165" s="94"/>
    </row>
    <row r="166" spans="1:7" ht="66" x14ac:dyDescent="0.3">
      <c r="A166" s="17" t="s">
        <v>287</v>
      </c>
      <c r="B166" s="94">
        <v>1</v>
      </c>
      <c r="C166" s="94"/>
      <c r="D166" s="95" t="s">
        <v>453</v>
      </c>
      <c r="E166" s="94"/>
      <c r="F166" s="94" t="s">
        <v>356</v>
      </c>
    </row>
    <row r="167" spans="1:7" ht="66" x14ac:dyDescent="0.3">
      <c r="A167" s="44" t="s">
        <v>215</v>
      </c>
      <c r="B167" s="94">
        <v>1</v>
      </c>
      <c r="C167" s="94"/>
      <c r="D167" s="95" t="s">
        <v>454</v>
      </c>
      <c r="E167" s="94"/>
      <c r="F167" s="94" t="s">
        <v>357</v>
      </c>
    </row>
    <row r="168" spans="1:7" x14ac:dyDescent="0.3">
      <c r="A168" s="17" t="s">
        <v>86</v>
      </c>
      <c r="B168" s="94">
        <v>2</v>
      </c>
      <c r="C168" s="94"/>
      <c r="D168" s="94"/>
      <c r="E168" s="95"/>
      <c r="F168" s="94"/>
    </row>
    <row r="169" spans="1:7" x14ac:dyDescent="0.3">
      <c r="A169" s="342" t="s">
        <v>36</v>
      </c>
      <c r="B169" s="343"/>
      <c r="C169" s="344"/>
      <c r="D169" s="248">
        <f>SUM(B165:C168)</f>
        <v>6</v>
      </c>
    </row>
    <row r="170" spans="1:7" x14ac:dyDescent="0.3">
      <c r="A170" s="342" t="s">
        <v>295</v>
      </c>
      <c r="B170" s="343"/>
      <c r="C170" s="344"/>
      <c r="D170" s="33">
        <f>D169/(COUNT(B165:C168)*2)</f>
        <v>0.75</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12">
        <v>2</v>
      </c>
      <c r="C173" s="94"/>
      <c r="D173" s="119"/>
      <c r="E173" s="94"/>
      <c r="F173" s="94" t="s">
        <v>356</v>
      </c>
    </row>
    <row r="174" spans="1:7" x14ac:dyDescent="0.3">
      <c r="A174" s="17" t="s">
        <v>87</v>
      </c>
      <c r="B174" s="12">
        <v>2</v>
      </c>
      <c r="C174" s="94"/>
      <c r="D174" s="119"/>
      <c r="E174" s="94"/>
      <c r="F174" s="94"/>
    </row>
    <row r="175" spans="1:7" x14ac:dyDescent="0.3">
      <c r="A175" s="44" t="s">
        <v>197</v>
      </c>
      <c r="B175" s="12">
        <v>2</v>
      </c>
      <c r="C175" s="94"/>
      <c r="D175" s="95"/>
      <c r="E175" s="94"/>
      <c r="F175" s="94"/>
    </row>
    <row r="176" spans="1:7" x14ac:dyDescent="0.3">
      <c r="A176" s="17" t="s">
        <v>150</v>
      </c>
      <c r="B176" s="12">
        <v>2</v>
      </c>
      <c r="C176" s="94"/>
      <c r="D176" s="95"/>
      <c r="E176" s="95"/>
      <c r="F176" s="94"/>
    </row>
    <row r="177" spans="1:7" x14ac:dyDescent="0.3">
      <c r="A177" s="342" t="s">
        <v>36</v>
      </c>
      <c r="B177" s="343"/>
      <c r="C177" s="344"/>
      <c r="D177" s="248">
        <f>SUM(B173:C176)</f>
        <v>8</v>
      </c>
    </row>
    <row r="178" spans="1:7" x14ac:dyDescent="0.3">
      <c r="A178" s="342" t="s">
        <v>295</v>
      </c>
      <c r="B178" s="343"/>
      <c r="C178" s="344"/>
      <c r="D178" s="33">
        <f>D177/(COUNT(B173:C176)*2)</f>
        <v>1</v>
      </c>
    </row>
    <row r="179" spans="1:7" s="22" customFormat="1" x14ac:dyDescent="0.3">
      <c r="A179" s="26"/>
      <c r="B179" s="27"/>
      <c r="C179" s="27"/>
      <c r="D179" s="28"/>
      <c r="G179" s="126"/>
    </row>
    <row r="180" spans="1:7" ht="19.5" x14ac:dyDescent="0.4">
      <c r="A180" s="340" t="s">
        <v>78</v>
      </c>
      <c r="B180" s="341"/>
      <c r="C180" s="341"/>
      <c r="D180" s="341"/>
      <c r="E180" s="341"/>
      <c r="F180" s="341"/>
    </row>
    <row r="181" spans="1:7" ht="33" x14ac:dyDescent="0.3">
      <c r="A181" s="44" t="s">
        <v>315</v>
      </c>
      <c r="B181" s="94">
        <v>0</v>
      </c>
      <c r="C181" s="94"/>
      <c r="D181" s="95" t="s">
        <v>455</v>
      </c>
      <c r="E181" s="95" t="s">
        <v>456</v>
      </c>
      <c r="F181" s="94" t="s">
        <v>357</v>
      </c>
    </row>
    <row r="182" spans="1:7" ht="33" x14ac:dyDescent="0.3">
      <c r="A182" s="52" t="s">
        <v>220</v>
      </c>
      <c r="B182" s="94">
        <v>1</v>
      </c>
      <c r="C182" s="94"/>
      <c r="D182" s="95" t="s">
        <v>457</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8">
        <f>SUM(B181:C185)</f>
        <v>7</v>
      </c>
    </row>
    <row r="187" spans="1:7" x14ac:dyDescent="0.3">
      <c r="A187" s="342" t="s">
        <v>295</v>
      </c>
      <c r="B187" s="343"/>
      <c r="C187" s="344"/>
      <c r="D187" s="33">
        <f>D186/(COUNT(B181:C185)*2)</f>
        <v>0.7</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2</v>
      </c>
      <c r="C190" s="94"/>
      <c r="D190" s="94"/>
      <c r="E190" s="94"/>
      <c r="F190" s="94"/>
      <c r="G190" s="13"/>
    </row>
    <row r="191" spans="1:7" ht="18" x14ac:dyDescent="0.35">
      <c r="A191" s="273" t="s">
        <v>316</v>
      </c>
      <c r="B191" s="94" t="s">
        <v>32</v>
      </c>
      <c r="C191" s="120" t="str">
        <f>IF(B191=0, -5, "0")</f>
        <v>0</v>
      </c>
      <c r="D191" s="94"/>
      <c r="E191" s="94"/>
      <c r="F191" s="94"/>
    </row>
    <row r="192" spans="1:7" ht="49.5" x14ac:dyDescent="0.3">
      <c r="A192" s="20" t="s">
        <v>311</v>
      </c>
      <c r="B192" s="94">
        <v>0</v>
      </c>
      <c r="C192" s="94"/>
      <c r="D192" s="95" t="s">
        <v>458</v>
      </c>
      <c r="E192" s="95" t="s">
        <v>459</v>
      </c>
      <c r="F192" s="94" t="s">
        <v>357</v>
      </c>
    </row>
    <row r="193" spans="1:6" x14ac:dyDescent="0.3">
      <c r="A193" s="53" t="s">
        <v>189</v>
      </c>
      <c r="B193" s="94" t="s">
        <v>32</v>
      </c>
      <c r="C193" s="94"/>
      <c r="D193" s="94"/>
      <c r="E193" s="94"/>
      <c r="F193" s="94"/>
    </row>
    <row r="194" spans="1:6" x14ac:dyDescent="0.3">
      <c r="A194" s="342" t="s">
        <v>36</v>
      </c>
      <c r="B194" s="343"/>
      <c r="C194" s="344"/>
      <c r="D194" s="54">
        <f>SUM(B190:C193)</f>
        <v>2</v>
      </c>
    </row>
    <row r="195" spans="1:6" x14ac:dyDescent="0.3">
      <c r="A195" s="342" t="s">
        <v>295</v>
      </c>
      <c r="B195" s="343"/>
      <c r="C195" s="344"/>
      <c r="D195" s="33">
        <f>D194/(COUNT(B190:C193)*2)</f>
        <v>0.5</v>
      </c>
    </row>
    <row r="197" spans="1:6" ht="18" x14ac:dyDescent="0.35">
      <c r="A197" s="64" t="s">
        <v>246</v>
      </c>
      <c r="B197" s="63"/>
      <c r="C197" s="63"/>
      <c r="D197" s="288" t="e">
        <f>E197*100/F197</f>
        <v>#DIV/0!</v>
      </c>
      <c r="E197" s="286"/>
      <c r="F197" s="287"/>
    </row>
    <row r="198" spans="1:6" ht="22.5" x14ac:dyDescent="0.3">
      <c r="A198" s="35" t="s">
        <v>322</v>
      </c>
      <c r="B198" s="36"/>
      <c r="C198" s="37"/>
      <c r="D198" s="38">
        <f>SUM(D194,D186,D177,D169,D161,D63,D52,D33,D22,D118,D149,D133,D102,D84,D42)</f>
        <v>178</v>
      </c>
    </row>
    <row r="199" spans="1:6" ht="22.5" x14ac:dyDescent="0.3">
      <c r="A199" s="35" t="s">
        <v>323</v>
      </c>
      <c r="B199" s="36"/>
      <c r="C199" s="37"/>
      <c r="D199" s="39">
        <f>D198/(COUNT(B190:C193,B181:C185,B173:C176,B165:C168,B153:C160,B56:C62,B46:C51,B26:C32,B17:C21,B107:C117,B137:C148,B122:C132,B88:C101,B67:C83,B37:C41)*2)</f>
        <v>0.88118811881188119</v>
      </c>
    </row>
  </sheetData>
  <sheetProtection algorithmName="SHA-512" hashValue="Lof3JJS6AxVet+HLQKJxxrSAGcFc+SKUsbc6WCVkekW0dhevo/G45HvlVVMbdZzPwf4hhebxNPh349FH2+0c7w==" saltValue="tNkAfUDQxlYrnQrIQINzC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53:B160 B181:B185 B174:B176">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pageSetUpPr fitToPage="1"/>
  </sheetPr>
  <dimension ref="A1:XFB549"/>
  <sheetViews>
    <sheetView view="pageBreakPreview" topLeftCell="A337" zoomScale="93" zoomScaleSheetLayoutView="93" workbookViewId="0">
      <selection activeCell="F491" sqref="F491"/>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6" t="s">
        <v>179</v>
      </c>
      <c r="B7" s="336"/>
      <c r="C7" s="336"/>
      <c r="D7" s="336"/>
      <c r="E7" s="336"/>
      <c r="F7" s="336"/>
      <c r="G7" s="125"/>
    </row>
    <row r="8" spans="1:7" ht="29.25" x14ac:dyDescent="0.45">
      <c r="A8" s="337" t="str">
        <f>'Page de garde'!D18</f>
        <v>Ras Jebal</v>
      </c>
      <c r="B8" s="337"/>
      <c r="C8" s="337"/>
      <c r="D8" s="337"/>
      <c r="E8" s="337"/>
      <c r="F8" s="337"/>
      <c r="G8" s="125"/>
    </row>
    <row r="9" spans="1:7" ht="24" x14ac:dyDescent="0.45">
      <c r="A9" s="14" t="s">
        <v>42</v>
      </c>
      <c r="B9" s="338" t="s">
        <v>409</v>
      </c>
      <c r="C9" s="338"/>
      <c r="D9" s="338"/>
      <c r="E9" s="338"/>
      <c r="F9" s="338"/>
      <c r="G9" s="125"/>
    </row>
    <row r="10" spans="1:7" ht="24" x14ac:dyDescent="0.45">
      <c r="A10" s="15" t="s">
        <v>44</v>
      </c>
      <c r="B10" s="339" t="s">
        <v>468</v>
      </c>
      <c r="C10" s="339"/>
      <c r="D10" s="339"/>
      <c r="E10" s="339"/>
      <c r="F10" s="339"/>
      <c r="G10" s="125"/>
    </row>
    <row r="11" spans="1:7" ht="24" x14ac:dyDescent="0.45">
      <c r="A11" s="14" t="s">
        <v>43</v>
      </c>
      <c r="B11" s="334">
        <v>43248</v>
      </c>
      <c r="C11" s="334"/>
      <c r="D11" s="334"/>
      <c r="E11" s="334"/>
      <c r="F11" s="334"/>
      <c r="G11" s="125"/>
    </row>
    <row r="12" spans="1:7" ht="24" x14ac:dyDescent="0.45">
      <c r="A12" s="14" t="s">
        <v>239</v>
      </c>
      <c r="B12" s="332">
        <f>D549</f>
        <v>0.89818181818181819</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43248</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ht="49.5" x14ac:dyDescent="0.3">
      <c r="A21" s="70" t="s">
        <v>10</v>
      </c>
      <c r="B21" s="130">
        <v>1</v>
      </c>
      <c r="C21" s="130"/>
      <c r="D21" s="95" t="s">
        <v>522</v>
      </c>
      <c r="E21" s="94"/>
      <c r="F21" s="204" t="s">
        <v>356</v>
      </c>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f>IF(B34=0, -5, 0)</f>
        <v>0</v>
      </c>
      <c r="D34" s="296" t="s">
        <v>469</v>
      </c>
      <c r="E34" s="94"/>
      <c r="F34" s="204"/>
      <c r="G34" s="127"/>
    </row>
    <row r="35" spans="1:7" ht="33" x14ac:dyDescent="0.3">
      <c r="A35" s="190" t="s">
        <v>11</v>
      </c>
      <c r="B35" s="130">
        <v>2</v>
      </c>
      <c r="C35" s="136">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0.8</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0.80555555555555558</v>
      </c>
    </row>
    <row r="47" spans="1:7" x14ac:dyDescent="0.3">
      <c r="A47" s="145"/>
      <c r="B47" s="124"/>
      <c r="C47" s="135"/>
      <c r="D47" s="124"/>
    </row>
    <row r="48" spans="1:7" ht="18" x14ac:dyDescent="0.35">
      <c r="A48" s="185" t="s">
        <v>124</v>
      </c>
      <c r="B48" s="185"/>
      <c r="C48" s="185"/>
      <c r="D48" s="185"/>
      <c r="E48" s="185"/>
      <c r="F48" s="201"/>
    </row>
    <row r="49" spans="1:7" x14ac:dyDescent="0.3">
      <c r="A49" s="146">
        <f>B11</f>
        <v>43248</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82.5" x14ac:dyDescent="0.3">
      <c r="A69" s="209" t="s">
        <v>380</v>
      </c>
      <c r="B69" s="130">
        <v>1</v>
      </c>
      <c r="C69" s="150">
        <f>IF(B69=0, -5, 0)</f>
        <v>0</v>
      </c>
      <c r="D69" s="95" t="s">
        <v>523</v>
      </c>
      <c r="E69" s="94"/>
      <c r="F69" s="204" t="s">
        <v>357</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ht="33" x14ac:dyDescent="0.3">
      <c r="A74" s="209" t="s">
        <v>393</v>
      </c>
      <c r="B74" s="130" t="s">
        <v>32</v>
      </c>
      <c r="C74" s="150">
        <f>IF(B74=0, -5, 0)</f>
        <v>0</v>
      </c>
      <c r="D74" s="297" t="s">
        <v>470</v>
      </c>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2</v>
      </c>
      <c r="C76" s="131"/>
      <c r="D76" s="138" t="s">
        <v>471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0.71052631578947367</v>
      </c>
    </row>
    <row r="86" spans="1:7" x14ac:dyDescent="0.3">
      <c r="A86" s="145"/>
      <c r="B86" s="124"/>
      <c r="C86" s="135"/>
      <c r="D86" s="124"/>
    </row>
    <row r="87" spans="1:7" ht="18" x14ac:dyDescent="0.3">
      <c r="A87" s="194" t="s">
        <v>25</v>
      </c>
      <c r="B87" s="195"/>
      <c r="C87" s="195"/>
      <c r="D87" s="195"/>
      <c r="E87" s="195"/>
      <c r="F87" s="197"/>
    </row>
    <row r="88" spans="1:7" ht="51.75" customHeight="1" x14ac:dyDescent="0.3">
      <c r="A88" s="4" t="s">
        <v>96</v>
      </c>
      <c r="B88" s="130">
        <v>2</v>
      </c>
      <c r="C88" s="130"/>
      <c r="D88" s="137" t="s">
        <v>521</v>
      </c>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94.5" customHeight="1" x14ac:dyDescent="0.3">
      <c r="A98" s="219" t="s">
        <v>392</v>
      </c>
      <c r="B98" s="130">
        <v>2</v>
      </c>
      <c r="C98" s="213"/>
      <c r="D98" s="223" t="s">
        <v>524</v>
      </c>
      <c r="E98" s="106"/>
      <c r="F98" s="204"/>
      <c r="G98" s="127"/>
    </row>
    <row r="99" spans="1:7" s="112" customFormat="1" ht="42.75" customHeight="1" x14ac:dyDescent="0.3">
      <c r="A99" s="219" t="s">
        <v>249</v>
      </c>
      <c r="B99" s="280">
        <f>IF(D99=1, 2, IF(AND(D99&lt;1,D99&gt;0), 1, "0"))</f>
        <v>1</v>
      </c>
      <c r="C99" s="213"/>
      <c r="D99" s="281">
        <f>IFERROR(E99/F99,"N.A")</f>
        <v>0.66666666666666663</v>
      </c>
      <c r="E99" s="282">
        <f>COUNTIF('A1 Exploitation'!F53:F98,"ok")</f>
        <v>2</v>
      </c>
      <c r="F99" s="283">
        <f>COUNTA('A1 Exploitation'!F53:F98)</f>
        <v>3</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64</v>
      </c>
    </row>
    <row r="103" spans="1:7" ht="18" x14ac:dyDescent="0.35">
      <c r="A103" s="42" t="s">
        <v>199</v>
      </c>
      <c r="B103" s="152"/>
      <c r="C103" s="153"/>
      <c r="D103" s="144">
        <f>D102/(COUNT(B88:C93,B53:C60,B65:C83,B95:C99)*2)</f>
        <v>0.84210526315789469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43248</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476</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f>IF(B125=0, -5, 0)</f>
        <v>0</v>
      </c>
      <c r="D125" s="226"/>
      <c r="E125" s="94"/>
      <c r="F125" s="204"/>
    </row>
    <row r="126" spans="1:6" x14ac:dyDescent="0.3">
      <c r="A126" s="70" t="s">
        <v>251</v>
      </c>
      <c r="B126" s="130">
        <v>2</v>
      </c>
      <c r="C126" s="130"/>
      <c r="D126" s="157"/>
      <c r="E126" s="94"/>
      <c r="F126" s="204"/>
    </row>
    <row r="127" spans="1:6" ht="33" x14ac:dyDescent="0.3">
      <c r="A127" s="191" t="s">
        <v>68</v>
      </c>
      <c r="B127" s="130">
        <v>2</v>
      </c>
      <c r="C127" s="213"/>
      <c r="D127" s="116" t="s">
        <v>472</v>
      </c>
      <c r="E127" s="94"/>
      <c r="F127" s="204"/>
    </row>
    <row r="128" spans="1:6" x14ac:dyDescent="0.3">
      <c r="A128" s="4" t="s">
        <v>170</v>
      </c>
      <c r="B128" s="130">
        <v>2</v>
      </c>
      <c r="C128" s="131"/>
      <c r="D128" s="95"/>
      <c r="E128" s="94"/>
      <c r="F128" s="204"/>
    </row>
    <row r="129" spans="1:7" s="112" customFormat="1" ht="29.25" customHeight="1" x14ac:dyDescent="0.3">
      <c r="A129" s="238" t="s">
        <v>513</v>
      </c>
      <c r="B129" s="130">
        <v>2</v>
      </c>
      <c r="C129" s="213">
        <f>IF(B129=0, -5, 0)</f>
        <v>0</v>
      </c>
      <c r="D129" s="116"/>
      <c r="E129" s="116"/>
      <c r="F129" s="204"/>
      <c r="G129" s="127"/>
    </row>
    <row r="130" spans="1:7" ht="49.5" x14ac:dyDescent="0.3">
      <c r="A130" s="70" t="s">
        <v>240</v>
      </c>
      <c r="B130" s="130">
        <v>1</v>
      </c>
      <c r="C130" s="131"/>
      <c r="D130" s="116" t="s">
        <v>525</v>
      </c>
      <c r="E130" s="106"/>
      <c r="F130" s="204" t="s">
        <v>357</v>
      </c>
    </row>
    <row r="131" spans="1:7" ht="30" x14ac:dyDescent="0.3">
      <c r="A131" s="209" t="s">
        <v>380</v>
      </c>
      <c r="B131" s="130">
        <v>2</v>
      </c>
      <c r="C131" s="213">
        <f>IF(B131=0, -5, 0)</f>
        <v>0</v>
      </c>
      <c r="D131" s="95"/>
      <c r="E131" s="95"/>
      <c r="F131" s="204"/>
      <c r="G131" s="127"/>
    </row>
    <row r="132" spans="1:7" ht="138.75" customHeight="1" x14ac:dyDescent="0.3">
      <c r="A132" s="210" t="s">
        <v>157</v>
      </c>
      <c r="B132" s="130">
        <v>0</v>
      </c>
      <c r="C132" s="150">
        <f>IF(B132=0, -5, 0)</f>
        <v>-5</v>
      </c>
      <c r="D132" s="294" t="s">
        <v>514</v>
      </c>
      <c r="E132" s="156" t="s">
        <v>515</v>
      </c>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95.25" customHeight="1" x14ac:dyDescent="0.3">
      <c r="A136" s="70" t="s">
        <v>178</v>
      </c>
      <c r="B136" s="130">
        <v>1</v>
      </c>
      <c r="C136" s="130"/>
      <c r="D136" s="95" t="s">
        <v>526</v>
      </c>
      <c r="E136" s="94"/>
      <c r="F136" s="204" t="s">
        <v>356</v>
      </c>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26</v>
      </c>
    </row>
    <row r="140" spans="1:7" x14ac:dyDescent="0.3">
      <c r="A140" s="5" t="s">
        <v>35</v>
      </c>
      <c r="B140" s="132"/>
      <c r="C140" s="133"/>
      <c r="D140" s="134">
        <f>D139/(COUNT(B121:C138)*2)</f>
        <v>0.59090909090909094</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t="s">
        <v>473</v>
      </c>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1</v>
      </c>
      <c r="F153" s="283">
        <f>COUNTA('A1 Exploitation'!F110:F152)</f>
        <v>1</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60</v>
      </c>
    </row>
    <row r="158" spans="1:7" ht="18" x14ac:dyDescent="0.35">
      <c r="A158" s="42" t="s">
        <v>200</v>
      </c>
      <c r="B158" s="152"/>
      <c r="C158" s="153"/>
      <c r="D158" s="144">
        <f>D157/(COUNT(B143:C147,B110:C116,B121:C138,B149:C153)*2)</f>
        <v>0.76923076923076927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43248</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82.5" x14ac:dyDescent="0.3">
      <c r="A168" s="10" t="s">
        <v>123</v>
      </c>
      <c r="B168" s="130">
        <v>2</v>
      </c>
      <c r="C168" s="130"/>
      <c r="D168" s="95" t="s">
        <v>527</v>
      </c>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ht="33" x14ac:dyDescent="0.3">
      <c r="A177" s="4" t="s">
        <v>122</v>
      </c>
      <c r="B177" s="130">
        <v>1</v>
      </c>
      <c r="C177" s="130"/>
      <c r="D177" s="113" t="s">
        <v>475</v>
      </c>
      <c r="E177" s="94"/>
      <c r="F177" s="204" t="s">
        <v>356</v>
      </c>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57" t="s">
        <v>528</v>
      </c>
      <c r="E185" s="94"/>
      <c r="F185" s="204" t="s">
        <v>356</v>
      </c>
    </row>
    <row r="186" spans="1:7" ht="28.5" customHeight="1" x14ac:dyDescent="0.35">
      <c r="A186" s="266" t="s">
        <v>186</v>
      </c>
      <c r="B186" s="130">
        <v>2</v>
      </c>
      <c r="C186" s="136" t="str">
        <f>IF(B186=0, -10, "0")</f>
        <v>0</v>
      </c>
      <c r="D186" s="298" t="s">
        <v>474</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1</v>
      </c>
      <c r="C200" s="130"/>
      <c r="D200" s="281">
        <f>IFERROR(E200/F200,"N.A")</f>
        <v>0.33333333333333331</v>
      </c>
      <c r="E200" s="282">
        <f>COUNTIF('A1 Exploitation'!F165:F199,"ok")</f>
        <v>1</v>
      </c>
      <c r="F200" s="283">
        <f>COUNTA('A1 Exploitation'!F165:F199)</f>
        <v>3</v>
      </c>
      <c r="G200" s="127"/>
    </row>
    <row r="201" spans="1:7" x14ac:dyDescent="0.3">
      <c r="A201" s="59" t="s">
        <v>36</v>
      </c>
      <c r="B201" s="59"/>
      <c r="C201" s="59"/>
      <c r="D201" s="59">
        <f>SUM(B176:C194,B196:C200)</f>
        <v>45</v>
      </c>
    </row>
    <row r="202" spans="1:7" x14ac:dyDescent="0.3">
      <c r="A202" s="5" t="s">
        <v>35</v>
      </c>
      <c r="B202" s="132"/>
      <c r="C202" s="133"/>
      <c r="D202" s="134">
        <f>D201/(COUNT(B176:C194,B196:C200)*2)</f>
        <v>0.9375</v>
      </c>
    </row>
    <row r="203" spans="1:7" x14ac:dyDescent="0.3">
      <c r="A203" s="145"/>
      <c r="B203" s="124"/>
      <c r="C203" s="135"/>
      <c r="D203" s="124"/>
    </row>
    <row r="204" spans="1:7" ht="18" x14ac:dyDescent="0.35">
      <c r="A204" s="42" t="s">
        <v>126</v>
      </c>
      <c r="B204" s="152"/>
      <c r="C204" s="153"/>
      <c r="D204" s="143">
        <f>SUM(D172,D201)</f>
        <v>59</v>
      </c>
    </row>
    <row r="205" spans="1:7" ht="18" x14ac:dyDescent="0.35">
      <c r="A205" s="42" t="s">
        <v>201</v>
      </c>
      <c r="B205" s="152"/>
      <c r="C205" s="153"/>
      <c r="D205" s="144">
        <f>D204/(COUNT(B165:C171,B176:C194,B196:C200)*2)</f>
        <v>0.95161290322580649</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43248</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x14ac:dyDescent="0.3">
      <c r="A231" s="70" t="s">
        <v>59</v>
      </c>
      <c r="B231" s="130">
        <v>2</v>
      </c>
      <c r="C231" s="130"/>
      <c r="D231" s="157"/>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t="s">
        <v>32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f>IF(B238=0, -5, 0)</f>
        <v>0</v>
      </c>
      <c r="D238" s="165"/>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32</v>
      </c>
    </row>
    <row r="245" spans="1:7" x14ac:dyDescent="0.3">
      <c r="A245" s="5" t="s">
        <v>35</v>
      </c>
      <c r="B245" s="132"/>
      <c r="C245" s="133"/>
      <c r="D245" s="134">
        <f>D244/(COUNT(B226:C243)*2)</f>
        <v>0.88888888888888884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1</v>
      </c>
      <c r="F261" s="283">
        <f>COUNTA('A1 Exploitation'!F212:F260)</f>
        <v>1</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78</v>
      </c>
    </row>
    <row r="266" spans="1:7" ht="18" x14ac:dyDescent="0.35">
      <c r="A266" s="57" t="s">
        <v>202</v>
      </c>
      <c r="B266" s="160"/>
      <c r="C266" s="161"/>
      <c r="D266" s="162">
        <f>D265/(COUNT(B226:C243,B248:C255,B212:C221,B257:C261)*2)</f>
        <v>0.95121951219512191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43248</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ht="33" x14ac:dyDescent="0.3">
      <c r="A273" s="222" t="s">
        <v>364</v>
      </c>
      <c r="B273" s="130">
        <v>2</v>
      </c>
      <c r="C273" s="150"/>
      <c r="D273" s="95" t="s">
        <v>478</v>
      </c>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3" x14ac:dyDescent="0.3">
      <c r="A298" s="70" t="s">
        <v>260</v>
      </c>
      <c r="B298" s="130">
        <v>2</v>
      </c>
      <c r="C298" s="130"/>
      <c r="D298" s="156" t="s">
        <v>477</v>
      </c>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t="s">
        <v>32</v>
      </c>
      <c r="C301" s="131"/>
      <c r="D301" s="165"/>
      <c r="E301" s="106"/>
      <c r="F301" s="204"/>
      <c r="G301" s="214"/>
    </row>
    <row r="302" spans="1:7" s="16" customFormat="1" ht="105.75" customHeight="1" x14ac:dyDescent="0.3">
      <c r="A302" s="209" t="s">
        <v>157</v>
      </c>
      <c r="B302" s="130">
        <v>1</v>
      </c>
      <c r="C302" s="150">
        <f>IF(B302=0, -5, 0)</f>
        <v>0</v>
      </c>
      <c r="D302" s="165" t="s">
        <v>516</v>
      </c>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0.5</v>
      </c>
      <c r="E313" s="282">
        <f>COUNTIF('A1 Exploitation'!F273:F312,"ok")</f>
        <v>1</v>
      </c>
      <c r="F313" s="283">
        <f>COUNTA('A1 Exploitation'!F273:F312)</f>
        <v>2</v>
      </c>
      <c r="G313" s="214"/>
    </row>
    <row r="314" spans="1:7" s="16" customFormat="1" x14ac:dyDescent="0.3">
      <c r="A314" s="5" t="s">
        <v>36</v>
      </c>
      <c r="B314" s="5"/>
      <c r="C314" s="5"/>
      <c r="D314" s="5">
        <f>SUM(B289:C307,B309:C313)</f>
        <v>14</v>
      </c>
      <c r="F314" s="206"/>
      <c r="G314" s="214"/>
    </row>
    <row r="315" spans="1:7" s="16" customFormat="1" x14ac:dyDescent="0.3">
      <c r="A315" s="5" t="s">
        <v>35</v>
      </c>
      <c r="B315" s="132"/>
      <c r="C315" s="133"/>
      <c r="D315" s="134">
        <f>D314/(COUNT(B289:C307,B309:C313)*2)</f>
        <v>0.77777777777777779</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16</v>
      </c>
      <c r="F317" s="206"/>
      <c r="G317" s="214"/>
    </row>
    <row r="318" spans="1:7" s="16" customFormat="1" ht="18" x14ac:dyDescent="0.35">
      <c r="A318" s="42" t="s">
        <v>203</v>
      </c>
      <c r="B318" s="152"/>
      <c r="C318" s="153"/>
      <c r="D318" s="144">
        <f>D317/(COUNT(B273:C284,B289:C307,B309:C313)*2)</f>
        <v>0.8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43248</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t="s">
        <v>32</v>
      </c>
      <c r="C325" s="130"/>
      <c r="D325" s="95"/>
      <c r="E325" s="94"/>
      <c r="F325" s="204"/>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t="s">
        <v>32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t="s">
        <v>32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0</v>
      </c>
    </row>
    <row r="334" spans="1:7" x14ac:dyDescent="0.3">
      <c r="A334" s="5" t="s">
        <v>35</v>
      </c>
      <c r="B334" s="132"/>
      <c r="C334" s="133"/>
      <c r="D334" s="134" t="e">
        <f>D333/(COUNT(B325:C332)*2)</f>
        <v>#DIV/0!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t="s">
        <v>32</v>
      </c>
      <c r="C337" s="131"/>
      <c r="D337" s="116"/>
      <c r="E337" s="106"/>
      <c r="F337" s="204"/>
    </row>
    <row r="338" spans="1:7" x14ac:dyDescent="0.3">
      <c r="A338" s="70" t="s">
        <v>320</v>
      </c>
      <c r="B338" s="130" t="s">
        <v>32</v>
      </c>
      <c r="C338" s="130"/>
      <c r="D338" s="95"/>
      <c r="E338" s="94"/>
      <c r="F338" s="204"/>
    </row>
    <row r="339" spans="1:7" x14ac:dyDescent="0.3">
      <c r="A339" s="4" t="s">
        <v>5</v>
      </c>
      <c r="B339" s="130" t="s">
        <v>32</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t="s">
        <v>32</v>
      </c>
      <c r="C347" s="130"/>
      <c r="D347" s="217"/>
      <c r="E347" s="94"/>
      <c r="F347" s="204"/>
    </row>
    <row r="348" spans="1:7" ht="132" x14ac:dyDescent="0.3">
      <c r="A348" s="271" t="s">
        <v>388</v>
      </c>
      <c r="B348" s="130">
        <v>2</v>
      </c>
      <c r="C348" s="136" t="str">
        <f>IF(B348=0, -10, "0")</f>
        <v>0</v>
      </c>
      <c r="D348" s="95" t="s">
        <v>479</v>
      </c>
      <c r="E348" s="94"/>
      <c r="F348" s="204" t="s">
        <v>356</v>
      </c>
    </row>
    <row r="349" spans="1:7" x14ac:dyDescent="0.3">
      <c r="A349" s="323" t="s">
        <v>379</v>
      </c>
      <c r="B349" s="324"/>
      <c r="C349" s="324"/>
      <c r="D349" s="324"/>
      <c r="E349" s="324"/>
      <c r="F349" s="324"/>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16</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16</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43248</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t="s">
        <v>474</v>
      </c>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529</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 "0"))</f>
        <v>1</v>
      </c>
      <c r="C386" s="130"/>
      <c r="D386" s="281">
        <f>IFERROR(E386/F386,"N.A")</f>
        <v>0.5</v>
      </c>
      <c r="E386" s="282">
        <f>COUNTIF('A1 Exploitation'!F365:F385,"ok")</f>
        <v>1</v>
      </c>
      <c r="F386" s="283">
        <f>COUNTA('A1 Exploitation'!F365:F385)</f>
        <v>2</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0.88888888888888884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43248</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66" x14ac:dyDescent="0.3">
      <c r="A410" s="4" t="s">
        <v>96</v>
      </c>
      <c r="B410" s="130">
        <v>1</v>
      </c>
      <c r="C410" s="130"/>
      <c r="D410" s="113" t="s">
        <v>517</v>
      </c>
      <c r="E410" s="94"/>
      <c r="F410" s="204" t="s">
        <v>356</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43248</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ht="33" x14ac:dyDescent="0.3">
      <c r="A451" s="6" t="s">
        <v>6</v>
      </c>
      <c r="B451" s="130">
        <v>2</v>
      </c>
      <c r="C451" s="130"/>
      <c r="D451" s="95" t="s">
        <v>480</v>
      </c>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1</v>
      </c>
      <c r="C462" s="130"/>
      <c r="D462" s="95" t="s">
        <v>481</v>
      </c>
      <c r="E462" s="94"/>
      <c r="F462" s="204" t="s">
        <v>356</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32</v>
      </c>
      <c r="C476" s="140"/>
      <c r="D476" s="281" t="str">
        <f>IFERROR(E475/F475,"N.A")</f>
        <v>N.A</v>
      </c>
      <c r="E476" s="282">
        <f>COUNTIF('A1 Exploitation'!F451:F475,"ok")</f>
        <v>1</v>
      </c>
      <c r="F476" s="283">
        <f>COUNTA('A1 Exploitation'!F451:F475)</f>
        <v>1</v>
      </c>
    </row>
    <row r="477" spans="1:7" x14ac:dyDescent="0.3">
      <c r="A477" s="5" t="s">
        <v>36</v>
      </c>
      <c r="B477" s="5"/>
      <c r="C477" s="5"/>
      <c r="D477" s="234">
        <f>SUM(B461:C470,B472:C476)</f>
        <v>25</v>
      </c>
    </row>
    <row r="478" spans="1:7" x14ac:dyDescent="0.3">
      <c r="A478" s="5" t="s">
        <v>35</v>
      </c>
      <c r="B478" s="132"/>
      <c r="C478" s="133"/>
      <c r="D478" s="134">
        <f>D477/(COUNT(B461:C470,B472:C476)*2)</f>
        <v>0.96153846153846156</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0.97368421052631582</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43248</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43248</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59"/>
      <c r="E508" s="318"/>
      <c r="F508" s="318"/>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43248</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59"/>
      <c r="E519" s="318"/>
      <c r="F519" s="31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2</v>
      </c>
      <c r="C522" s="130"/>
      <c r="D522" s="95" t="s">
        <v>482</v>
      </c>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3" x14ac:dyDescent="0.3">
      <c r="A528" s="55" t="s">
        <v>353</v>
      </c>
      <c r="B528" s="130">
        <v>2</v>
      </c>
      <c r="C528" s="131">
        <f>IF(B528=0, -5, 0)</f>
        <v>0</v>
      </c>
      <c r="D528" s="174" t="s">
        <v>483</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236" t="s">
        <v>432</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"0"))</f>
        <v>0</v>
      </c>
      <c r="C532" s="140"/>
      <c r="D532" s="281">
        <f>IFERROR(E532/F532,"N.A")</f>
        <v>0</v>
      </c>
      <c r="E532" s="282">
        <f>COUNTIF('A1 Exploitation'!F520:F531,"ok")</f>
        <v>0</v>
      </c>
      <c r="F532" s="283">
        <f>COUNTA('A1 Exploitation'!F520:F531)</f>
        <v>1</v>
      </c>
    </row>
    <row r="533" spans="1:7" x14ac:dyDescent="0.3">
      <c r="A533" s="5" t="s">
        <v>36</v>
      </c>
      <c r="B533" s="5"/>
      <c r="C533" s="5"/>
      <c r="D533" s="5">
        <f>SUM(B520:C532)</f>
        <v>14</v>
      </c>
    </row>
    <row r="534" spans="1:7" x14ac:dyDescent="0.3">
      <c r="A534" s="5" t="s">
        <v>35</v>
      </c>
      <c r="B534" s="132"/>
      <c r="C534" s="133"/>
      <c r="D534" s="134">
        <f>D533/(COUNT(B520:C532)*2)</f>
        <v>0.875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43248</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59"/>
      <c r="E539" s="318"/>
      <c r="F539" s="318"/>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0.76923076923076927</v>
      </c>
    </row>
    <row r="548" spans="1:4" ht="22.5" x14ac:dyDescent="0.45">
      <c r="A548" s="35" t="s">
        <v>45</v>
      </c>
      <c r="B548" s="181"/>
      <c r="C548" s="182"/>
      <c r="D548" s="183">
        <f>SUM(D544,D533,D513,D502,D443,D390,D357,D45,D317,D265,D157,D480,D204,D102)</f>
        <v>494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0.89818181818181819</v>
      </c>
    </row>
  </sheetData>
  <sheetProtection algorithmName="SHA-512" hashValue="17JRWF1S5qSM6SGyO1LvWFSskmZRlFPd1RYsXtOryXSSX6Lir2TqdN9fKe9xWtn/dpeW1kzt+StUHFxvznPfNQ==" saltValue="88ctkrhZHdpE6iE8RV1rh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50" fitToHeight="0" orientation="portrait" r:id="rId1"/>
  <rowBreaks count="4" manualBreakCount="4">
    <brk id="85" max="5" man="1"/>
    <brk id="202" max="5" man="1"/>
    <brk id="267" max="5" man="1"/>
    <brk id="418" max="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pageSetUpPr fitToPage="1"/>
  </sheetPr>
  <dimension ref="A1:G199"/>
  <sheetViews>
    <sheetView view="pageBreakPreview" zoomScale="86" zoomScaleNormal="90" zoomScaleSheetLayoutView="86" workbookViewId="0">
      <selection activeCell="D174" sqref="D17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6" t="s">
        <v>50</v>
      </c>
      <c r="B6" s="356"/>
      <c r="C6" s="356"/>
      <c r="D6" s="356"/>
      <c r="E6" s="356"/>
      <c r="F6" s="356"/>
      <c r="G6" s="125"/>
    </row>
    <row r="7" spans="1:7" s="12" customFormat="1" ht="21.75" customHeight="1" x14ac:dyDescent="0.45">
      <c r="A7" s="337" t="str">
        <f>'A2 Exploitation'!A8:F8</f>
        <v>Ras Jebal</v>
      </c>
      <c r="B7" s="337"/>
      <c r="C7" s="337"/>
      <c r="D7" s="337"/>
      <c r="E7" s="337"/>
      <c r="F7" s="337"/>
      <c r="G7" s="125"/>
    </row>
    <row r="8" spans="1:7" s="12" customFormat="1" ht="24" x14ac:dyDescent="0.45">
      <c r="A8" s="14" t="s">
        <v>42</v>
      </c>
      <c r="B8" s="357" t="str">
        <f>'A2 Exploitation'!B9:F9</f>
        <v>Dr Raja Bouhalfaya</v>
      </c>
      <c r="C8" s="357"/>
      <c r="D8" s="357"/>
      <c r="E8" s="357"/>
      <c r="F8" s="357"/>
      <c r="G8" s="125"/>
    </row>
    <row r="9" spans="1:7" s="12" customFormat="1" ht="24" x14ac:dyDescent="0.45">
      <c r="A9" s="15" t="s">
        <v>44</v>
      </c>
      <c r="B9" s="358" t="str">
        <f>'A2 Exploitation'!B10:F10</f>
        <v>Directeur du magasin et chefs rayons</v>
      </c>
      <c r="C9" s="358"/>
      <c r="D9" s="358"/>
      <c r="E9" s="358"/>
      <c r="F9" s="358"/>
      <c r="G9" s="125"/>
    </row>
    <row r="10" spans="1:7" s="12" customFormat="1" ht="24" x14ac:dyDescent="0.45">
      <c r="A10" s="14" t="s">
        <v>43</v>
      </c>
      <c r="B10" s="355">
        <f>'A2 Exploitation'!B11:F11</f>
        <v>43248</v>
      </c>
      <c r="C10" s="355"/>
      <c r="D10" s="355"/>
      <c r="E10" s="355"/>
      <c r="F10" s="355"/>
      <c r="G10" s="125"/>
    </row>
    <row r="11" spans="1:7" s="12" customFormat="1" ht="24" x14ac:dyDescent="0.45">
      <c r="A11" s="14" t="s">
        <v>294</v>
      </c>
      <c r="B11" s="354">
        <f>D199</f>
        <v>0.84042553191489366</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ht="66" x14ac:dyDescent="0.3">
      <c r="A17" s="17" t="s">
        <v>269</v>
      </c>
      <c r="B17" s="94">
        <v>0</v>
      </c>
      <c r="C17" s="94"/>
      <c r="D17" s="95" t="s">
        <v>484</v>
      </c>
      <c r="E17" s="95" t="s">
        <v>485</v>
      </c>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1" t="s">
        <v>36</v>
      </c>
      <c r="B22" s="347"/>
      <c r="C22" s="348"/>
      <c r="D22" s="250">
        <f>SUM(B17:C21)</f>
        <v>8</v>
      </c>
    </row>
    <row r="23" spans="1:7" x14ac:dyDescent="0.3">
      <c r="A23" s="342" t="s">
        <v>295</v>
      </c>
      <c r="B23" s="343"/>
      <c r="C23" s="344"/>
      <c r="D23" s="33">
        <f>D22/(COUNT(B17:C21)*2)</f>
        <v>0.8</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t="s">
        <v>32</v>
      </c>
      <c r="C26" s="120" t="str">
        <f>IF(B26=0, -5, "0")</f>
        <v>0</v>
      </c>
      <c r="D26" s="95"/>
      <c r="E26" s="95"/>
      <c r="F26" s="94"/>
    </row>
    <row r="27" spans="1:7" x14ac:dyDescent="0.3">
      <c r="A27" s="17" t="s">
        <v>90</v>
      </c>
      <c r="B27" s="94" t="s">
        <v>32</v>
      </c>
      <c r="C27" s="94"/>
      <c r="D27" s="95"/>
      <c r="E27" s="94"/>
      <c r="F27" s="94"/>
    </row>
    <row r="28" spans="1:7" ht="86.25" customHeight="1" x14ac:dyDescent="0.3">
      <c r="A28" s="44" t="s">
        <v>370</v>
      </c>
      <c r="B28" s="94">
        <v>0</v>
      </c>
      <c r="C28" s="94"/>
      <c r="D28" s="113" t="s">
        <v>486</v>
      </c>
      <c r="E28" s="113" t="s">
        <v>487</v>
      </c>
      <c r="F28" s="94" t="s">
        <v>356</v>
      </c>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t="s">
        <v>32</v>
      </c>
      <c r="C31" s="94"/>
      <c r="D31" s="98"/>
      <c r="E31" s="94"/>
      <c r="F31" s="94"/>
    </row>
    <row r="32" spans="1:7" x14ac:dyDescent="0.3">
      <c r="A32" s="17" t="s">
        <v>293</v>
      </c>
      <c r="B32" s="94">
        <v>2</v>
      </c>
      <c r="C32" s="94"/>
      <c r="D32" s="98"/>
      <c r="E32" s="94"/>
      <c r="F32" s="94"/>
    </row>
    <row r="33" spans="1:7" x14ac:dyDescent="0.3">
      <c r="A33" s="342" t="s">
        <v>36</v>
      </c>
      <c r="B33" s="343"/>
      <c r="C33" s="344"/>
      <c r="D33" s="248">
        <f>SUM(B26:C32)</f>
        <v>6</v>
      </c>
    </row>
    <row r="34" spans="1:7" x14ac:dyDescent="0.3">
      <c r="A34" s="342" t="s">
        <v>295</v>
      </c>
      <c r="B34" s="343"/>
      <c r="C34" s="344"/>
      <c r="D34" s="33">
        <f>D33/(COUNT(B26:C32)*2)</f>
        <v>0.75</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t="s">
        <v>511</v>
      </c>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248">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ht="66" x14ac:dyDescent="0.3">
      <c r="A46" s="17" t="s">
        <v>270</v>
      </c>
      <c r="B46" s="94">
        <v>1</v>
      </c>
      <c r="C46" s="94"/>
      <c r="D46" s="113" t="s">
        <v>488</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489</v>
      </c>
      <c r="E50" s="94"/>
      <c r="F50" s="94"/>
    </row>
    <row r="51" spans="1:7" ht="33.75" x14ac:dyDescent="0.35">
      <c r="A51" s="40" t="s">
        <v>296</v>
      </c>
      <c r="B51" s="94">
        <v>1</v>
      </c>
      <c r="C51" s="120" t="str">
        <f>IF(B51=0, -5, "0")</f>
        <v>0</v>
      </c>
      <c r="D51" s="95" t="s">
        <v>490</v>
      </c>
      <c r="E51" s="94"/>
      <c r="F51" s="94" t="s">
        <v>357</v>
      </c>
    </row>
    <row r="52" spans="1:7" x14ac:dyDescent="0.3">
      <c r="A52" s="342" t="s">
        <v>36</v>
      </c>
      <c r="B52" s="343"/>
      <c r="C52" s="344"/>
      <c r="D52" s="248">
        <f>SUM(B46:C51)</f>
        <v>10</v>
      </c>
    </row>
    <row r="53" spans="1:7" x14ac:dyDescent="0.3">
      <c r="A53" s="342" t="s">
        <v>295</v>
      </c>
      <c r="B53" s="343"/>
      <c r="C53" s="344"/>
      <c r="D53" s="33">
        <f>D52/(COUNT(B46:C51)*2)</f>
        <v>0.83333333333333337</v>
      </c>
    </row>
    <row r="54" spans="1:7" s="22" customFormat="1" x14ac:dyDescent="0.3">
      <c r="A54" s="26"/>
      <c r="B54" s="27"/>
      <c r="C54" s="27"/>
      <c r="D54" s="28"/>
      <c r="G54" s="126"/>
    </row>
    <row r="55" spans="1:7" ht="19.5" x14ac:dyDescent="0.4">
      <c r="A55" s="340" t="s">
        <v>8</v>
      </c>
      <c r="B55" s="341"/>
      <c r="C55" s="341"/>
      <c r="D55" s="341"/>
      <c r="E55" s="341"/>
      <c r="F55" s="341"/>
    </row>
    <row r="56" spans="1:7" ht="50.25" x14ac:dyDescent="0.35">
      <c r="A56" s="43" t="s">
        <v>176</v>
      </c>
      <c r="B56" s="94">
        <v>1</v>
      </c>
      <c r="C56" s="120" t="str">
        <f>IF(B56=0, -5, "0")</f>
        <v>0</v>
      </c>
      <c r="D56" s="95" t="s">
        <v>530</v>
      </c>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ht="33" x14ac:dyDescent="0.3">
      <c r="A59" s="23" t="s">
        <v>92</v>
      </c>
      <c r="B59" s="94">
        <v>1</v>
      </c>
      <c r="C59" s="94"/>
      <c r="D59" s="95" t="s">
        <v>491</v>
      </c>
      <c r="E59" s="94"/>
      <c r="F59" s="94" t="s">
        <v>357</v>
      </c>
    </row>
    <row r="60" spans="1:7" ht="50.25" x14ac:dyDescent="0.35">
      <c r="A60" s="43" t="s">
        <v>221</v>
      </c>
      <c r="B60" s="94">
        <v>2</v>
      </c>
      <c r="C60" s="120" t="str">
        <f>IF(B60=0, -5, "0")</f>
        <v>0</v>
      </c>
      <c r="D60" s="95" t="s">
        <v>492</v>
      </c>
      <c r="E60" s="94"/>
      <c r="F60" s="94"/>
    </row>
    <row r="61" spans="1:7" ht="18" x14ac:dyDescent="0.35">
      <c r="A61" s="40" t="s">
        <v>297</v>
      </c>
      <c r="B61" s="94">
        <v>2</v>
      </c>
      <c r="C61" s="120" t="str">
        <f>IF(B61=0, -5, "0")</f>
        <v>0</v>
      </c>
      <c r="D61" s="95"/>
      <c r="E61" s="94"/>
      <c r="F61" s="94"/>
    </row>
    <row r="62" spans="1:7" ht="49.5" x14ac:dyDescent="0.3">
      <c r="A62" s="17" t="s">
        <v>293</v>
      </c>
      <c r="B62" s="94">
        <v>1</v>
      </c>
      <c r="C62" s="94"/>
      <c r="D62" s="95" t="s">
        <v>493</v>
      </c>
      <c r="E62" s="94"/>
      <c r="F62" s="94" t="s">
        <v>356</v>
      </c>
    </row>
    <row r="63" spans="1:7" x14ac:dyDescent="0.3">
      <c r="A63" s="342" t="s">
        <v>36</v>
      </c>
      <c r="B63" s="343"/>
      <c r="C63" s="344"/>
      <c r="D63" s="248">
        <f>SUM(B56:C62)</f>
        <v>11</v>
      </c>
    </row>
    <row r="64" spans="1:7" x14ac:dyDescent="0.3">
      <c r="A64" s="342" t="s">
        <v>295</v>
      </c>
      <c r="B64" s="343"/>
      <c r="C64" s="344"/>
      <c r="D64" s="33">
        <f>D63/(COUNT(B56:C62)*2)</f>
        <v>0.7857142857142857</v>
      </c>
    </row>
    <row r="65" spans="1:7" s="22" customFormat="1" x14ac:dyDescent="0.3">
      <c r="A65" s="26"/>
      <c r="B65" s="27"/>
      <c r="C65" s="27"/>
      <c r="D65" s="28"/>
      <c r="G65" s="126"/>
    </row>
    <row r="66" spans="1:7" ht="19.5" x14ac:dyDescent="0.4">
      <c r="A66" s="340" t="s">
        <v>130</v>
      </c>
      <c r="B66" s="341"/>
      <c r="C66" s="341"/>
      <c r="D66" s="341"/>
      <c r="E66" s="341"/>
      <c r="F66" s="341"/>
    </row>
    <row r="67" spans="1:7" ht="67.5" x14ac:dyDescent="0.4">
      <c r="A67" s="17" t="s">
        <v>271</v>
      </c>
      <c r="B67" s="100">
        <v>0</v>
      </c>
      <c r="C67" s="101"/>
      <c r="D67" s="113" t="s">
        <v>520</v>
      </c>
      <c r="E67" s="95" t="s">
        <v>494</v>
      </c>
      <c r="F67" s="94" t="s">
        <v>357</v>
      </c>
    </row>
    <row r="68" spans="1:7" ht="34.5" x14ac:dyDescent="0.4">
      <c r="A68" s="17" t="s">
        <v>272</v>
      </c>
      <c r="B68" s="100">
        <v>1</v>
      </c>
      <c r="C68" s="101"/>
      <c r="D68" s="95" t="s">
        <v>495</v>
      </c>
      <c r="E68" s="102"/>
      <c r="F68" s="94" t="s">
        <v>357</v>
      </c>
    </row>
    <row r="69" spans="1:7" ht="19.5" x14ac:dyDescent="0.4">
      <c r="A69" s="17" t="s">
        <v>293</v>
      </c>
      <c r="B69" s="100">
        <v>2</v>
      </c>
      <c r="C69" s="101"/>
      <c r="D69" s="103"/>
      <c r="E69" s="103"/>
      <c r="F69" s="94"/>
    </row>
    <row r="70" spans="1:7" ht="51" x14ac:dyDescent="0.4">
      <c r="A70" s="20" t="s">
        <v>247</v>
      </c>
      <c r="B70" s="100">
        <v>1</v>
      </c>
      <c r="C70" s="101"/>
      <c r="D70" s="95" t="s">
        <v>512</v>
      </c>
      <c r="E70" s="103"/>
      <c r="F70" s="94" t="s">
        <v>357</v>
      </c>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34.5" x14ac:dyDescent="0.4">
      <c r="A73" s="17" t="s">
        <v>94</v>
      </c>
      <c r="B73" s="100">
        <v>1</v>
      </c>
      <c r="C73" s="101"/>
      <c r="D73" s="95" t="s">
        <v>496</v>
      </c>
      <c r="E73" s="94"/>
      <c r="F73" s="94" t="s">
        <v>357</v>
      </c>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1</v>
      </c>
      <c r="C78" s="106"/>
      <c r="D78" s="95" t="s">
        <v>497</v>
      </c>
      <c r="E78" s="107"/>
      <c r="F78" s="94" t="s">
        <v>357</v>
      </c>
      <c r="G78" s="126"/>
    </row>
    <row r="79" spans="1:7" x14ac:dyDescent="0.3">
      <c r="A79" s="17" t="s">
        <v>177</v>
      </c>
      <c r="B79" s="100">
        <v>2</v>
      </c>
      <c r="C79" s="94"/>
      <c r="D79" s="107"/>
      <c r="E79" s="105"/>
      <c r="F79" s="94"/>
    </row>
    <row r="80" spans="1:7" ht="36" x14ac:dyDescent="0.35">
      <c r="A80" s="43" t="s">
        <v>167</v>
      </c>
      <c r="B80" s="100" t="s">
        <v>32</v>
      </c>
      <c r="C80" s="120" t="str">
        <f>IF(B80=0, -5, "0")</f>
        <v>0</v>
      </c>
      <c r="D80" s="95"/>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8">
        <f>SUM(B67:C83)</f>
        <v>12</v>
      </c>
    </row>
    <row r="85" spans="1:7" x14ac:dyDescent="0.3">
      <c r="A85" s="342" t="s">
        <v>295</v>
      </c>
      <c r="B85" s="343"/>
      <c r="C85" s="344"/>
      <c r="D85" s="33">
        <f>D84/(COUNT(B67:C83)*2)</f>
        <v>0.66666666666666663</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34.5" x14ac:dyDescent="0.4">
      <c r="A92" s="20" t="s">
        <v>248</v>
      </c>
      <c r="B92" s="110">
        <v>1</v>
      </c>
      <c r="C92" s="101"/>
      <c r="D92" s="95" t="s">
        <v>498</v>
      </c>
      <c r="E92" s="94"/>
      <c r="F92" s="94" t="s">
        <v>356</v>
      </c>
    </row>
    <row r="93" spans="1:7" ht="36" x14ac:dyDescent="0.35">
      <c r="A93" s="46" t="s">
        <v>230</v>
      </c>
      <c r="B93" s="110">
        <v>2</v>
      </c>
      <c r="C93" s="120" t="str">
        <f>IF(B93=0, -5, "0")</f>
        <v>0</v>
      </c>
      <c r="D93" s="145" t="s">
        <v>499</v>
      </c>
      <c r="E93" s="94"/>
      <c r="F93" s="94"/>
    </row>
    <row r="94" spans="1:7" ht="18" x14ac:dyDescent="0.35">
      <c r="A94" s="40" t="s">
        <v>235</v>
      </c>
      <c r="B94" s="110">
        <v>2</v>
      </c>
      <c r="C94" s="120" t="str">
        <f>IF(B94=0, -5, "0")</f>
        <v>0</v>
      </c>
      <c r="D94" s="95" t="s">
        <v>500</v>
      </c>
      <c r="E94" s="94"/>
      <c r="F94" s="94"/>
    </row>
    <row r="95" spans="1:7" ht="66" x14ac:dyDescent="0.3">
      <c r="A95" s="20" t="s">
        <v>165</v>
      </c>
      <c r="B95" s="110">
        <v>1</v>
      </c>
      <c r="C95" s="94"/>
      <c r="D95" s="95" t="s">
        <v>501</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1</v>
      </c>
      <c r="C99" s="120" t="str">
        <f>IF(B99=0, -5, "0")</f>
        <v>0</v>
      </c>
      <c r="D99" s="95" t="s">
        <v>502</v>
      </c>
      <c r="E99" s="94"/>
      <c r="F99" s="94" t="s">
        <v>357</v>
      </c>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248">
        <f>SUM(B88:C101)</f>
        <v>25</v>
      </c>
    </row>
    <row r="103" spans="1:7" x14ac:dyDescent="0.3">
      <c r="A103" s="342" t="s">
        <v>295</v>
      </c>
      <c r="B103" s="343"/>
      <c r="C103" s="344"/>
      <c r="D103" s="33">
        <f>D102/(COUNT(B88:C101)*2)</f>
        <v>0.8928571428571429</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34.5" x14ac:dyDescent="0.4">
      <c r="A107" s="50" t="s">
        <v>274</v>
      </c>
      <c r="B107" s="110">
        <v>1</v>
      </c>
      <c r="C107" s="101"/>
      <c r="D107" s="300" t="s">
        <v>445</v>
      </c>
      <c r="E107" s="94"/>
      <c r="F107" s="94" t="s">
        <v>357</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12"/>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299" t="s">
        <v>503</v>
      </c>
      <c r="E112" s="94"/>
      <c r="F112" s="94"/>
      <c r="G112" s="126"/>
    </row>
    <row r="113" spans="1:7" s="22" customFormat="1" ht="99" x14ac:dyDescent="0.3">
      <c r="A113" s="21" t="s">
        <v>165</v>
      </c>
      <c r="B113" s="110">
        <v>1</v>
      </c>
      <c r="C113" s="94"/>
      <c r="D113" s="95" t="s">
        <v>531</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504</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248">
        <f>SUM(B107:C117)</f>
        <v>20</v>
      </c>
      <c r="E118" s="13"/>
      <c r="F118" s="13"/>
      <c r="G118" s="126"/>
    </row>
    <row r="119" spans="1:7" s="22" customFormat="1" x14ac:dyDescent="0.3">
      <c r="A119" s="342" t="s">
        <v>295</v>
      </c>
      <c r="B119" s="343"/>
      <c r="C119" s="344"/>
      <c r="D119" s="33">
        <f>D118/(COUNT(B107:C117)*2)</f>
        <v>0.90909090909090906</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ht="33" x14ac:dyDescent="0.3">
      <c r="A122" s="44" t="s">
        <v>275</v>
      </c>
      <c r="B122" s="111">
        <v>1</v>
      </c>
      <c r="C122" s="94"/>
      <c r="D122" s="113" t="s">
        <v>445</v>
      </c>
      <c r="E122" s="113"/>
      <c r="F122" s="94" t="s">
        <v>357</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23" t="s">
        <v>499</v>
      </c>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505</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2" t="s">
        <v>36</v>
      </c>
      <c r="B133" s="343"/>
      <c r="C133" s="344"/>
      <c r="D133" s="248">
        <f>SUM(B122:C132)</f>
        <v>19</v>
      </c>
    </row>
    <row r="134" spans="1:7" x14ac:dyDescent="0.3">
      <c r="A134" s="342" t="s">
        <v>295</v>
      </c>
      <c r="B134" s="343"/>
      <c r="C134" s="344"/>
      <c r="D134" s="32">
        <f>D133/(COUNT(B122:C132)*2)</f>
        <v>0.95</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2" t="s">
        <v>36</v>
      </c>
      <c r="B149" s="343"/>
      <c r="C149" s="344"/>
      <c r="D149" s="248">
        <f>SUM(B137:C148)</f>
        <v>0</v>
      </c>
    </row>
    <row r="150" spans="1:7" x14ac:dyDescent="0.3">
      <c r="A150" s="342" t="s">
        <v>295</v>
      </c>
      <c r="B150" s="343"/>
      <c r="C150" s="344"/>
      <c r="D150" s="33" t="e">
        <f>D149/(COUNT(B137:C148)*2)</f>
        <v>#DIV/0!</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2</v>
      </c>
      <c r="C153" s="94"/>
      <c r="D153" s="95"/>
      <c r="E153" s="94"/>
      <c r="F153" s="94"/>
    </row>
    <row r="154" spans="1:7" ht="49.5" x14ac:dyDescent="0.3">
      <c r="A154" s="17" t="s">
        <v>149</v>
      </c>
      <c r="B154" s="94">
        <v>1</v>
      </c>
      <c r="C154" s="94"/>
      <c r="D154" s="95" t="s">
        <v>518</v>
      </c>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7"/>
      <c r="C161" s="348"/>
      <c r="D161" s="250">
        <f>SUM(B153:C160)</f>
        <v>15</v>
      </c>
    </row>
    <row r="162" spans="1:7" x14ac:dyDescent="0.3">
      <c r="A162" s="342" t="s">
        <v>295</v>
      </c>
      <c r="B162" s="343"/>
      <c r="C162" s="344"/>
      <c r="D162" s="33">
        <f>D161/(COUNT(B153:C160)*2)</f>
        <v>0.9375</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54" customHeight="1" x14ac:dyDescent="0.3">
      <c r="A167" s="44" t="s">
        <v>215</v>
      </c>
      <c r="B167" s="94">
        <v>1</v>
      </c>
      <c r="C167" s="94"/>
      <c r="D167" s="123" t="s">
        <v>532</v>
      </c>
      <c r="E167" s="94"/>
      <c r="F167" s="94"/>
    </row>
    <row r="168" spans="1:7" x14ac:dyDescent="0.3">
      <c r="A168" s="17" t="s">
        <v>86</v>
      </c>
      <c r="B168" s="94">
        <v>2</v>
      </c>
      <c r="C168" s="94"/>
      <c r="D168" s="94"/>
      <c r="E168" s="95"/>
      <c r="F168" s="94"/>
    </row>
    <row r="169" spans="1:7" x14ac:dyDescent="0.3">
      <c r="A169" s="342" t="s">
        <v>36</v>
      </c>
      <c r="B169" s="343"/>
      <c r="C169" s="344"/>
      <c r="D169" s="248">
        <f>SUM(B165:C168)</f>
        <v>7</v>
      </c>
    </row>
    <row r="170" spans="1:7" x14ac:dyDescent="0.3">
      <c r="A170" s="342" t="s">
        <v>295</v>
      </c>
      <c r="B170" s="343"/>
      <c r="C170" s="344"/>
      <c r="D170" s="33">
        <f>D169/(COUNT(B165:C168)*2)</f>
        <v>0.875</v>
      </c>
    </row>
    <row r="171" spans="1:7" s="22" customFormat="1" x14ac:dyDescent="0.3">
      <c r="A171" s="26"/>
      <c r="B171" s="27"/>
      <c r="C171" s="27"/>
      <c r="D171" s="28"/>
      <c r="G171" s="126"/>
    </row>
    <row r="172" spans="1:7" ht="19.5" x14ac:dyDescent="0.4">
      <c r="A172" s="345" t="s">
        <v>17</v>
      </c>
      <c r="B172" s="346"/>
      <c r="C172" s="346"/>
      <c r="D172" s="346"/>
      <c r="E172" s="346"/>
      <c r="F172" s="346"/>
    </row>
    <row r="173" spans="1:7" ht="33" x14ac:dyDescent="0.3">
      <c r="A173" s="20" t="s">
        <v>180</v>
      </c>
      <c r="B173" s="94">
        <v>1</v>
      </c>
      <c r="C173" s="94"/>
      <c r="D173" s="95" t="s">
        <v>506</v>
      </c>
      <c r="E173" s="94"/>
      <c r="F173" s="94"/>
    </row>
    <row r="174" spans="1:7" ht="49.5" x14ac:dyDescent="0.3">
      <c r="A174" s="17" t="s">
        <v>87</v>
      </c>
      <c r="B174" s="94">
        <v>1</v>
      </c>
      <c r="C174" s="94"/>
      <c r="D174" s="95" t="s">
        <v>507</v>
      </c>
      <c r="E174" s="94"/>
      <c r="F174" s="94"/>
    </row>
    <row r="175" spans="1:7" x14ac:dyDescent="0.3">
      <c r="A175" s="44" t="s">
        <v>197</v>
      </c>
      <c r="B175" s="94">
        <v>2</v>
      </c>
      <c r="C175" s="94"/>
      <c r="D175" s="95"/>
      <c r="E175" s="94"/>
      <c r="F175" s="94"/>
    </row>
    <row r="176" spans="1:7" ht="49.5" x14ac:dyDescent="0.3">
      <c r="A176" s="17" t="s">
        <v>150</v>
      </c>
      <c r="B176" s="94">
        <v>1</v>
      </c>
      <c r="C176" s="94"/>
      <c r="D176" s="95" t="s">
        <v>508</v>
      </c>
      <c r="E176" s="95"/>
      <c r="F176" s="94"/>
    </row>
    <row r="177" spans="1:7" x14ac:dyDescent="0.3">
      <c r="A177" s="342" t="s">
        <v>36</v>
      </c>
      <c r="B177" s="343"/>
      <c r="C177" s="344"/>
      <c r="D177" s="248">
        <f>SUM(B173:C176)</f>
        <v>5</v>
      </c>
    </row>
    <row r="178" spans="1:7" x14ac:dyDescent="0.3">
      <c r="A178" s="342" t="s">
        <v>295</v>
      </c>
      <c r="B178" s="343"/>
      <c r="C178" s="344"/>
      <c r="D178" s="33">
        <f>D177/(COUNT(B173:C176)*2)</f>
        <v>0.625</v>
      </c>
    </row>
    <row r="179" spans="1:7" s="22" customFormat="1" x14ac:dyDescent="0.3">
      <c r="A179" s="26"/>
      <c r="B179" s="27"/>
      <c r="C179" s="27"/>
      <c r="D179" s="28"/>
      <c r="G179" s="126"/>
    </row>
    <row r="180" spans="1:7" ht="19.5" x14ac:dyDescent="0.4">
      <c r="A180" s="340" t="s">
        <v>78</v>
      </c>
      <c r="B180" s="341"/>
      <c r="C180" s="341"/>
      <c r="D180" s="341"/>
      <c r="E180" s="341"/>
      <c r="F180" s="341"/>
    </row>
    <row r="181" spans="1:7" ht="49.5" x14ac:dyDescent="0.3">
      <c r="A181" s="44" t="s">
        <v>315</v>
      </c>
      <c r="B181" s="94">
        <v>0</v>
      </c>
      <c r="C181" s="94"/>
      <c r="D181" s="123" t="s">
        <v>432</v>
      </c>
      <c r="E181" s="95" t="s">
        <v>509</v>
      </c>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8">
        <f>SUM(B181:C185)</f>
        <v>8</v>
      </c>
    </row>
    <row r="187" spans="1:7" x14ac:dyDescent="0.3">
      <c r="A187" s="342" t="s">
        <v>295</v>
      </c>
      <c r="B187" s="343"/>
      <c r="C187" s="344"/>
      <c r="D187" s="33">
        <f>D186/(COUNT(B181:C185)*2)</f>
        <v>0.8</v>
      </c>
    </row>
    <row r="188" spans="1:7" s="22" customFormat="1" x14ac:dyDescent="0.3">
      <c r="A188" s="26"/>
      <c r="B188" s="27"/>
      <c r="C188" s="27"/>
      <c r="D188" s="28"/>
      <c r="G188" s="126"/>
    </row>
    <row r="189" spans="1:7" ht="19.5" x14ac:dyDescent="0.4">
      <c r="A189" s="340" t="s">
        <v>216</v>
      </c>
      <c r="B189" s="341"/>
      <c r="C189" s="341"/>
      <c r="D189" s="341"/>
      <c r="E189" s="341"/>
      <c r="F189" s="341"/>
    </row>
    <row r="190" spans="1:7" ht="33" x14ac:dyDescent="0.3">
      <c r="A190" s="44" t="s">
        <v>371</v>
      </c>
      <c r="B190" s="94">
        <v>1</v>
      </c>
      <c r="C190" s="94"/>
      <c r="D190" s="95" t="s">
        <v>510</v>
      </c>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113" t="s">
        <v>491</v>
      </c>
      <c r="E192" s="94"/>
      <c r="F192" s="94"/>
    </row>
    <row r="193" spans="1:6" x14ac:dyDescent="0.3">
      <c r="A193" s="53" t="s">
        <v>189</v>
      </c>
      <c r="B193" s="94" t="s">
        <v>32</v>
      </c>
      <c r="C193" s="94"/>
      <c r="D193" s="94"/>
      <c r="E193" s="94"/>
      <c r="F193" s="94"/>
    </row>
    <row r="194" spans="1:6" x14ac:dyDescent="0.3">
      <c r="A194" s="342" t="s">
        <v>36</v>
      </c>
      <c r="B194" s="343"/>
      <c r="C194" s="344"/>
      <c r="D194" s="54">
        <f>SUM(B190:C193)</f>
        <v>2</v>
      </c>
    </row>
    <row r="195" spans="1:6" x14ac:dyDescent="0.3">
      <c r="A195" s="342" t="s">
        <v>295</v>
      </c>
      <c r="B195" s="343"/>
      <c r="C195" s="344"/>
      <c r="D195" s="33">
        <f>D194/(COUNT(B190:C193)*2)</f>
        <v>0.5</v>
      </c>
    </row>
    <row r="197" spans="1:6" ht="18" x14ac:dyDescent="0.35">
      <c r="A197" s="64" t="s">
        <v>519</v>
      </c>
      <c r="B197" s="63"/>
      <c r="C197" s="63"/>
      <c r="D197" s="302">
        <f>E197/F197</f>
        <v>0.3125</v>
      </c>
      <c r="E197" s="303">
        <f>COUNTIF('A1 Technique'!F17:F193,"ok")</f>
        <v>5</v>
      </c>
      <c r="F197" s="303">
        <f>COUNTA('A1 Technique'!F17:F193)</f>
        <v>16</v>
      </c>
    </row>
    <row r="198" spans="1:6" ht="22.5" x14ac:dyDescent="0.3">
      <c r="A198" s="35" t="s">
        <v>45</v>
      </c>
      <c r="B198" s="36"/>
      <c r="C198" s="37"/>
      <c r="D198" s="38">
        <f>SUM(D194,D186,D177,D169,D161,D63,D52,D33,D22,D118,D149,D133,D102,D84,D42)</f>
        <v>158</v>
      </c>
    </row>
    <row r="199" spans="1:6" ht="22.5" x14ac:dyDescent="0.3">
      <c r="A199" s="35" t="s">
        <v>323</v>
      </c>
      <c r="B199" s="36"/>
      <c r="C199" s="37"/>
      <c r="D199" s="39">
        <f>D198/(COUNT(B190:C193,B181:C185,B173:C176,B165:C168,B153:C160,B56:C62,B46:C51,B26:C32,B17:C21,B107:C117,B137:C148,B122:C132,B88:C101,B67:C83,B37:C41)*2)</f>
        <v>0.84042553191489366</v>
      </c>
    </row>
  </sheetData>
  <sheetProtection algorithmName="SHA-512" hashValue="z2UzGrHLQB4WcH4+mFDWcELC7Ayyat1SzTXnD5hvrzPAXLWiKhCMuvwPrxZ2ddrrejGuW0wOjOUMxB/635uHrA==" saltValue="HCGC4RFfSViscaPtMZtJM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fitToHeight="0" orientation="portrait" r:id="rId1"/>
  <rowBreaks count="2" manualBreakCount="2">
    <brk id="65" max="5" man="1"/>
    <brk id="120"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XFB549"/>
  <sheetViews>
    <sheetView view="pageBreakPreview" zoomScale="90" zoomScaleSheetLayoutView="90" workbookViewId="0">
      <selection activeCell="F540" sqref="F540"/>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6" t="s">
        <v>179</v>
      </c>
      <c r="B7" s="336"/>
      <c r="C7" s="336"/>
      <c r="D7" s="336"/>
      <c r="E7" s="336"/>
      <c r="F7" s="336"/>
      <c r="G7" s="125"/>
    </row>
    <row r="8" spans="1:7" ht="29.25" x14ac:dyDescent="0.45">
      <c r="A8" s="337" t="str">
        <f>'Page de garde'!D18</f>
        <v>Ras Jebal</v>
      </c>
      <c r="B8" s="337"/>
      <c r="C8" s="337"/>
      <c r="D8" s="337"/>
      <c r="E8" s="337"/>
      <c r="F8" s="337"/>
      <c r="G8" s="125"/>
    </row>
    <row r="9" spans="1:7" ht="24" x14ac:dyDescent="0.45">
      <c r="A9" s="14" t="s">
        <v>42</v>
      </c>
      <c r="B9" s="338" t="s">
        <v>533</v>
      </c>
      <c r="C9" s="338"/>
      <c r="D9" s="338"/>
      <c r="E9" s="338"/>
      <c r="F9" s="338"/>
      <c r="G9" s="125"/>
    </row>
    <row r="10" spans="1:7" ht="24" x14ac:dyDescent="0.45">
      <c r="A10" s="15" t="s">
        <v>44</v>
      </c>
      <c r="B10" s="339" t="s">
        <v>534</v>
      </c>
      <c r="C10" s="339"/>
      <c r="D10" s="339"/>
      <c r="E10" s="339"/>
      <c r="F10" s="339"/>
      <c r="G10" s="125"/>
    </row>
    <row r="11" spans="1:7" ht="24" x14ac:dyDescent="0.45">
      <c r="A11" s="14" t="s">
        <v>43</v>
      </c>
      <c r="B11" s="334">
        <v>43335</v>
      </c>
      <c r="C11" s="334"/>
      <c r="D11" s="334"/>
      <c r="E11" s="334"/>
      <c r="F11" s="334"/>
      <c r="G11" s="125"/>
    </row>
    <row r="12" spans="1:7" ht="24" x14ac:dyDescent="0.45">
      <c r="A12" s="14" t="s">
        <v>239</v>
      </c>
      <c r="B12" s="332">
        <f>D549</f>
        <v>0.89763779527559051</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43335</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f>IF(B34=0, -5, 0)</f>
        <v>0</v>
      </c>
      <c r="D34" s="94"/>
      <c r="E34" s="94"/>
      <c r="F34" s="204"/>
      <c r="G34" s="127"/>
    </row>
    <row r="35" spans="1:7" ht="33" x14ac:dyDescent="0.3">
      <c r="A35" s="190" t="s">
        <v>11</v>
      </c>
      <c r="B35" s="130">
        <v>2</v>
      </c>
      <c r="C35" s="136">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0.8</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0.83333333333333337</v>
      </c>
    </row>
    <row r="47" spans="1:7" x14ac:dyDescent="0.3">
      <c r="A47" s="145"/>
      <c r="B47" s="124"/>
      <c r="C47" s="135"/>
      <c r="D47" s="124"/>
    </row>
    <row r="48" spans="1:7" ht="18" x14ac:dyDescent="0.35">
      <c r="A48" s="185" t="s">
        <v>124</v>
      </c>
      <c r="B48" s="185"/>
      <c r="C48" s="185"/>
      <c r="D48" s="185"/>
      <c r="E48" s="185"/>
      <c r="F48" s="201"/>
    </row>
    <row r="49" spans="1:7" x14ac:dyDescent="0.3">
      <c r="A49" s="146">
        <f>B11</f>
        <v>43335</v>
      </c>
      <c r="B49" s="124"/>
      <c r="C49" s="135"/>
      <c r="D49" s="124"/>
    </row>
    <row r="50" spans="1:7" x14ac:dyDescent="0.3">
      <c r="A50" s="316" t="s">
        <v>30</v>
      </c>
      <c r="B50" s="317" t="s">
        <v>31</v>
      </c>
      <c r="C50" s="317"/>
      <c r="D50" s="317" t="s">
        <v>46</v>
      </c>
      <c r="E50" s="318" t="s">
        <v>310</v>
      </c>
      <c r="F50" s="318" t="s">
        <v>360</v>
      </c>
      <c r="G50" s="127"/>
    </row>
    <row r="51" spans="1:7"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t="s">
        <v>32</v>
      </c>
      <c r="C68" s="136" t="str">
        <f>IF(B68=0, -10, "0")</f>
        <v>0</v>
      </c>
      <c r="D68" s="129" t="s">
        <v>535</v>
      </c>
      <c r="E68" s="94"/>
      <c r="F68" s="204"/>
      <c r="G68" s="214"/>
    </row>
    <row r="69" spans="1:7" ht="82.5" x14ac:dyDescent="0.3">
      <c r="A69" s="209" t="s">
        <v>380</v>
      </c>
      <c r="B69" s="130">
        <v>1</v>
      </c>
      <c r="C69" s="150">
        <f>IF(B69=0, -5, 0)</f>
        <v>0</v>
      </c>
      <c r="D69" s="95" t="s">
        <v>523</v>
      </c>
      <c r="E69" s="94"/>
      <c r="F69" s="204" t="s">
        <v>356</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f>IF(B74=0, -5, 0)</f>
        <v>0</v>
      </c>
      <c r="D74" s="129" t="s">
        <v>535</v>
      </c>
      <c r="E74" s="116"/>
      <c r="F74" s="204"/>
      <c r="G74" s="214"/>
    </row>
    <row r="75" spans="1:7" s="112" customFormat="1" x14ac:dyDescent="0.3">
      <c r="A75" s="70" t="s">
        <v>251</v>
      </c>
      <c r="B75" s="130">
        <v>2</v>
      </c>
      <c r="C75" s="131"/>
      <c r="D75" s="151"/>
      <c r="E75" s="106"/>
      <c r="F75" s="204"/>
      <c r="G75" s="214"/>
    </row>
    <row r="76" spans="1:7" s="112" customFormat="1" ht="70.5" customHeight="1" x14ac:dyDescent="0.3">
      <c r="A76" s="70" t="s">
        <v>156</v>
      </c>
      <c r="B76" s="130">
        <v>1</v>
      </c>
      <c r="C76" s="131"/>
      <c r="D76" s="138" t="s">
        <v>536</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29" t="s">
        <v>535</v>
      </c>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24</v>
      </c>
    </row>
    <row r="85" spans="1:7" x14ac:dyDescent="0.3">
      <c r="A85" s="5" t="s">
        <v>35</v>
      </c>
      <c r="B85" s="132"/>
      <c r="C85" s="133"/>
      <c r="D85" s="134">
        <f>D84/(COUNT(B65:C83)*2)</f>
        <v>0.66666666666666663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49.5" x14ac:dyDescent="0.3">
      <c r="A96" s="55" t="s">
        <v>386</v>
      </c>
      <c r="B96" s="130" t="s">
        <v>32</v>
      </c>
      <c r="C96" s="213"/>
      <c r="D96" s="223" t="s">
        <v>562</v>
      </c>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t="str">
        <f>IF(D99=1, 2, IF(AND(D99&lt;1,D99&gt;0), 1, IF(D99=0,"0","NA")))</f>
        <v>0</v>
      </c>
      <c r="C99" s="213"/>
      <c r="D99" s="281">
        <f>IFERROR(E99/F99,"N.A")</f>
        <v>0</v>
      </c>
      <c r="E99" s="282">
        <f>COUNTIF('A2 Exploitation'!F53:F98,"ok")</f>
        <v>0</v>
      </c>
      <c r="F99" s="283">
        <f>COUNTA('A2 Exploitation'!F53:F98)</f>
        <v>1</v>
      </c>
      <c r="G99" s="127"/>
    </row>
    <row r="100" spans="1:7" x14ac:dyDescent="0.3">
      <c r="A100" s="5" t="s">
        <v>36</v>
      </c>
      <c r="B100" s="5"/>
      <c r="C100" s="5"/>
      <c r="D100" s="5">
        <f>SUM(B88:C93,B95:C99)</f>
        <v>18</v>
      </c>
    </row>
    <row r="101" spans="1:7" x14ac:dyDescent="0.3">
      <c r="A101" s="5" t="s">
        <v>35</v>
      </c>
      <c r="B101" s="132"/>
      <c r="C101" s="133"/>
      <c r="D101" s="134">
        <f>D100/(COUNT(B88:C93,B95:C99)*2)</f>
        <v>1</v>
      </c>
    </row>
    <row r="102" spans="1:7" ht="18" x14ac:dyDescent="0.35">
      <c r="A102" s="42" t="s">
        <v>61</v>
      </c>
      <c r="B102" s="152"/>
      <c r="C102" s="153"/>
      <c r="D102" s="143">
        <f>SUM(D84,D100,D61)</f>
        <v>58</v>
      </c>
    </row>
    <row r="103" spans="1:7" ht="18" x14ac:dyDescent="0.35">
      <c r="A103" s="42" t="s">
        <v>199</v>
      </c>
      <c r="B103" s="152"/>
      <c r="C103" s="153"/>
      <c r="D103" s="144">
        <f>D102/(COUNT(B88:C93,B53:C60,B65:C83,B95:C99)*2)</f>
        <v>0.82857142857142863</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43335</v>
      </c>
      <c r="B106" s="124"/>
      <c r="C106" s="135"/>
      <c r="D106" s="124"/>
    </row>
    <row r="107" spans="1:7" x14ac:dyDescent="0.3">
      <c r="A107" s="316" t="s">
        <v>30</v>
      </c>
      <c r="B107" s="317" t="s">
        <v>31</v>
      </c>
      <c r="C107" s="317"/>
      <c r="D107" s="317" t="s">
        <v>46</v>
      </c>
      <c r="E107" s="318" t="s">
        <v>310</v>
      </c>
      <c r="F107" s="318" t="s">
        <v>360</v>
      </c>
    </row>
    <row r="108" spans="1:7"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f>IF(B129=0, -5, 0)</f>
        <v>0</v>
      </c>
      <c r="D129" s="116"/>
      <c r="E129" s="116"/>
      <c r="F129" s="204"/>
      <c r="G129" s="127"/>
    </row>
    <row r="130" spans="1:7" ht="49.5" x14ac:dyDescent="0.3">
      <c r="A130" s="70" t="s">
        <v>240</v>
      </c>
      <c r="B130" s="130">
        <v>1</v>
      </c>
      <c r="C130" s="131"/>
      <c r="D130" s="304" t="s">
        <v>525</v>
      </c>
      <c r="E130" s="106"/>
      <c r="F130" s="204" t="s">
        <v>356</v>
      </c>
    </row>
    <row r="131" spans="1:7" ht="30" x14ac:dyDescent="0.3">
      <c r="A131" s="209" t="s">
        <v>380</v>
      </c>
      <c r="B131" s="130">
        <v>2</v>
      </c>
      <c r="C131" s="213">
        <f>IF(B131=0, -5, 0)</f>
        <v>0</v>
      </c>
      <c r="D131" s="305"/>
      <c r="E131" s="95"/>
      <c r="F131" s="204"/>
      <c r="G131" s="127"/>
    </row>
    <row r="132" spans="1:7" ht="99" x14ac:dyDescent="0.3">
      <c r="A132" s="210" t="s">
        <v>157</v>
      </c>
      <c r="B132" s="130">
        <v>1</v>
      </c>
      <c r="C132" s="150">
        <f>IF(B132=0, -5, 0)</f>
        <v>0</v>
      </c>
      <c r="D132" s="306" t="s">
        <v>540</v>
      </c>
      <c r="E132" s="95"/>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0.77272727272727271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ht="49.5" x14ac:dyDescent="0.3">
      <c r="A150" s="55" t="s">
        <v>386</v>
      </c>
      <c r="B150" s="130" t="s">
        <v>32</v>
      </c>
      <c r="C150" s="225"/>
      <c r="D150" s="223" t="s">
        <v>562</v>
      </c>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0.5</v>
      </c>
      <c r="E153" s="282">
        <f>COUNTIF('A2 Exploitation'!F110:F152,"ok")</f>
        <v>2</v>
      </c>
      <c r="F153" s="283">
        <f>COUNTA('A2 Exploitation'!F110:F152)</f>
        <v>4</v>
      </c>
    </row>
    <row r="154" spans="1:7" x14ac:dyDescent="0.3">
      <c r="A154" s="5" t="s">
        <v>36</v>
      </c>
      <c r="B154" s="5"/>
      <c r="C154" s="5"/>
      <c r="D154" s="5">
        <f>SUM(B143:C147,B149:C153)</f>
        <v>17</v>
      </c>
    </row>
    <row r="155" spans="1:7" x14ac:dyDescent="0.3">
      <c r="A155" s="5" t="s">
        <v>35</v>
      </c>
      <c r="B155" s="132"/>
      <c r="C155" s="133"/>
      <c r="D155" s="134">
        <f>D154/(COUNT(B143:C147,B149:C153)*2)</f>
        <v>0.94444444444444442</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0.85526315789473684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43335</v>
      </c>
      <c r="B161" s="124"/>
      <c r="C161" s="135"/>
      <c r="D161" s="127"/>
    </row>
    <row r="162" spans="1:7" x14ac:dyDescent="0.3">
      <c r="A162" s="316" t="s">
        <v>30</v>
      </c>
      <c r="B162" s="317" t="s">
        <v>31</v>
      </c>
      <c r="C162" s="317"/>
      <c r="D162" s="317" t="s">
        <v>46</v>
      </c>
      <c r="E162" s="318" t="s">
        <v>310</v>
      </c>
      <c r="F162" s="318" t="s">
        <v>360</v>
      </c>
      <c r="G162" s="127"/>
    </row>
    <row r="163" spans="1:7" x14ac:dyDescent="0.3">
      <c r="A163" s="316"/>
      <c r="B163" s="41" t="s">
        <v>34</v>
      </c>
      <c r="C163" s="41" t="s">
        <v>33</v>
      </c>
      <c r="D163" s="317"/>
      <c r="E163" s="318"/>
      <c r="F163" s="318"/>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t="s">
        <v>356</v>
      </c>
      <c r="G196" s="127"/>
    </row>
    <row r="197" spans="1:7" s="112" customFormat="1" ht="50.25" customHeight="1" x14ac:dyDescent="0.3">
      <c r="A197" s="70" t="s">
        <v>386</v>
      </c>
      <c r="B197" s="130" t="s">
        <v>32</v>
      </c>
      <c r="C197" s="131"/>
      <c r="D197" s="223" t="s">
        <v>562</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2</v>
      </c>
      <c r="F200" s="283">
        <f>COUNTA('A2 Exploitation'!F165:F199)</f>
        <v>2</v>
      </c>
      <c r="G200" s="127"/>
    </row>
    <row r="201" spans="1:7" x14ac:dyDescent="0.3">
      <c r="A201" s="59" t="s">
        <v>36</v>
      </c>
      <c r="B201" s="59"/>
      <c r="C201" s="59"/>
      <c r="D201" s="59">
        <f>SUM(B176:C194,B196:C200)</f>
        <v>46</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43335</v>
      </c>
      <c r="B208" s="124"/>
      <c r="C208" s="135"/>
      <c r="D208" s="124"/>
    </row>
    <row r="209" spans="1:7" x14ac:dyDescent="0.3">
      <c r="A209" s="316" t="s">
        <v>30</v>
      </c>
      <c r="B209" s="317" t="s">
        <v>31</v>
      </c>
      <c r="C209" s="317"/>
      <c r="D209" s="317" t="s">
        <v>46</v>
      </c>
      <c r="E209" s="318" t="s">
        <v>310</v>
      </c>
      <c r="F209" s="318" t="s">
        <v>360</v>
      </c>
      <c r="G209" s="127"/>
    </row>
    <row r="210" spans="1:7" x14ac:dyDescent="0.3">
      <c r="A210" s="316"/>
      <c r="B210" s="41" t="s">
        <v>34</v>
      </c>
      <c r="C210" s="41" t="s">
        <v>33</v>
      </c>
      <c r="D210" s="317"/>
      <c r="E210" s="318"/>
      <c r="F210" s="318"/>
    </row>
    <row r="211" spans="1:7" ht="18" x14ac:dyDescent="0.3">
      <c r="A211" s="194" t="s">
        <v>145</v>
      </c>
      <c r="B211" s="195"/>
      <c r="C211" s="195"/>
      <c r="D211" s="195"/>
      <c r="E211" s="195"/>
      <c r="F211" s="197"/>
    </row>
    <row r="212" spans="1:7" ht="33" x14ac:dyDescent="0.3">
      <c r="A212" s="7" t="s">
        <v>53</v>
      </c>
      <c r="B212" s="130" t="s">
        <v>32</v>
      </c>
      <c r="C212" s="130"/>
      <c r="D212" s="95" t="s">
        <v>547</v>
      </c>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ht="82.5" x14ac:dyDescent="0.3">
      <c r="A255" s="70" t="s">
        <v>143</v>
      </c>
      <c r="B255" s="130">
        <v>1</v>
      </c>
      <c r="C255" s="130"/>
      <c r="D255" s="151" t="s">
        <v>561</v>
      </c>
      <c r="E255" s="94"/>
      <c r="F255" s="204" t="s">
        <v>356</v>
      </c>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ht="49.5" x14ac:dyDescent="0.3">
      <c r="A258" s="55" t="s">
        <v>386</v>
      </c>
      <c r="B258" s="130" t="s">
        <v>32</v>
      </c>
      <c r="C258" s="131"/>
      <c r="D258" s="223" t="s">
        <v>562</v>
      </c>
      <c r="E258" s="106"/>
      <c r="F258" s="204"/>
      <c r="G258" s="127"/>
    </row>
    <row r="259" spans="1:7" ht="30" x14ac:dyDescent="0.3">
      <c r="A259" s="219" t="s">
        <v>391</v>
      </c>
      <c r="B259" s="130">
        <v>2</v>
      </c>
      <c r="C259" s="131"/>
      <c r="D259" s="147"/>
      <c r="E259" s="106"/>
      <c r="F259" s="204"/>
      <c r="G259" s="127"/>
    </row>
    <row r="260" spans="1:7" ht="49.5" x14ac:dyDescent="0.3">
      <c r="A260" s="219" t="s">
        <v>392</v>
      </c>
      <c r="B260" s="130">
        <v>2</v>
      </c>
      <c r="C260" s="131"/>
      <c r="D260" s="147" t="s">
        <v>548</v>
      </c>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9</v>
      </c>
    </row>
    <row r="263" spans="1:7" x14ac:dyDescent="0.3">
      <c r="A263" s="5" t="s">
        <v>35</v>
      </c>
      <c r="B263" s="132"/>
      <c r="C263" s="133"/>
      <c r="D263" s="134">
        <f>D262/(COUNT(B248:C255,B257:C261)*2)</f>
        <v>0.9</v>
      </c>
    </row>
    <row r="264" spans="1:7" x14ac:dyDescent="0.3">
      <c r="A264" s="145"/>
      <c r="B264" s="124"/>
      <c r="C264" s="135"/>
      <c r="D264" s="124"/>
    </row>
    <row r="265" spans="1:7" ht="18" x14ac:dyDescent="0.35">
      <c r="A265" s="42" t="s">
        <v>70</v>
      </c>
      <c r="B265" s="152"/>
      <c r="C265" s="153"/>
      <c r="D265" s="143">
        <f>SUM(D262,D222,D244)</f>
        <v>9</v>
      </c>
    </row>
    <row r="266" spans="1:7" ht="18" x14ac:dyDescent="0.35">
      <c r="A266" s="57" t="s">
        <v>202</v>
      </c>
      <c r="B266" s="160"/>
      <c r="C266" s="161"/>
      <c r="D266" s="162">
        <f>D265/(COUNT(B226:C243,B248:C255,B212:C221,B257:C261)*2)</f>
        <v>0.6428571428571429</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43335</v>
      </c>
      <c r="B269" s="124"/>
      <c r="C269" s="135"/>
      <c r="D269" s="124"/>
      <c r="F269" s="206"/>
      <c r="G269" s="214"/>
    </row>
    <row r="270" spans="1:7" s="16" customFormat="1" x14ac:dyDescent="0.3">
      <c r="A270" s="316" t="s">
        <v>30</v>
      </c>
      <c r="B270" s="317" t="s">
        <v>31</v>
      </c>
      <c r="C270" s="317"/>
      <c r="D270" s="317" t="s">
        <v>46</v>
      </c>
      <c r="E270" s="318" t="s">
        <v>310</v>
      </c>
      <c r="F270" s="318" t="s">
        <v>360</v>
      </c>
      <c r="G270" s="214"/>
    </row>
    <row r="271" spans="1:7" s="16" customForma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ht="49.5" x14ac:dyDescent="0.3">
      <c r="A302" s="209" t="s">
        <v>157</v>
      </c>
      <c r="B302" s="130">
        <v>1</v>
      </c>
      <c r="C302" s="150">
        <f>IF(B302=0, -5, 0)</f>
        <v>0</v>
      </c>
      <c r="D302" s="243" t="s">
        <v>552</v>
      </c>
      <c r="E302" s="106"/>
      <c r="F302" s="204" t="s">
        <v>357</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ht="49.5" x14ac:dyDescent="0.3">
      <c r="A310" s="55" t="s">
        <v>386</v>
      </c>
      <c r="B310" s="130" t="s">
        <v>32</v>
      </c>
      <c r="C310" s="213"/>
      <c r="D310" s="223" t="s">
        <v>562</v>
      </c>
      <c r="E310" s="106"/>
      <c r="F310" s="204"/>
      <c r="G310" s="214"/>
    </row>
    <row r="311" spans="1:7" s="16" customFormat="1" ht="30" x14ac:dyDescent="0.3">
      <c r="A311" s="219" t="s">
        <v>391</v>
      </c>
      <c r="B311" s="130">
        <v>2</v>
      </c>
      <c r="C311" s="213"/>
      <c r="D311" s="165"/>
      <c r="E311" s="106"/>
      <c r="F311" s="204"/>
      <c r="G311" s="214"/>
    </row>
    <row r="312" spans="1:7" s="16" customFormat="1" ht="33" x14ac:dyDescent="0.3">
      <c r="A312" s="219" t="s">
        <v>392</v>
      </c>
      <c r="B312" s="130">
        <v>0</v>
      </c>
      <c r="C312" s="213"/>
      <c r="D312" s="165" t="s">
        <v>550</v>
      </c>
      <c r="E312" s="116" t="s">
        <v>551</v>
      </c>
      <c r="F312" s="204" t="s">
        <v>357</v>
      </c>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17</v>
      </c>
      <c r="F314" s="206"/>
      <c r="G314" s="214"/>
    </row>
    <row r="315" spans="1:7" s="16" customFormat="1" x14ac:dyDescent="0.3">
      <c r="A315" s="5" t="s">
        <v>35</v>
      </c>
      <c r="B315" s="132"/>
      <c r="C315" s="133"/>
      <c r="D315" s="134">
        <f>D314/(COUNT(B289:C307,B309:C313)*2)</f>
        <v>0.77272727272727271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19</v>
      </c>
      <c r="F317" s="206"/>
      <c r="G317" s="214"/>
    </row>
    <row r="318" spans="1:7" s="16" customFormat="1" ht="18" x14ac:dyDescent="0.35">
      <c r="A318" s="42" t="s">
        <v>203</v>
      </c>
      <c r="B318" s="152"/>
      <c r="C318" s="153"/>
      <c r="D318" s="144">
        <f>D317/(COUNT(B273:C284,B289:C307,B309:C313)*2)</f>
        <v>0.79166666666666663</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43335</v>
      </c>
      <c r="B321" s="124"/>
      <c r="C321" s="135"/>
      <c r="D321" s="127"/>
    </row>
    <row r="322" spans="1:7" x14ac:dyDescent="0.3">
      <c r="A322" s="316" t="s">
        <v>30</v>
      </c>
      <c r="B322" s="317" t="s">
        <v>31</v>
      </c>
      <c r="C322" s="317"/>
      <c r="D322" s="317" t="s">
        <v>46</v>
      </c>
      <c r="E322" s="318" t="s">
        <v>310</v>
      </c>
      <c r="F322" s="318" t="s">
        <v>360</v>
      </c>
      <c r="G322" s="127"/>
    </row>
    <row r="323" spans="1:7"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27"/>
      <c r="E350" s="227"/>
      <c r="F350" s="204" t="s">
        <v>356</v>
      </c>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43335</v>
      </c>
      <c r="B361" s="124"/>
      <c r="C361" s="135"/>
      <c r="D361" s="124"/>
    </row>
    <row r="362" spans="1:7" x14ac:dyDescent="0.3">
      <c r="A362" s="316" t="s">
        <v>30</v>
      </c>
      <c r="B362" s="317" t="s">
        <v>31</v>
      </c>
      <c r="C362" s="317"/>
      <c r="D362" s="317" t="s">
        <v>46</v>
      </c>
      <c r="E362" s="318" t="s">
        <v>310</v>
      </c>
      <c r="F362" s="318" t="s">
        <v>360</v>
      </c>
      <c r="G362" s="127"/>
    </row>
    <row r="363" spans="1:7"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33.75" x14ac:dyDescent="0.35">
      <c r="A378" s="261" t="s">
        <v>7</v>
      </c>
      <c r="B378" s="130">
        <v>1</v>
      </c>
      <c r="C378" s="136">
        <f>IF(B378=0, -10, IF(B378=1, -5, "0"))</f>
        <v>-5</v>
      </c>
      <c r="D378" s="95" t="s">
        <v>555</v>
      </c>
      <c r="E378" s="106"/>
      <c r="F378" s="204" t="s">
        <v>357</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49.5" x14ac:dyDescent="0.3">
      <c r="A381" s="8" t="s">
        <v>101</v>
      </c>
      <c r="B381" s="130">
        <v>1</v>
      </c>
      <c r="C381" s="130">
        <f>IF(B381=0, -5, 0)</f>
        <v>0</v>
      </c>
      <c r="D381" s="149" t="s">
        <v>556</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11</v>
      </c>
      <c r="G387" s="127"/>
    </row>
    <row r="388" spans="1:7" x14ac:dyDescent="0.3">
      <c r="A388" s="5" t="s">
        <v>35</v>
      </c>
      <c r="B388" s="132"/>
      <c r="C388" s="133"/>
      <c r="D388" s="134">
        <f>D387/(COUNT(B377:C382,B384:C386)*2)</f>
        <v>0.5</v>
      </c>
      <c r="G388" s="127"/>
    </row>
    <row r="389" spans="1:7" x14ac:dyDescent="0.3">
      <c r="A389" s="2"/>
      <c r="B389" s="135"/>
      <c r="C389" s="135"/>
      <c r="D389" s="135"/>
      <c r="G389" s="127"/>
    </row>
    <row r="390" spans="1:7" ht="18" x14ac:dyDescent="0.35">
      <c r="A390" s="42" t="s">
        <v>40</v>
      </c>
      <c r="B390" s="152"/>
      <c r="C390" s="153"/>
      <c r="D390" s="143">
        <f>SUM(D387,D373)</f>
        <v>27</v>
      </c>
      <c r="G390" s="127"/>
    </row>
    <row r="391" spans="1:7" ht="18" x14ac:dyDescent="0.35">
      <c r="A391" s="42" t="s">
        <v>205</v>
      </c>
      <c r="B391" s="152"/>
      <c r="C391" s="153"/>
      <c r="D391" s="168">
        <f>D390/(COUNT(B377:C382,B365:C372,B384:C386)*2)</f>
        <v>0.71052631578947367</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43335</v>
      </c>
      <c r="B394" s="124"/>
      <c r="C394" s="135"/>
      <c r="D394" s="127"/>
      <c r="G394" s="127"/>
    </row>
    <row r="395" spans="1:7" x14ac:dyDescent="0.3">
      <c r="A395" s="316" t="s">
        <v>30</v>
      </c>
      <c r="B395" s="317" t="s">
        <v>31</v>
      </c>
      <c r="C395" s="317"/>
      <c r="D395" s="317" t="s">
        <v>46</v>
      </c>
      <c r="E395" s="318" t="s">
        <v>310</v>
      </c>
      <c r="F395" s="318" t="s">
        <v>360</v>
      </c>
      <c r="G395" s="127"/>
    </row>
    <row r="396" spans="1:7"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t="s">
        <v>356</v>
      </c>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COUNTIF('A2 Exploitation'!F398:F438,"ok")</f>
        <v>1</v>
      </c>
      <c r="F439" s="283">
        <f>COUNTA('A2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43335</v>
      </c>
      <c r="B447" s="124"/>
      <c r="C447" s="135"/>
      <c r="D447" s="124"/>
    </row>
    <row r="448" spans="1:7" x14ac:dyDescent="0.3">
      <c r="A448" s="316" t="s">
        <v>30</v>
      </c>
      <c r="B448" s="317" t="s">
        <v>31</v>
      </c>
      <c r="C448" s="317"/>
      <c r="D448" s="317" t="s">
        <v>46</v>
      </c>
      <c r="E448" s="318" t="s">
        <v>310</v>
      </c>
      <c r="F448" s="318" t="s">
        <v>360</v>
      </c>
      <c r="G448" s="127"/>
    </row>
    <row r="449" spans="1:6"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2</v>
      </c>
      <c r="C472" s="213"/>
      <c r="D472" s="116"/>
      <c r="E472" s="106"/>
      <c r="F472" s="204" t="s">
        <v>356</v>
      </c>
      <c r="G472" s="127"/>
    </row>
    <row r="473" spans="1:7" s="112" customFormat="1" ht="49.5" x14ac:dyDescent="0.3">
      <c r="A473" s="55" t="s">
        <v>386</v>
      </c>
      <c r="B473" s="130" t="s">
        <v>32</v>
      </c>
      <c r="C473" s="213"/>
      <c r="D473" s="223" t="s">
        <v>562</v>
      </c>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301">
        <f>IF(D476=1, 2, IF(AND(D476&lt;1,D476&gt;0), 1, IF(D476=0,"0","NA")))</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43335</v>
      </c>
      <c r="B484" s="124"/>
      <c r="C484" s="135"/>
      <c r="D484" s="124"/>
    </row>
    <row r="485" spans="1:7" x14ac:dyDescent="0.3">
      <c r="A485" s="316" t="s">
        <v>30</v>
      </c>
      <c r="B485" s="317" t="s">
        <v>31</v>
      </c>
      <c r="C485" s="317"/>
      <c r="D485" s="317" t="s">
        <v>46</v>
      </c>
      <c r="E485" s="318" t="s">
        <v>310</v>
      </c>
      <c r="F485" s="318" t="s">
        <v>360</v>
      </c>
      <c r="G485" s="127"/>
    </row>
    <row r="486" spans="1:7"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t="str">
        <f>IF(D498=1, 2, IF(AND(D498&lt;1,D498&gt;0), 1, IF(D498=0,"0","NA")))</f>
        <v>NA</v>
      </c>
      <c r="C498" s="213"/>
      <c r="D498" s="281" t="str">
        <f>IFERROR(E498/F498,"N.A")</f>
        <v>N.A</v>
      </c>
      <c r="E498" s="282">
        <f>COUNTIF('A2 Exploitation'!F488:F497,"ok")</f>
        <v>0</v>
      </c>
      <c r="F498" s="283">
        <f>COUNTA('A2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43335</v>
      </c>
      <c r="B506" s="124"/>
      <c r="C506" s="135"/>
      <c r="D506" s="124"/>
    </row>
    <row r="507" spans="1:7" x14ac:dyDescent="0.3">
      <c r="A507" s="316" t="s">
        <v>30</v>
      </c>
      <c r="B507" s="317" t="s">
        <v>31</v>
      </c>
      <c r="C507" s="317"/>
      <c r="D507" s="317" t="s">
        <v>46</v>
      </c>
      <c r="E507" s="318" t="s">
        <v>310</v>
      </c>
      <c r="F507" s="318" t="s">
        <v>360</v>
      </c>
      <c r="G507" s="127"/>
    </row>
    <row r="508" spans="1:7" x14ac:dyDescent="0.3">
      <c r="A508" s="316"/>
      <c r="B508" s="41" t="s">
        <v>34</v>
      </c>
      <c r="C508" s="41" t="s">
        <v>33</v>
      </c>
      <c r="D508" s="317"/>
      <c r="E508" s="318"/>
      <c r="F508" s="318"/>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NA</v>
      </c>
      <c r="C512" s="140"/>
      <c r="D512" s="251" t="str">
        <f>IFERROR(E512/F512,"N.A")</f>
        <v>N.A</v>
      </c>
      <c r="E512" s="254">
        <f>COUNTIF('A2 Exploitation'!F509:F511,"ok")</f>
        <v>0</v>
      </c>
      <c r="F512" s="255">
        <f>COUNTA('A2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43335</v>
      </c>
      <c r="B517" s="124"/>
      <c r="C517" s="135"/>
      <c r="D517" s="124"/>
    </row>
    <row r="518" spans="1:7" x14ac:dyDescent="0.3">
      <c r="A518" s="316" t="s">
        <v>30</v>
      </c>
      <c r="B518" s="317" t="s">
        <v>31</v>
      </c>
      <c r="C518" s="317"/>
      <c r="D518" s="317" t="s">
        <v>46</v>
      </c>
      <c r="E518" s="318" t="s">
        <v>310</v>
      </c>
      <c r="F518" s="318" t="s">
        <v>360</v>
      </c>
      <c r="G518" s="127"/>
    </row>
    <row r="519" spans="1:7" x14ac:dyDescent="0.3">
      <c r="A519" s="316"/>
      <c r="B519" s="41" t="s">
        <v>34</v>
      </c>
      <c r="C519" s="41" t="s">
        <v>33</v>
      </c>
      <c r="D519" s="317"/>
      <c r="E519" s="318"/>
      <c r="F519" s="318"/>
    </row>
    <row r="520" spans="1:7" x14ac:dyDescent="0.3">
      <c r="A520" s="4" t="s">
        <v>9</v>
      </c>
      <c r="B520" s="130">
        <v>2</v>
      </c>
      <c r="C520" s="130"/>
      <c r="D520" s="95"/>
      <c r="E520" s="94"/>
      <c r="F520" s="204" t="s">
        <v>356</v>
      </c>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131">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t="s">
        <v>559</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16</v>
      </c>
    </row>
    <row r="534" spans="1:7" x14ac:dyDescent="0.3">
      <c r="A534" s="5" t="s">
        <v>35</v>
      </c>
      <c r="B534" s="132"/>
      <c r="C534" s="133"/>
      <c r="D534" s="134">
        <f>D533/(COUNT(B520:C532)*2)</f>
        <v>0.88888888888888884</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43335</v>
      </c>
      <c r="B537" s="124"/>
      <c r="C537" s="135"/>
      <c r="D537" s="124"/>
      <c r="G537" s="127"/>
    </row>
    <row r="538" spans="1:7" x14ac:dyDescent="0.3">
      <c r="A538" s="316" t="s">
        <v>30</v>
      </c>
      <c r="B538" s="317" t="s">
        <v>31</v>
      </c>
      <c r="C538" s="317"/>
      <c r="D538" s="317" t="s">
        <v>46</v>
      </c>
      <c r="E538" s="318" t="s">
        <v>310</v>
      </c>
      <c r="F538" s="318" t="s">
        <v>360</v>
      </c>
      <c r="G538" s="127"/>
    </row>
    <row r="539" spans="1:7" x14ac:dyDescent="0.3">
      <c r="A539" s="316"/>
      <c r="B539" s="41" t="s">
        <v>34</v>
      </c>
      <c r="C539" s="41" t="s">
        <v>33</v>
      </c>
      <c r="D539" s="317"/>
      <c r="E539" s="318"/>
      <c r="F539" s="318"/>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0.8125</v>
      </c>
    </row>
    <row r="548" spans="1:4" ht="22.5" x14ac:dyDescent="0.45">
      <c r="A548" s="35" t="s">
        <v>45</v>
      </c>
      <c r="B548" s="181"/>
      <c r="C548" s="182"/>
      <c r="D548" s="183">
        <f>SUM(D544,D533,D513,D502,D443,D390,D357,D45,D317,D265,D157,D480,D204,D102)</f>
        <v>456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0.89763779527559051</v>
      </c>
    </row>
  </sheetData>
  <sheetProtection algorithmName="SHA-512" hashValue="18VDIjtZfRUbTf5C15gEfMjANXbvL4Nk20pW3j/6TixVWdwKyvSH1levZR7Do3cwvx17pOVttrNofHl/XDaEJQ==" saltValue="Wuso020j9qgsHvmJ77LfO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89" zoomScale="80" zoomScaleNormal="90" zoomScaleSheetLayoutView="8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6" t="s">
        <v>50</v>
      </c>
      <c r="B6" s="356"/>
      <c r="C6" s="356"/>
      <c r="D6" s="356"/>
      <c r="E6" s="356"/>
      <c r="F6" s="356"/>
      <c r="G6" s="125"/>
    </row>
    <row r="7" spans="1:7" s="12" customFormat="1" ht="21.75" customHeight="1" x14ac:dyDescent="0.45">
      <c r="A7" s="337" t="str">
        <f>'A3 Exploitation'!A8:F8</f>
        <v>Ras Jebal</v>
      </c>
      <c r="B7" s="337"/>
      <c r="C7" s="337"/>
      <c r="D7" s="337"/>
      <c r="E7" s="337"/>
      <c r="F7" s="337"/>
      <c r="G7" s="125"/>
    </row>
    <row r="8" spans="1:7" s="12" customFormat="1" ht="24" x14ac:dyDescent="0.45">
      <c r="A8" s="14" t="s">
        <v>42</v>
      </c>
      <c r="B8" s="357" t="str">
        <f>'A3 Exploitation'!B9:F9</f>
        <v>Dr Hend KAMOUN</v>
      </c>
      <c r="C8" s="357"/>
      <c r="D8" s="357"/>
      <c r="E8" s="357"/>
      <c r="F8" s="357"/>
      <c r="G8" s="125"/>
    </row>
    <row r="9" spans="1:7" s="12" customFormat="1" ht="24" x14ac:dyDescent="0.45">
      <c r="A9" s="15" t="s">
        <v>44</v>
      </c>
      <c r="B9" s="358" t="str">
        <f>'A3 Exploitation'!B10:F10</f>
        <v>Directeur magasin et resp rayons</v>
      </c>
      <c r="C9" s="358"/>
      <c r="D9" s="358"/>
      <c r="E9" s="358"/>
      <c r="F9" s="358"/>
      <c r="G9" s="125"/>
    </row>
    <row r="10" spans="1:7" s="12" customFormat="1" ht="24" x14ac:dyDescent="0.45">
      <c r="A10" s="14" t="s">
        <v>43</v>
      </c>
      <c r="B10" s="355">
        <f>'A3 Exploitation'!B11:F11</f>
        <v>43335</v>
      </c>
      <c r="C10" s="355"/>
      <c r="D10" s="355"/>
      <c r="E10" s="355"/>
      <c r="F10" s="355"/>
      <c r="G10" s="125"/>
    </row>
    <row r="11" spans="1:7" s="12" customFormat="1" ht="24" x14ac:dyDescent="0.45">
      <c r="A11" s="14" t="s">
        <v>294</v>
      </c>
      <c r="B11" s="354">
        <f>D199</f>
        <v>0.81730769230769229</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ht="66" x14ac:dyDescent="0.3">
      <c r="A17" s="17" t="s">
        <v>269</v>
      </c>
      <c r="B17" s="94">
        <v>0</v>
      </c>
      <c r="C17" s="94"/>
      <c r="D17" s="95" t="s">
        <v>484</v>
      </c>
      <c r="E17" s="95" t="s">
        <v>485</v>
      </c>
      <c r="F17" s="94" t="s">
        <v>357</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51" t="s">
        <v>36</v>
      </c>
      <c r="B22" s="347"/>
      <c r="C22" s="348"/>
      <c r="D22" s="92">
        <f>SUM(B17:C21)</f>
        <v>8</v>
      </c>
    </row>
    <row r="23" spans="1:7" x14ac:dyDescent="0.3">
      <c r="A23" s="342" t="s">
        <v>295</v>
      </c>
      <c r="B23" s="343"/>
      <c r="C23" s="344"/>
      <c r="D23" s="33">
        <f>D22/(COUNT(B17:C21)*2)</f>
        <v>0.8</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91">
        <f>SUM(B26:C32)</f>
        <v>14</v>
      </c>
    </row>
    <row r="34" spans="1:7" x14ac:dyDescent="0.3">
      <c r="A34" s="342" t="s">
        <v>295</v>
      </c>
      <c r="B34" s="343"/>
      <c r="C34" s="344"/>
      <c r="D34" s="33">
        <f>D33/(COUNT(B26:C32)*2)</f>
        <v>1</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91">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ht="66" x14ac:dyDescent="0.3">
      <c r="A46" s="17" t="s">
        <v>270</v>
      </c>
      <c r="B46" s="94">
        <v>1</v>
      </c>
      <c r="C46" s="94"/>
      <c r="D46" s="113" t="s">
        <v>488</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33.75" x14ac:dyDescent="0.35">
      <c r="A51" s="40" t="s">
        <v>296</v>
      </c>
      <c r="B51" s="94">
        <v>1</v>
      </c>
      <c r="C51" s="120" t="str">
        <f>IF(B51=0, -5, "0")</f>
        <v>0</v>
      </c>
      <c r="D51" s="95" t="s">
        <v>490</v>
      </c>
      <c r="E51" s="94"/>
      <c r="F51" s="94" t="s">
        <v>357</v>
      </c>
    </row>
    <row r="52" spans="1:7" x14ac:dyDescent="0.3">
      <c r="A52" s="342" t="s">
        <v>36</v>
      </c>
      <c r="B52" s="343"/>
      <c r="C52" s="344"/>
      <c r="D52" s="91">
        <f>SUM(B46:C51)</f>
        <v>10</v>
      </c>
    </row>
    <row r="53" spans="1:7" x14ac:dyDescent="0.3">
      <c r="A53" s="342" t="s">
        <v>295</v>
      </c>
      <c r="B53" s="343"/>
      <c r="C53" s="344"/>
      <c r="D53" s="33">
        <f>D52/(COUNT(B46:C51)*2)</f>
        <v>0.83333333333333337</v>
      </c>
    </row>
    <row r="54" spans="1:7" s="22" customFormat="1" x14ac:dyDescent="0.3">
      <c r="A54" s="26"/>
      <c r="B54" s="27"/>
      <c r="C54" s="27"/>
      <c r="D54" s="28"/>
      <c r="G54" s="126"/>
    </row>
    <row r="55" spans="1:7" ht="19.5" x14ac:dyDescent="0.4">
      <c r="A55" s="340" t="s">
        <v>8</v>
      </c>
      <c r="B55" s="341"/>
      <c r="C55" s="341"/>
      <c r="D55" s="341"/>
      <c r="E55" s="341"/>
      <c r="F55" s="341"/>
    </row>
    <row r="56" spans="1:7" ht="46.5" x14ac:dyDescent="0.35">
      <c r="A56" s="43" t="s">
        <v>176</v>
      </c>
      <c r="B56" s="94">
        <v>1</v>
      </c>
      <c r="C56" s="120" t="str">
        <f>IF(B56=0, -5, "0")</f>
        <v>0</v>
      </c>
      <c r="D56" s="98" t="s">
        <v>557</v>
      </c>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1</v>
      </c>
      <c r="C60" s="120" t="str">
        <f>IF(B60=0, -5, "0")</f>
        <v>0</v>
      </c>
      <c r="D60" s="95" t="s">
        <v>558</v>
      </c>
      <c r="E60" s="94"/>
      <c r="F60" s="94" t="s">
        <v>356</v>
      </c>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42" t="s">
        <v>36</v>
      </c>
      <c r="B63" s="343"/>
      <c r="C63" s="344"/>
      <c r="D63" s="91">
        <f>SUM(B56:C62)</f>
        <v>12</v>
      </c>
    </row>
    <row r="64" spans="1:7" x14ac:dyDescent="0.3">
      <c r="A64" s="342" t="s">
        <v>295</v>
      </c>
      <c r="B64" s="343"/>
      <c r="C64" s="344"/>
      <c r="D64" s="33">
        <f>D63/(COUNT(B56:C62)*2)</f>
        <v>0.8571428571428571</v>
      </c>
    </row>
    <row r="65" spans="1:7" s="22" customFormat="1" x14ac:dyDescent="0.3">
      <c r="A65" s="26"/>
      <c r="B65" s="27"/>
      <c r="C65" s="27"/>
      <c r="D65" s="28"/>
      <c r="G65" s="126"/>
    </row>
    <row r="66" spans="1:7" ht="19.5" x14ac:dyDescent="0.4">
      <c r="A66" s="340" t="s">
        <v>130</v>
      </c>
      <c r="B66" s="341"/>
      <c r="C66" s="341"/>
      <c r="D66" s="341"/>
      <c r="E66" s="341"/>
      <c r="F66" s="341"/>
    </row>
    <row r="67" spans="1:7" ht="67.5" x14ac:dyDescent="0.4">
      <c r="A67" s="17" t="s">
        <v>271</v>
      </c>
      <c r="B67" s="100">
        <v>0</v>
      </c>
      <c r="C67" s="101"/>
      <c r="D67" s="113" t="s">
        <v>520</v>
      </c>
      <c r="E67" s="95" t="s">
        <v>494</v>
      </c>
      <c r="F67" s="94" t="s">
        <v>357</v>
      </c>
    </row>
    <row r="68" spans="1:7" ht="34.5" x14ac:dyDescent="0.4">
      <c r="A68" s="17" t="s">
        <v>272</v>
      </c>
      <c r="B68" s="100">
        <v>1</v>
      </c>
      <c r="C68" s="101"/>
      <c r="D68" s="95" t="s">
        <v>495</v>
      </c>
      <c r="E68" s="102"/>
      <c r="F68" s="94" t="s">
        <v>357</v>
      </c>
    </row>
    <row r="69" spans="1:7" ht="19.5" x14ac:dyDescent="0.4">
      <c r="A69" s="17" t="s">
        <v>293</v>
      </c>
      <c r="B69" s="100">
        <v>2</v>
      </c>
      <c r="C69" s="101"/>
      <c r="D69" s="103"/>
      <c r="E69" s="103"/>
      <c r="F69" s="94"/>
    </row>
    <row r="70" spans="1:7" ht="100.5" x14ac:dyDescent="0.4">
      <c r="A70" s="20" t="s">
        <v>247</v>
      </c>
      <c r="B70" s="100">
        <v>1</v>
      </c>
      <c r="C70" s="101"/>
      <c r="D70" s="95" t="s">
        <v>538</v>
      </c>
      <c r="E70" s="103"/>
      <c r="F70" s="94" t="s">
        <v>357</v>
      </c>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34.5" x14ac:dyDescent="0.4">
      <c r="A73" s="17" t="s">
        <v>94</v>
      </c>
      <c r="B73" s="100">
        <v>1</v>
      </c>
      <c r="C73" s="101"/>
      <c r="D73" s="95" t="s">
        <v>496</v>
      </c>
      <c r="E73" s="94"/>
      <c r="F73" s="94" t="s">
        <v>357</v>
      </c>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1</v>
      </c>
      <c r="C78" s="106"/>
      <c r="D78" s="95" t="s">
        <v>497</v>
      </c>
      <c r="E78" s="107"/>
      <c r="F78" s="94" t="s">
        <v>357</v>
      </c>
      <c r="G78" s="126"/>
    </row>
    <row r="79" spans="1:7" x14ac:dyDescent="0.3">
      <c r="A79" s="17" t="s">
        <v>177</v>
      </c>
      <c r="B79" s="100">
        <v>2</v>
      </c>
      <c r="C79" s="94"/>
      <c r="D79" s="107"/>
      <c r="E79" s="105"/>
      <c r="F79" s="94"/>
    </row>
    <row r="80" spans="1:7" ht="36" x14ac:dyDescent="0.35">
      <c r="A80" s="43" t="s">
        <v>167</v>
      </c>
      <c r="B80" s="100" t="s">
        <v>32</v>
      </c>
      <c r="C80" s="120" t="str">
        <f>IF(B80=0, -5, "0")</f>
        <v>0</v>
      </c>
      <c r="D80" s="107" t="s">
        <v>535</v>
      </c>
      <c r="E80" s="105"/>
      <c r="F80" s="94"/>
    </row>
    <row r="81" spans="1:7" x14ac:dyDescent="0.3">
      <c r="A81" s="17" t="s">
        <v>299</v>
      </c>
      <c r="B81" s="100">
        <v>2</v>
      </c>
      <c r="C81" s="94"/>
      <c r="D81" s="107"/>
      <c r="E81" s="108"/>
      <c r="F81" s="94"/>
    </row>
    <row r="82" spans="1:7" ht="18" x14ac:dyDescent="0.35">
      <c r="A82" s="45" t="s">
        <v>297</v>
      </c>
      <c r="B82" s="100" t="s">
        <v>32</v>
      </c>
      <c r="C82" s="120" t="str">
        <f>IF(B82=0, -5, "0")</f>
        <v>0</v>
      </c>
      <c r="D82" s="107" t="s">
        <v>535</v>
      </c>
      <c r="E82" s="109"/>
      <c r="F82" s="94"/>
    </row>
    <row r="83" spans="1:7" x14ac:dyDescent="0.3">
      <c r="A83" s="17" t="s">
        <v>85</v>
      </c>
      <c r="B83" s="100">
        <v>2</v>
      </c>
      <c r="C83" s="94"/>
      <c r="D83" s="107"/>
      <c r="E83" s="108"/>
      <c r="F83" s="94"/>
    </row>
    <row r="84" spans="1:7" x14ac:dyDescent="0.3">
      <c r="A84" s="342" t="s">
        <v>36</v>
      </c>
      <c r="B84" s="343"/>
      <c r="C84" s="344"/>
      <c r="D84" s="91">
        <f>SUM(B67:C83)</f>
        <v>16</v>
      </c>
    </row>
    <row r="85" spans="1:7" x14ac:dyDescent="0.3">
      <c r="A85" s="342" t="s">
        <v>295</v>
      </c>
      <c r="B85" s="343"/>
      <c r="C85" s="344"/>
      <c r="D85" s="33">
        <f>D84/(COUNT(B67:C83)*2)</f>
        <v>0.72727272727272729</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51" x14ac:dyDescent="0.4">
      <c r="A92" s="20" t="s">
        <v>248</v>
      </c>
      <c r="B92" s="110">
        <v>1</v>
      </c>
      <c r="C92" s="101"/>
      <c r="D92" s="95" t="s">
        <v>539</v>
      </c>
      <c r="E92" s="94"/>
      <c r="F92" s="94" t="s">
        <v>356</v>
      </c>
    </row>
    <row r="93" spans="1:7" ht="36" x14ac:dyDescent="0.35">
      <c r="A93" s="46" t="s">
        <v>230</v>
      </c>
      <c r="B93" s="110">
        <v>2</v>
      </c>
      <c r="C93" s="120" t="str">
        <f>IF(B93=0, -5, "0")</f>
        <v>0</v>
      </c>
      <c r="D93" s="12" t="s">
        <v>543</v>
      </c>
      <c r="E93" s="94"/>
      <c r="F93" s="94"/>
    </row>
    <row r="94" spans="1:7" ht="18" x14ac:dyDescent="0.35">
      <c r="A94" s="40" t="s">
        <v>235</v>
      </c>
      <c r="B94" s="110">
        <v>2</v>
      </c>
      <c r="C94" s="120" t="str">
        <f>IF(B94=0, -5, "0")</f>
        <v>0</v>
      </c>
      <c r="D94" s="95"/>
      <c r="E94" s="94"/>
      <c r="F94" s="94"/>
    </row>
    <row r="95" spans="1:7" ht="33" x14ac:dyDescent="0.3">
      <c r="A95" s="20" t="s">
        <v>165</v>
      </c>
      <c r="B95" s="110">
        <v>1</v>
      </c>
      <c r="C95" s="94"/>
      <c r="D95" s="95" t="s">
        <v>542</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t="s">
        <v>541</v>
      </c>
      <c r="E99" s="94"/>
      <c r="F99" s="94"/>
    </row>
    <row r="100" spans="1:7" ht="18" x14ac:dyDescent="0.35">
      <c r="A100" s="45" t="s">
        <v>297</v>
      </c>
      <c r="B100" s="110">
        <v>2</v>
      </c>
      <c r="C100" s="120" t="str">
        <f>IF(B100=0, -5, "0")</f>
        <v>0</v>
      </c>
      <c r="D100" s="95" t="s">
        <v>541</v>
      </c>
      <c r="E100" s="94"/>
      <c r="F100" s="94"/>
    </row>
    <row r="101" spans="1:7" x14ac:dyDescent="0.3">
      <c r="A101" s="51" t="s">
        <v>232</v>
      </c>
      <c r="B101" s="110">
        <v>2</v>
      </c>
      <c r="C101" s="94"/>
      <c r="D101" s="95"/>
      <c r="E101" s="94"/>
      <c r="F101" s="94"/>
    </row>
    <row r="102" spans="1:7" x14ac:dyDescent="0.3">
      <c r="A102" s="342" t="s">
        <v>36</v>
      </c>
      <c r="B102" s="343"/>
      <c r="C102" s="344"/>
      <c r="D102" s="91">
        <f>SUM(B88:C101)</f>
        <v>24</v>
      </c>
    </row>
    <row r="103" spans="1:7" x14ac:dyDescent="0.3">
      <c r="A103" s="342" t="s">
        <v>295</v>
      </c>
      <c r="B103" s="343"/>
      <c r="C103" s="344"/>
      <c r="D103" s="33">
        <f>D102/(COUNT(B88:C101)*2)</f>
        <v>0.92307692307692313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66" x14ac:dyDescent="0.4">
      <c r="A107" s="50" t="s">
        <v>274</v>
      </c>
      <c r="B107" s="110">
        <v>1</v>
      </c>
      <c r="C107" s="101"/>
      <c r="D107" s="300" t="s">
        <v>545</v>
      </c>
      <c r="E107" s="94"/>
      <c r="F107" s="94" t="s">
        <v>357</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12"/>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299" t="s">
        <v>544</v>
      </c>
      <c r="E112" s="94"/>
      <c r="F112" s="94"/>
      <c r="G112" s="126"/>
    </row>
    <row r="113" spans="1:7" s="22" customFormat="1" ht="99" x14ac:dyDescent="0.3">
      <c r="A113" s="21" t="s">
        <v>165</v>
      </c>
      <c r="B113" s="110">
        <v>1</v>
      </c>
      <c r="C113" s="94"/>
      <c r="D113" s="95" t="s">
        <v>531</v>
      </c>
      <c r="E113" s="94"/>
      <c r="F113" s="94" t="s">
        <v>357</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300" t="s">
        <v>546</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91">
        <f>SUM(B107:C117)</f>
        <v>20</v>
      </c>
      <c r="E118" s="13"/>
      <c r="F118" s="13"/>
      <c r="G118" s="126"/>
    </row>
    <row r="119" spans="1:7" s="22" customFormat="1" x14ac:dyDescent="0.3">
      <c r="A119" s="342" t="s">
        <v>295</v>
      </c>
      <c r="B119" s="343"/>
      <c r="C119" s="344"/>
      <c r="D119" s="33">
        <f>D118/(COUNT(B107:C117)*2)</f>
        <v>0.90909090909090906</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ht="33" x14ac:dyDescent="0.3">
      <c r="A122" s="44" t="s">
        <v>275</v>
      </c>
      <c r="B122" s="111">
        <v>1</v>
      </c>
      <c r="C122" s="94"/>
      <c r="D122" s="113" t="s">
        <v>445</v>
      </c>
      <c r="E122" s="113"/>
      <c r="F122" s="94" t="s">
        <v>357</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t="s">
        <v>32</v>
      </c>
      <c r="C132" s="120" t="str">
        <f>IF(B132=0, -5, "0")</f>
        <v>0</v>
      </c>
      <c r="D132" s="107" t="s">
        <v>549</v>
      </c>
      <c r="E132" s="102"/>
      <c r="F132" s="94"/>
    </row>
    <row r="133" spans="1:7" x14ac:dyDescent="0.3">
      <c r="A133" s="342" t="s">
        <v>36</v>
      </c>
      <c r="B133" s="343"/>
      <c r="C133" s="344"/>
      <c r="D133" s="91">
        <f>SUM(B122:C132)</f>
        <v>17</v>
      </c>
    </row>
    <row r="134" spans="1:7" x14ac:dyDescent="0.3">
      <c r="A134" s="342" t="s">
        <v>295</v>
      </c>
      <c r="B134" s="343"/>
      <c r="C134" s="344"/>
      <c r="D134" s="32">
        <f>D133/(COUNT(B122:C132)*2)</f>
        <v>0.94444444444444442</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t="s">
        <v>32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v>2</v>
      </c>
      <c r="C140" s="95"/>
      <c r="D140" s="115"/>
      <c r="E140" s="94"/>
      <c r="F140" s="94"/>
    </row>
    <row r="141" spans="1:7" s="22" customFormat="1" ht="49.5" x14ac:dyDescent="0.3">
      <c r="A141" s="21" t="s">
        <v>303</v>
      </c>
      <c r="B141" s="110">
        <v>1</v>
      </c>
      <c r="C141" s="116"/>
      <c r="D141" s="116" t="s">
        <v>539</v>
      </c>
      <c r="E141" s="106"/>
      <c r="F141" s="94" t="s">
        <v>356</v>
      </c>
      <c r="G141" s="126"/>
    </row>
    <row r="142" spans="1:7" x14ac:dyDescent="0.3">
      <c r="A142" s="23" t="s">
        <v>284</v>
      </c>
      <c r="B142" s="110">
        <v>2</v>
      </c>
      <c r="C142" s="95"/>
      <c r="D142" s="98"/>
      <c r="E142" s="94"/>
      <c r="F142" s="94"/>
    </row>
    <row r="143" spans="1:7" x14ac:dyDescent="0.3">
      <c r="A143" s="23" t="s">
        <v>304</v>
      </c>
      <c r="B143" s="110">
        <v>0</v>
      </c>
      <c r="C143" s="122"/>
      <c r="D143" s="98" t="s">
        <v>553</v>
      </c>
      <c r="E143" s="94" t="s">
        <v>554</v>
      </c>
      <c r="F143" s="94" t="s">
        <v>356</v>
      </c>
    </row>
    <row r="144" spans="1:7" ht="18" x14ac:dyDescent="0.35">
      <c r="A144" s="40" t="s">
        <v>237</v>
      </c>
      <c r="B144" s="110" t="s">
        <v>32</v>
      </c>
      <c r="C144" s="120" t="str">
        <f>IF(B144=0, -5, "0")</f>
        <v>0</v>
      </c>
      <c r="D144" s="98"/>
      <c r="E144" s="94"/>
      <c r="F144" s="94"/>
    </row>
    <row r="145" spans="1:7" ht="18" x14ac:dyDescent="0.35">
      <c r="A145" s="40" t="s">
        <v>195</v>
      </c>
      <c r="B145" s="110">
        <v>0</v>
      </c>
      <c r="C145" s="120">
        <f>IF(B145=0, -5, "0")</f>
        <v>-5</v>
      </c>
      <c r="D145" s="98" t="s">
        <v>553</v>
      </c>
      <c r="E145" s="94" t="s">
        <v>554</v>
      </c>
      <c r="F145" s="94" t="s">
        <v>356</v>
      </c>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2" t="s">
        <v>36</v>
      </c>
      <c r="B149" s="343"/>
      <c r="C149" s="344"/>
      <c r="D149" s="91">
        <f>SUM(B137:C148)</f>
        <v>2</v>
      </c>
    </row>
    <row r="150" spans="1:7" x14ac:dyDescent="0.3">
      <c r="A150" s="342" t="s">
        <v>295</v>
      </c>
      <c r="B150" s="343"/>
      <c r="C150" s="344"/>
      <c r="D150" s="33">
        <f>D149/(COUNT(B137:C148)*2)</f>
        <v>0.14285714285714285</v>
      </c>
    </row>
    <row r="151" spans="1:7" s="22" customFormat="1" x14ac:dyDescent="0.3">
      <c r="A151" s="26"/>
      <c r="B151" s="27"/>
      <c r="C151" s="27"/>
      <c r="D151" s="28"/>
      <c r="G151" s="126"/>
    </row>
    <row r="152" spans="1:7" ht="19.5" x14ac:dyDescent="0.4">
      <c r="A152" s="340" t="s">
        <v>217</v>
      </c>
      <c r="B152" s="341"/>
      <c r="C152" s="341"/>
      <c r="D152" s="341"/>
      <c r="E152" s="341"/>
      <c r="F152" s="341"/>
    </row>
    <row r="153" spans="1:7" x14ac:dyDescent="0.3">
      <c r="A153" s="50" t="s">
        <v>279</v>
      </c>
      <c r="B153" s="94">
        <v>2</v>
      </c>
      <c r="C153" s="94"/>
      <c r="D153" s="95"/>
      <c r="E153" s="94"/>
      <c r="F153" s="94"/>
    </row>
    <row r="154" spans="1:7" ht="49.5" x14ac:dyDescent="0.3">
      <c r="A154" s="17" t="s">
        <v>149</v>
      </c>
      <c r="B154" s="94">
        <v>1</v>
      </c>
      <c r="C154" s="94"/>
      <c r="D154" s="95" t="s">
        <v>518</v>
      </c>
      <c r="E154" s="94"/>
      <c r="F154" s="94" t="s">
        <v>357</v>
      </c>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7"/>
      <c r="C161" s="348"/>
      <c r="D161" s="92">
        <f>SUM(B153:C160)</f>
        <v>15</v>
      </c>
    </row>
    <row r="162" spans="1:7" x14ac:dyDescent="0.3">
      <c r="A162" s="342" t="s">
        <v>295</v>
      </c>
      <c r="B162" s="343"/>
      <c r="C162" s="344"/>
      <c r="D162" s="33">
        <f>D161/(COUNT(B153:C160)*2)</f>
        <v>0.9375</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123" t="s">
        <v>532</v>
      </c>
      <c r="E167" s="94"/>
      <c r="F167" s="94" t="s">
        <v>357</v>
      </c>
    </row>
    <row r="168" spans="1:7" x14ac:dyDescent="0.3">
      <c r="A168" s="17" t="s">
        <v>86</v>
      </c>
      <c r="B168" s="94">
        <v>2</v>
      </c>
      <c r="C168" s="94"/>
      <c r="D168" s="94"/>
      <c r="E168" s="95"/>
      <c r="F168" s="94"/>
    </row>
    <row r="169" spans="1:7" x14ac:dyDescent="0.3">
      <c r="A169" s="342" t="s">
        <v>36</v>
      </c>
      <c r="B169" s="343"/>
      <c r="C169" s="344"/>
      <c r="D169" s="91">
        <f>SUM(B165:C168)</f>
        <v>7</v>
      </c>
    </row>
    <row r="170" spans="1:7" x14ac:dyDescent="0.3">
      <c r="A170" s="342" t="s">
        <v>295</v>
      </c>
      <c r="B170" s="343"/>
      <c r="C170" s="344"/>
      <c r="D170" s="33">
        <f>D169/(COUNT(B165:C168)*2)</f>
        <v>0.875</v>
      </c>
    </row>
    <row r="171" spans="1:7" s="22" customFormat="1" x14ac:dyDescent="0.3">
      <c r="A171" s="26"/>
      <c r="B171" s="27"/>
      <c r="C171" s="27"/>
      <c r="D171" s="28"/>
      <c r="G171" s="126"/>
    </row>
    <row r="172" spans="1:7" ht="19.5" x14ac:dyDescent="0.4">
      <c r="A172" s="345" t="s">
        <v>17</v>
      </c>
      <c r="B172" s="346"/>
      <c r="C172" s="346"/>
      <c r="D172" s="346"/>
      <c r="E172" s="346"/>
      <c r="F172" s="346"/>
    </row>
    <row r="173" spans="1:7" ht="33" x14ac:dyDescent="0.3">
      <c r="A173" s="20" t="s">
        <v>180</v>
      </c>
      <c r="B173" s="94">
        <v>1</v>
      </c>
      <c r="C173" s="94"/>
      <c r="D173" s="95" t="s">
        <v>560</v>
      </c>
      <c r="E173" s="94"/>
      <c r="F173" s="94" t="s">
        <v>356</v>
      </c>
    </row>
    <row r="174" spans="1:7" ht="49.5" x14ac:dyDescent="0.3">
      <c r="A174" s="17" t="s">
        <v>87</v>
      </c>
      <c r="B174" s="94">
        <v>1</v>
      </c>
      <c r="C174" s="94"/>
      <c r="D174" s="95" t="s">
        <v>507</v>
      </c>
      <c r="E174" s="94"/>
      <c r="F174" s="94" t="s">
        <v>357</v>
      </c>
    </row>
    <row r="175" spans="1:7" x14ac:dyDescent="0.3">
      <c r="A175" s="44" t="s">
        <v>197</v>
      </c>
      <c r="B175" s="94">
        <v>2</v>
      </c>
      <c r="C175" s="94"/>
      <c r="D175" s="95"/>
      <c r="E175" s="94"/>
      <c r="F175" s="94"/>
    </row>
    <row r="176" spans="1:7" ht="49.5" x14ac:dyDescent="0.3">
      <c r="A176" s="17" t="s">
        <v>150</v>
      </c>
      <c r="B176" s="94">
        <v>1</v>
      </c>
      <c r="C176" s="94"/>
      <c r="D176" s="95" t="s">
        <v>508</v>
      </c>
      <c r="E176" s="95"/>
      <c r="F176" s="94" t="s">
        <v>357</v>
      </c>
    </row>
    <row r="177" spans="1:7" x14ac:dyDescent="0.3">
      <c r="A177" s="342" t="s">
        <v>36</v>
      </c>
      <c r="B177" s="343"/>
      <c r="C177" s="344"/>
      <c r="D177" s="91">
        <f>SUM(B173:C176)</f>
        <v>5</v>
      </c>
    </row>
    <row r="178" spans="1:7" x14ac:dyDescent="0.3">
      <c r="A178" s="342" t="s">
        <v>295</v>
      </c>
      <c r="B178" s="343"/>
      <c r="C178" s="344"/>
      <c r="D178" s="33">
        <f>D177/(COUNT(B173:C176)*2)</f>
        <v>0.625</v>
      </c>
    </row>
    <row r="179" spans="1:7" s="22" customFormat="1" x14ac:dyDescent="0.3">
      <c r="A179" s="26"/>
      <c r="B179" s="27"/>
      <c r="C179" s="27"/>
      <c r="D179" s="28"/>
      <c r="G179" s="126"/>
    </row>
    <row r="180" spans="1:7" ht="19.5" x14ac:dyDescent="0.4">
      <c r="A180" s="340" t="s">
        <v>78</v>
      </c>
      <c r="B180" s="341"/>
      <c r="C180" s="341"/>
      <c r="D180" s="341"/>
      <c r="E180" s="341"/>
      <c r="F180" s="341"/>
    </row>
    <row r="181" spans="1:7" x14ac:dyDescent="0.3">
      <c r="A181" s="44" t="s">
        <v>315</v>
      </c>
      <c r="B181" s="94">
        <v>0</v>
      </c>
      <c r="C181" s="94"/>
      <c r="D181" s="95" t="s">
        <v>559</v>
      </c>
      <c r="E181" s="95"/>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91">
        <f>SUM(B181:C185)</f>
        <v>8</v>
      </c>
    </row>
    <row r="187" spans="1:7" x14ac:dyDescent="0.3">
      <c r="A187" s="342" t="s">
        <v>295</v>
      </c>
      <c r="B187" s="343"/>
      <c r="C187" s="344"/>
      <c r="D187" s="33">
        <f>D186/(COUNT(B181:C185)*2)</f>
        <v>0.8</v>
      </c>
    </row>
    <row r="188" spans="1:7" s="22" customFormat="1" x14ac:dyDescent="0.3">
      <c r="A188" s="26"/>
      <c r="B188" s="27"/>
      <c r="C188" s="27"/>
      <c r="D188" s="28"/>
      <c r="G188" s="126"/>
    </row>
    <row r="189" spans="1:7" ht="19.5" x14ac:dyDescent="0.4">
      <c r="A189" s="340" t="s">
        <v>216</v>
      </c>
      <c r="B189" s="341"/>
      <c r="C189" s="341"/>
      <c r="D189" s="341"/>
      <c r="E189" s="341"/>
      <c r="F189" s="341"/>
    </row>
    <row r="190" spans="1:7" x14ac:dyDescent="0.3">
      <c r="A190" s="44" t="s">
        <v>371</v>
      </c>
      <c r="B190" s="94">
        <v>1</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122" t="s">
        <v>537</v>
      </c>
      <c r="E192" s="94"/>
      <c r="F192" s="94" t="s">
        <v>357</v>
      </c>
    </row>
    <row r="193" spans="1:6" x14ac:dyDescent="0.3">
      <c r="A193" s="53" t="s">
        <v>189</v>
      </c>
      <c r="B193" s="94" t="s">
        <v>32</v>
      </c>
      <c r="C193" s="94"/>
      <c r="D193" s="94"/>
      <c r="E193" s="94"/>
      <c r="F193" s="94"/>
    </row>
    <row r="194" spans="1:6" x14ac:dyDescent="0.3">
      <c r="A194" s="342" t="s">
        <v>36</v>
      </c>
      <c r="B194" s="343"/>
      <c r="C194" s="344"/>
      <c r="D194" s="54">
        <f>SUM(B190:C193)</f>
        <v>2</v>
      </c>
    </row>
    <row r="195" spans="1:6" x14ac:dyDescent="0.3">
      <c r="A195" s="342" t="s">
        <v>295</v>
      </c>
      <c r="B195" s="343"/>
      <c r="C195" s="344"/>
      <c r="D195" s="33">
        <f>D194/(COUNT(B190:C193)*2)</f>
        <v>0.5</v>
      </c>
    </row>
    <row r="197" spans="1:6" ht="18" x14ac:dyDescent="0.35">
      <c r="A197" s="64" t="s">
        <v>246</v>
      </c>
      <c r="B197" s="63"/>
      <c r="C197" s="63"/>
      <c r="D197" s="302">
        <f>E197/F197</f>
        <v>0.22222222222222221</v>
      </c>
      <c r="E197" s="303">
        <f>COUNTIF('A2 Technique'!F17:F193,"ok")</f>
        <v>4</v>
      </c>
      <c r="F197" s="303">
        <f>COUNTA('A2 Technique'!F17:F193)</f>
        <v>18</v>
      </c>
    </row>
    <row r="198" spans="1:6" ht="22.5" x14ac:dyDescent="0.3">
      <c r="A198" s="35" t="s">
        <v>322</v>
      </c>
      <c r="B198" s="36"/>
      <c r="C198" s="37"/>
      <c r="D198" s="38">
        <f>SUM(D194,D186,D177,D169,D161,D63,D52,D33,D22,D118,D149,D133,D102,D84,D42)</f>
        <v>170</v>
      </c>
    </row>
    <row r="199" spans="1:6" ht="22.5" x14ac:dyDescent="0.3">
      <c r="A199" s="35" t="s">
        <v>323</v>
      </c>
      <c r="B199" s="36"/>
      <c r="C199" s="37"/>
      <c r="D199" s="39">
        <f>D198/(COUNT(B190:C193,B181:C185,B173:C176,B165:C168,B153:C160,B56:C62,B46:C51,B26:C32,B17:C21,B107:C117,B137:C148,B122:C132,B88:C101,B67:C83,B37:C41)*2)</f>
        <v>0.81730769230769229</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XFB549"/>
  <sheetViews>
    <sheetView view="pageBreakPreview" topLeftCell="A2" zoomScale="80" zoomScaleSheetLayoutView="80" workbookViewId="0">
      <selection activeCell="A8" sqref="A8:F8"/>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5"/>
      <c r="E1" s="335"/>
      <c r="F1" s="335"/>
      <c r="G1" s="335"/>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6" t="s">
        <v>179</v>
      </c>
      <c r="B7" s="336"/>
      <c r="C7" s="336"/>
      <c r="D7" s="336"/>
      <c r="E7" s="336"/>
      <c r="F7" s="336"/>
      <c r="G7" s="125"/>
    </row>
    <row r="8" spans="1:7" ht="29.25" x14ac:dyDescent="0.45">
      <c r="A8" s="337" t="str">
        <f>'Page de garde'!D18</f>
        <v>Ras Jebal</v>
      </c>
      <c r="B8" s="337"/>
      <c r="C8" s="337"/>
      <c r="D8" s="337"/>
      <c r="E8" s="337"/>
      <c r="F8" s="337"/>
      <c r="G8" s="125"/>
    </row>
    <row r="9" spans="1:7" ht="24" x14ac:dyDescent="0.45">
      <c r="A9" s="14" t="s">
        <v>42</v>
      </c>
      <c r="B9" s="338" t="s">
        <v>409</v>
      </c>
      <c r="C9" s="338"/>
      <c r="D9" s="338"/>
      <c r="E9" s="338"/>
      <c r="F9" s="338"/>
      <c r="G9" s="125"/>
    </row>
    <row r="10" spans="1:7" ht="24" x14ac:dyDescent="0.45">
      <c r="A10" s="15" t="s">
        <v>44</v>
      </c>
      <c r="B10" s="339" t="s">
        <v>468</v>
      </c>
      <c r="C10" s="339"/>
      <c r="D10" s="339"/>
      <c r="E10" s="339"/>
      <c r="F10" s="339"/>
      <c r="G10" s="125"/>
    </row>
    <row r="11" spans="1:7" ht="24" x14ac:dyDescent="0.45">
      <c r="A11" s="14" t="s">
        <v>43</v>
      </c>
      <c r="B11" s="334">
        <v>43418</v>
      </c>
      <c r="C11" s="334"/>
      <c r="D11" s="334"/>
      <c r="E11" s="334"/>
      <c r="F11" s="334"/>
      <c r="G11" s="125"/>
    </row>
    <row r="12" spans="1:7" ht="24" x14ac:dyDescent="0.45">
      <c r="A12" s="14" t="s">
        <v>239</v>
      </c>
      <c r="B12" s="332">
        <f>D549</f>
        <v>0.86538461538461542</v>
      </c>
      <c r="C12" s="332"/>
      <c r="D12" s="332"/>
      <c r="E12" s="332"/>
      <c r="F12" s="332"/>
      <c r="G12" s="125"/>
    </row>
    <row r="13" spans="1:7" ht="22.5" x14ac:dyDescent="0.45">
      <c r="D13" s="333"/>
      <c r="E13" s="333"/>
      <c r="F13" s="333"/>
      <c r="G13" s="333"/>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43418</v>
      </c>
      <c r="B16" s="188"/>
      <c r="C16" s="188"/>
      <c r="D16" s="188"/>
      <c r="E16" s="188"/>
      <c r="F16" s="202"/>
    </row>
    <row r="17" spans="1:8" ht="16.5" customHeight="1" x14ac:dyDescent="0.3">
      <c r="A17" s="316" t="s">
        <v>30</v>
      </c>
      <c r="B17" s="317" t="s">
        <v>31</v>
      </c>
      <c r="C17" s="317"/>
      <c r="D17" s="317" t="s">
        <v>46</v>
      </c>
      <c r="E17" s="318" t="s">
        <v>310</v>
      </c>
      <c r="F17" s="318" t="s">
        <v>358</v>
      </c>
    </row>
    <row r="18" spans="1:8" ht="16.5" customHeight="1" x14ac:dyDescent="0.3">
      <c r="A18" s="316"/>
      <c r="B18" s="41" t="s">
        <v>34</v>
      </c>
      <c r="C18" s="41" t="s">
        <v>33</v>
      </c>
      <c r="D18" s="317"/>
      <c r="E18" s="318"/>
      <c r="F18" s="318"/>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3" x14ac:dyDescent="0.3">
      <c r="A33" s="4" t="s">
        <v>51</v>
      </c>
      <c r="B33" s="130">
        <v>2</v>
      </c>
      <c r="C33" s="131"/>
      <c r="D33" s="240" t="s">
        <v>612</v>
      </c>
      <c r="E33" s="94"/>
      <c r="F33" s="204"/>
    </row>
    <row r="34" spans="1:7" ht="82.5" x14ac:dyDescent="0.3">
      <c r="A34" s="216" t="s">
        <v>153</v>
      </c>
      <c r="B34" s="130">
        <v>1</v>
      </c>
      <c r="C34" s="218">
        <f>IF(B34=0, -5, 0)</f>
        <v>0</v>
      </c>
      <c r="D34" s="113" t="s">
        <v>620</v>
      </c>
      <c r="E34" s="94"/>
      <c r="F34" s="204" t="s">
        <v>356</v>
      </c>
      <c r="G34" s="127"/>
    </row>
    <row r="35" spans="1:7" ht="33" x14ac:dyDescent="0.3">
      <c r="A35" s="190" t="s">
        <v>11</v>
      </c>
      <c r="B35" s="130">
        <v>2</v>
      </c>
      <c r="C35" s="136">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6" t="s">
        <v>379</v>
      </c>
      <c r="B38" s="327"/>
      <c r="C38" s="327"/>
      <c r="D38" s="327"/>
      <c r="E38" s="327"/>
      <c r="F38" s="328"/>
    </row>
    <row r="39" spans="1:7" ht="30.75" customHeight="1" x14ac:dyDescent="0.3">
      <c r="A39" s="4" t="s">
        <v>361</v>
      </c>
      <c r="B39" s="130">
        <v>2</v>
      </c>
      <c r="C39" s="130"/>
      <c r="D39" s="95"/>
      <c r="E39" s="94"/>
      <c r="F39" s="204"/>
    </row>
    <row r="40" spans="1:7" ht="30.75" customHeight="1" x14ac:dyDescent="0.3">
      <c r="A40" s="70" t="s">
        <v>381</v>
      </c>
      <c r="B40" s="130">
        <v>2</v>
      </c>
      <c r="C40" s="130"/>
      <c r="D40" s="95" t="s">
        <v>563</v>
      </c>
      <c r="E40" s="94"/>
      <c r="F40" s="204"/>
    </row>
    <row r="41" spans="1:7" ht="45" x14ac:dyDescent="0.3">
      <c r="A41" s="4" t="s">
        <v>249</v>
      </c>
      <c r="B41" s="280">
        <f>IF(D41=1, 2, IF(AND(D41&lt;1,D41&gt;0), 1, IF(D41=0,"0","NA")))</f>
        <v>2</v>
      </c>
      <c r="C41" s="130"/>
      <c r="D41" s="281">
        <f>IFERROR(E41/F41,"N.A")</f>
        <v>1</v>
      </c>
      <c r="E41" s="282">
        <f>COUNTIF('A3 Exploitation'!F21:F40,"ok")</f>
        <v>1</v>
      </c>
      <c r="F41" s="283">
        <f>COUNTA('A3 Exploitation'!F21:F40)</f>
        <v>1</v>
      </c>
    </row>
    <row r="42" spans="1:7" x14ac:dyDescent="0.3">
      <c r="A42" s="59" t="s">
        <v>36</v>
      </c>
      <c r="B42" s="59"/>
      <c r="C42" s="59"/>
      <c r="D42" s="59">
        <f>SUM(B29:C37,B39:C41)</f>
        <v>23</v>
      </c>
    </row>
    <row r="43" spans="1:7" x14ac:dyDescent="0.3">
      <c r="A43" s="5" t="s">
        <v>35</v>
      </c>
      <c r="B43" s="132"/>
      <c r="C43" s="133"/>
      <c r="D43" s="134">
        <f>D42/(COUNT(B29:C37,B39:C41)*2)</f>
        <v>0.76666666666666672</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0.80555555555555558</v>
      </c>
    </row>
    <row r="47" spans="1:7" x14ac:dyDescent="0.3">
      <c r="A47" s="145"/>
      <c r="B47" s="124"/>
      <c r="C47" s="135"/>
      <c r="D47" s="124"/>
    </row>
    <row r="48" spans="1:7" ht="18" x14ac:dyDescent="0.35">
      <c r="A48" s="185" t="s">
        <v>124</v>
      </c>
      <c r="B48" s="185"/>
      <c r="C48" s="185"/>
      <c r="D48" s="185"/>
      <c r="E48" s="185"/>
      <c r="F48" s="201"/>
    </row>
    <row r="49" spans="1:7" x14ac:dyDescent="0.3">
      <c r="A49" s="146">
        <f>B11</f>
        <v>43418</v>
      </c>
      <c r="B49" s="124"/>
      <c r="C49" s="135"/>
      <c r="D49" s="124"/>
    </row>
    <row r="50" spans="1:7" ht="16.5" customHeight="1" x14ac:dyDescent="0.3">
      <c r="A50" s="316" t="s">
        <v>30</v>
      </c>
      <c r="B50" s="317" t="s">
        <v>31</v>
      </c>
      <c r="C50" s="317"/>
      <c r="D50" s="317" t="s">
        <v>46</v>
      </c>
      <c r="E50" s="318" t="s">
        <v>310</v>
      </c>
      <c r="F50" s="318" t="s">
        <v>360</v>
      </c>
      <c r="G50" s="127"/>
    </row>
    <row r="51" spans="1:7" ht="16.5" customHeight="1" x14ac:dyDescent="0.3">
      <c r="A51" s="316"/>
      <c r="B51" s="41" t="s">
        <v>34</v>
      </c>
      <c r="C51" s="41" t="s">
        <v>33</v>
      </c>
      <c r="D51" s="317"/>
      <c r="E51" s="318"/>
      <c r="F51" s="318"/>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t="s">
        <v>32</v>
      </c>
      <c r="C68" s="136" t="str">
        <f>IF(B68=0, -10, "0")</f>
        <v>0</v>
      </c>
      <c r="D68" s="116" t="s">
        <v>564</v>
      </c>
      <c r="E68" s="94"/>
      <c r="F68" s="204"/>
      <c r="G68" s="214"/>
    </row>
    <row r="69" spans="1:7" ht="49.5" x14ac:dyDescent="0.3">
      <c r="A69" s="209" t="s">
        <v>380</v>
      </c>
      <c r="B69" s="130">
        <v>1</v>
      </c>
      <c r="C69" s="150">
        <f>IF(B69=0, -5, 0)</f>
        <v>0</v>
      </c>
      <c r="D69" s="95" t="s">
        <v>613</v>
      </c>
      <c r="E69" s="94"/>
      <c r="F69" s="204" t="s">
        <v>356</v>
      </c>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f>IF(B74=0, -5, 0)</f>
        <v>0</v>
      </c>
      <c r="D74" s="116" t="s">
        <v>564</v>
      </c>
      <c r="E74" s="116"/>
      <c r="F74" s="204"/>
      <c r="G74" s="214"/>
    </row>
    <row r="75" spans="1:7" s="112" customFormat="1" x14ac:dyDescent="0.3">
      <c r="A75" s="70" t="s">
        <v>251</v>
      </c>
      <c r="B75" s="130">
        <v>2</v>
      </c>
      <c r="C75" s="131"/>
      <c r="D75" s="151"/>
      <c r="E75" s="106"/>
      <c r="F75" s="204"/>
      <c r="G75" s="214"/>
    </row>
    <row r="76" spans="1:7" s="112" customFormat="1" ht="100.5" x14ac:dyDescent="0.3">
      <c r="A76" s="70" t="s">
        <v>156</v>
      </c>
      <c r="B76" s="130">
        <v>1</v>
      </c>
      <c r="C76" s="131"/>
      <c r="D76" s="138" t="s">
        <v>633</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24</v>
      </c>
    </row>
    <row r="85" spans="1:7" x14ac:dyDescent="0.3">
      <c r="A85" s="5" t="s">
        <v>35</v>
      </c>
      <c r="B85" s="132"/>
      <c r="C85" s="133"/>
      <c r="D85" s="134">
        <f>D84/(COUNT(B65:C83)*2)</f>
        <v>0.66666666666666663</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66" x14ac:dyDescent="0.3">
      <c r="A92" s="70" t="s">
        <v>384</v>
      </c>
      <c r="B92" s="130">
        <v>1</v>
      </c>
      <c r="C92" s="218"/>
      <c r="D92" s="147" t="s">
        <v>621</v>
      </c>
      <c r="E92" s="106"/>
      <c r="F92" s="204" t="s">
        <v>356</v>
      </c>
    </row>
    <row r="93" spans="1:7" ht="30" x14ac:dyDescent="0.3">
      <c r="A93" s="4" t="s">
        <v>359</v>
      </c>
      <c r="B93" s="130">
        <v>2</v>
      </c>
      <c r="C93" s="130"/>
      <c r="D93" s="129"/>
      <c r="E93" s="94"/>
      <c r="F93" s="204"/>
    </row>
    <row r="94" spans="1:7" x14ac:dyDescent="0.3">
      <c r="A94" s="326" t="s">
        <v>379</v>
      </c>
      <c r="B94" s="327"/>
      <c r="C94" s="327"/>
      <c r="D94" s="327"/>
      <c r="E94" s="327"/>
      <c r="F94" s="328"/>
    </row>
    <row r="95" spans="1:7" ht="26.25" customHeight="1" x14ac:dyDescent="0.3">
      <c r="A95" s="229" t="s">
        <v>361</v>
      </c>
      <c r="B95" s="130">
        <v>2</v>
      </c>
      <c r="C95" s="230"/>
      <c r="D95" s="231"/>
      <c r="E95" s="106"/>
      <c r="F95" s="204"/>
    </row>
    <row r="96" spans="1:7" s="112" customFormat="1" ht="31.5" customHeight="1" x14ac:dyDescent="0.3">
      <c r="A96" s="55" t="s">
        <v>614</v>
      </c>
      <c r="B96" s="130" t="s">
        <v>32</v>
      </c>
      <c r="C96" s="213"/>
      <c r="D96" s="223" t="s">
        <v>565</v>
      </c>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0.5</v>
      </c>
      <c r="E99" s="282">
        <f>COUNTIF('A3 Exploitation'!F53:F98,"ok")</f>
        <v>1</v>
      </c>
      <c r="F99" s="283">
        <f>COUNTA('A3 Exploitation'!F53:F98)</f>
        <v>2</v>
      </c>
      <c r="G99" s="127"/>
    </row>
    <row r="100" spans="1:7" x14ac:dyDescent="0.3">
      <c r="A100" s="5" t="s">
        <v>36</v>
      </c>
      <c r="B100" s="5"/>
      <c r="C100" s="5"/>
      <c r="D100" s="5">
        <f>SUM(B88:C93,B95:C99)</f>
        <v>18</v>
      </c>
    </row>
    <row r="101" spans="1:7" x14ac:dyDescent="0.3">
      <c r="A101" s="5" t="s">
        <v>35</v>
      </c>
      <c r="B101" s="132"/>
      <c r="C101" s="133"/>
      <c r="D101" s="134">
        <f>D100/(COUNT(B88:C93,B95:C99)*2)</f>
        <v>0.9</v>
      </c>
    </row>
    <row r="102" spans="1:7" ht="18" x14ac:dyDescent="0.35">
      <c r="A102" s="42" t="s">
        <v>61</v>
      </c>
      <c r="B102" s="152"/>
      <c r="C102" s="153"/>
      <c r="D102" s="143">
        <f>SUM(D84,D100,D61)</f>
        <v>58</v>
      </c>
    </row>
    <row r="103" spans="1:7" ht="18" x14ac:dyDescent="0.35">
      <c r="A103" s="42" t="s">
        <v>199</v>
      </c>
      <c r="B103" s="152"/>
      <c r="C103" s="153"/>
      <c r="D103" s="144">
        <f>D102/(COUNT(B88:C93,B53:C60,B65:C83,B95:C99)*2)</f>
        <v>0.80555555555555558</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43418</v>
      </c>
      <c r="B106" s="124"/>
      <c r="C106" s="135"/>
      <c r="D106" s="124"/>
    </row>
    <row r="107" spans="1:7" ht="16.5" customHeight="1" x14ac:dyDescent="0.3">
      <c r="A107" s="316" t="s">
        <v>30</v>
      </c>
      <c r="B107" s="317" t="s">
        <v>31</v>
      </c>
      <c r="C107" s="317"/>
      <c r="D107" s="317" t="s">
        <v>46</v>
      </c>
      <c r="E107" s="318" t="s">
        <v>310</v>
      </c>
      <c r="F107" s="318" t="s">
        <v>360</v>
      </c>
    </row>
    <row r="108" spans="1:7" ht="16.5" customHeight="1" x14ac:dyDescent="0.3">
      <c r="A108" s="316"/>
      <c r="B108" s="41" t="s">
        <v>34</v>
      </c>
      <c r="C108" s="41" t="s">
        <v>33</v>
      </c>
      <c r="D108" s="317"/>
      <c r="E108" s="318"/>
      <c r="F108" s="318"/>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33" x14ac:dyDescent="0.3">
      <c r="A124" s="4" t="s">
        <v>59</v>
      </c>
      <c r="B124" s="130">
        <v>1</v>
      </c>
      <c r="C124" s="130"/>
      <c r="D124" s="157" t="s">
        <v>569</v>
      </c>
      <c r="E124" s="95"/>
      <c r="F124" s="204" t="s">
        <v>357</v>
      </c>
    </row>
    <row r="125" spans="1:6" ht="30" x14ac:dyDescent="0.3">
      <c r="A125" s="209" t="s">
        <v>159</v>
      </c>
      <c r="B125" s="130">
        <v>2</v>
      </c>
      <c r="C125" s="130">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0</v>
      </c>
      <c r="C128" s="131"/>
      <c r="D128" s="95" t="s">
        <v>607</v>
      </c>
      <c r="E128" s="95" t="s">
        <v>566</v>
      </c>
      <c r="F128" s="204" t="s">
        <v>356</v>
      </c>
    </row>
    <row r="129" spans="1:7" s="112" customFormat="1" ht="29.25" customHeight="1" x14ac:dyDescent="0.3">
      <c r="A129" s="238" t="s">
        <v>513</v>
      </c>
      <c r="B129" s="130">
        <v>2</v>
      </c>
      <c r="C129" s="213">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f>IF(B131=0, -5, 0)</f>
        <v>0</v>
      </c>
      <c r="D131" s="95"/>
      <c r="E131" s="95"/>
      <c r="F131" s="204"/>
      <c r="G131" s="127"/>
    </row>
    <row r="132" spans="1:7" ht="115.5" x14ac:dyDescent="0.3">
      <c r="A132" s="210" t="s">
        <v>157</v>
      </c>
      <c r="B132" s="130">
        <v>1</v>
      </c>
      <c r="C132" s="150">
        <f>IF(B132=0, -5, 0)</f>
        <v>0</v>
      </c>
      <c r="D132" s="297" t="s">
        <v>615</v>
      </c>
      <c r="E132" s="95"/>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32</v>
      </c>
    </row>
    <row r="140" spans="1:7" x14ac:dyDescent="0.3">
      <c r="A140" s="5" t="s">
        <v>35</v>
      </c>
      <c r="B140" s="132"/>
      <c r="C140" s="133"/>
      <c r="D140" s="134">
        <f>D139/(COUNT(B121:C138)*2)</f>
        <v>0.72727272727272729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9" t="s">
        <v>379</v>
      </c>
      <c r="B148" s="330"/>
      <c r="C148" s="330"/>
      <c r="D148" s="331"/>
      <c r="E148" s="116"/>
      <c r="F148" s="204"/>
      <c r="G148" s="127"/>
    </row>
    <row r="149" spans="1:7" s="112" customFormat="1" ht="31.5" customHeight="1" x14ac:dyDescent="0.3">
      <c r="A149" s="58" t="s">
        <v>361</v>
      </c>
      <c r="B149" s="130">
        <v>2</v>
      </c>
      <c r="C149" s="225"/>
      <c r="D149" s="116"/>
      <c r="E149" s="116"/>
      <c r="F149" s="204"/>
      <c r="G149" s="127"/>
    </row>
    <row r="150" spans="1:7" s="112" customFormat="1" ht="37.5" customHeight="1" x14ac:dyDescent="0.3">
      <c r="A150" s="55" t="s">
        <v>386</v>
      </c>
      <c r="B150" s="130" t="s">
        <v>32</v>
      </c>
      <c r="C150" s="225"/>
      <c r="D150" s="307" t="s">
        <v>565</v>
      </c>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0.5</v>
      </c>
      <c r="E153" s="282">
        <f>COUNTIF('A3 Exploitation'!F110:F152,"ok")</f>
        <v>1</v>
      </c>
      <c r="F153" s="283">
        <f>COUNTA('A3 Exploitation'!F110:F152)</f>
        <v>2</v>
      </c>
    </row>
    <row r="154" spans="1:7" x14ac:dyDescent="0.3">
      <c r="A154" s="5" t="s">
        <v>36</v>
      </c>
      <c r="B154" s="5"/>
      <c r="C154" s="5"/>
      <c r="D154" s="5">
        <f>SUM(B143:C147,B149:C153)</f>
        <v>17</v>
      </c>
    </row>
    <row r="155" spans="1:7" x14ac:dyDescent="0.3">
      <c r="A155" s="5" t="s">
        <v>35</v>
      </c>
      <c r="B155" s="132"/>
      <c r="C155" s="133"/>
      <c r="D155" s="134">
        <f>D154/(COUNT(B143:C147,B149:C153)*2)</f>
        <v>0.94444444444444442</v>
      </c>
    </row>
    <row r="156" spans="1:7" x14ac:dyDescent="0.3">
      <c r="A156" s="145"/>
      <c r="B156" s="124"/>
      <c r="C156" s="135"/>
      <c r="D156" s="124"/>
    </row>
    <row r="157" spans="1:7" ht="18" x14ac:dyDescent="0.35">
      <c r="A157" s="42" t="s">
        <v>125</v>
      </c>
      <c r="B157" s="152"/>
      <c r="C157" s="153"/>
      <c r="D157" s="143">
        <f>SUM(D154,D117,D139)</f>
        <v>63</v>
      </c>
    </row>
    <row r="158" spans="1:7" ht="18" x14ac:dyDescent="0.35">
      <c r="A158" s="42" t="s">
        <v>200</v>
      </c>
      <c r="B158" s="152"/>
      <c r="C158" s="153"/>
      <c r="D158" s="144">
        <f>D157/(COUNT(B143:C147,B110:C116,B121:C138,B149:C153)*2)</f>
        <v>0.82894736842105265</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43418</v>
      </c>
      <c r="B161" s="124"/>
      <c r="C161" s="135"/>
      <c r="D161" s="127"/>
    </row>
    <row r="162" spans="1:7" ht="16.5" customHeight="1" x14ac:dyDescent="0.3">
      <c r="A162" s="316" t="s">
        <v>30</v>
      </c>
      <c r="B162" s="317" t="s">
        <v>31</v>
      </c>
      <c r="C162" s="317"/>
      <c r="D162" s="317" t="s">
        <v>46</v>
      </c>
      <c r="E162" s="318" t="s">
        <v>310</v>
      </c>
      <c r="F162" s="318" t="s">
        <v>360</v>
      </c>
      <c r="G162" s="127"/>
    </row>
    <row r="163" spans="1:7" ht="16.5" customHeight="1" x14ac:dyDescent="0.3">
      <c r="A163" s="316"/>
      <c r="B163" s="41" t="s">
        <v>34</v>
      </c>
      <c r="C163" s="41" t="s">
        <v>33</v>
      </c>
      <c r="D163" s="317"/>
      <c r="E163" s="318"/>
      <c r="F163" s="318"/>
    </row>
    <row r="164" spans="1:7" x14ac:dyDescent="0.3">
      <c r="A164" s="196" t="s">
        <v>58</v>
      </c>
      <c r="B164" s="197"/>
      <c r="C164" s="197"/>
      <c r="D164" s="197"/>
      <c r="E164" s="197"/>
      <c r="F164" s="197"/>
    </row>
    <row r="165" spans="1:7" ht="72.75" customHeight="1" x14ac:dyDescent="0.3">
      <c r="A165" s="7" t="s">
        <v>119</v>
      </c>
      <c r="B165" s="130">
        <v>1</v>
      </c>
      <c r="C165" s="130"/>
      <c r="D165" s="156" t="s">
        <v>634</v>
      </c>
      <c r="E165" s="94"/>
      <c r="F165" s="204" t="s">
        <v>356</v>
      </c>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66" x14ac:dyDescent="0.3">
      <c r="A169" s="7" t="s">
        <v>171</v>
      </c>
      <c r="B169" s="130">
        <v>1</v>
      </c>
      <c r="C169" s="130"/>
      <c r="D169" s="95" t="s">
        <v>567</v>
      </c>
      <c r="E169" s="94"/>
      <c r="F169" s="204" t="s">
        <v>356</v>
      </c>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0.8571428571428571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ht="33" x14ac:dyDescent="0.3">
      <c r="A178" s="4" t="s">
        <v>59</v>
      </c>
      <c r="B178" s="130">
        <v>1</v>
      </c>
      <c r="C178" s="130"/>
      <c r="D178" s="157" t="s">
        <v>569</v>
      </c>
      <c r="E178" s="94"/>
      <c r="F178" s="204" t="s">
        <v>357</v>
      </c>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47" t="s">
        <v>568</v>
      </c>
      <c r="E185" s="94"/>
      <c r="F185" s="204" t="s">
        <v>357</v>
      </c>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22" t="s">
        <v>379</v>
      </c>
      <c r="B195" s="322"/>
      <c r="C195" s="322"/>
      <c r="D195" s="322"/>
      <c r="E195" s="322"/>
      <c r="F195" s="322"/>
      <c r="G195" s="127"/>
    </row>
    <row r="196" spans="1:7" s="112" customFormat="1" ht="35.25" customHeight="1" x14ac:dyDescent="0.3">
      <c r="A196" s="4" t="s">
        <v>361</v>
      </c>
      <c r="B196" s="130">
        <v>2</v>
      </c>
      <c r="C196" s="131"/>
      <c r="D196" s="116"/>
      <c r="E196" s="106"/>
      <c r="F196" s="204"/>
      <c r="G196" s="127"/>
    </row>
    <row r="197" spans="1:7" s="112" customFormat="1" ht="37.5" customHeight="1" x14ac:dyDescent="0.3">
      <c r="A197" s="70" t="s">
        <v>386</v>
      </c>
      <c r="B197" s="130" t="s">
        <v>32</v>
      </c>
      <c r="C197" s="131"/>
      <c r="D197" s="307" t="s">
        <v>565</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COUNTIF('A3 Exploitation'!F165:F199,"ok")</f>
        <v>1</v>
      </c>
      <c r="F200" s="283">
        <f>COUNTA('A3 Exploitation'!F165:F199)</f>
        <v>1</v>
      </c>
      <c r="G200" s="127"/>
    </row>
    <row r="201" spans="1:7" x14ac:dyDescent="0.3">
      <c r="A201" s="59" t="s">
        <v>36</v>
      </c>
      <c r="B201" s="59"/>
      <c r="C201" s="59"/>
      <c r="D201" s="59">
        <f>SUM(B176:C194,B196:C200)</f>
        <v>44</v>
      </c>
    </row>
    <row r="202" spans="1:7" x14ac:dyDescent="0.3">
      <c r="A202" s="5" t="s">
        <v>35</v>
      </c>
      <c r="B202" s="132"/>
      <c r="C202" s="133"/>
      <c r="D202" s="134">
        <f>D201/(COUNT(B176:C194,B196:C200)*2)</f>
        <v>0.95652173913043481</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0.93333333333333335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43418</v>
      </c>
      <c r="B208" s="124"/>
      <c r="C208" s="135"/>
      <c r="D208" s="124"/>
    </row>
    <row r="209" spans="1:7" ht="16.5" customHeight="1" x14ac:dyDescent="0.3">
      <c r="A209" s="316" t="s">
        <v>30</v>
      </c>
      <c r="B209" s="317" t="s">
        <v>31</v>
      </c>
      <c r="C209" s="317"/>
      <c r="D209" s="317" t="s">
        <v>46</v>
      </c>
      <c r="E209" s="318" t="s">
        <v>310</v>
      </c>
      <c r="F209" s="318" t="s">
        <v>360</v>
      </c>
      <c r="G209" s="127"/>
    </row>
    <row r="210" spans="1:7" ht="16.5" customHeight="1" x14ac:dyDescent="0.3">
      <c r="A210" s="316"/>
      <c r="B210" s="41" t="s">
        <v>34</v>
      </c>
      <c r="C210" s="41" t="s">
        <v>33</v>
      </c>
      <c r="D210" s="317"/>
      <c r="E210" s="318"/>
      <c r="F210" s="318"/>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t="s">
        <v>32</v>
      </c>
      <c r="C229" s="136"/>
      <c r="D229" s="123" t="s">
        <v>570</v>
      </c>
      <c r="E229" s="95"/>
      <c r="F229" s="204"/>
    </row>
    <row r="230" spans="1:7" ht="49.5" x14ac:dyDescent="0.35">
      <c r="A230" s="278" t="s">
        <v>388</v>
      </c>
      <c r="B230" s="130">
        <v>2</v>
      </c>
      <c r="C230" s="136" t="str">
        <f>IF(B230=0, -10, "0")</f>
        <v>0</v>
      </c>
      <c r="D230" s="156"/>
      <c r="E230" s="94"/>
      <c r="F230" s="204"/>
    </row>
    <row r="231" spans="1:7" ht="33" x14ac:dyDescent="0.3">
      <c r="A231" s="70" t="s">
        <v>59</v>
      </c>
      <c r="B231" s="130">
        <v>1</v>
      </c>
      <c r="C231" s="130"/>
      <c r="D231" s="157" t="s">
        <v>569</v>
      </c>
      <c r="E231" s="94"/>
      <c r="F231" s="204" t="s">
        <v>357</v>
      </c>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t="s">
        <v>32</v>
      </c>
      <c r="C235" s="150">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183" customHeight="1" x14ac:dyDescent="0.3">
      <c r="A238" s="209" t="s">
        <v>66</v>
      </c>
      <c r="B238" s="130">
        <v>0</v>
      </c>
      <c r="C238" s="150">
        <f>IF(B238=0, -5, 0)</f>
        <v>-5</v>
      </c>
      <c r="D238" s="165" t="s">
        <v>622</v>
      </c>
      <c r="E238" s="113" t="s">
        <v>610</v>
      </c>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22</v>
      </c>
    </row>
    <row r="245" spans="1:7" x14ac:dyDescent="0.3">
      <c r="A245" s="5" t="s">
        <v>35</v>
      </c>
      <c r="B245" s="132"/>
      <c r="C245" s="133"/>
      <c r="D245" s="134">
        <f>D244/(COUNT(B226:C243)*2)</f>
        <v>0.6470588235294118</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22" t="s">
        <v>379</v>
      </c>
      <c r="B256" s="322"/>
      <c r="C256" s="322"/>
      <c r="D256" s="322"/>
      <c r="E256" s="322"/>
      <c r="F256" s="322"/>
    </row>
    <row r="257" spans="1:7" ht="31.5" customHeight="1" x14ac:dyDescent="0.3">
      <c r="A257" s="58" t="s">
        <v>361</v>
      </c>
      <c r="B257" s="130">
        <v>2</v>
      </c>
      <c r="C257" s="227"/>
      <c r="D257" s="227"/>
      <c r="E257" s="227"/>
      <c r="F257" s="204"/>
      <c r="G257" s="127"/>
    </row>
    <row r="258" spans="1:7" ht="36.75" customHeight="1" x14ac:dyDescent="0.3">
      <c r="A258" s="55" t="s">
        <v>386</v>
      </c>
      <c r="B258" s="130" t="s">
        <v>32</v>
      </c>
      <c r="C258" s="131"/>
      <c r="D258" s="307" t="s">
        <v>565</v>
      </c>
      <c r="E258" s="106"/>
      <c r="F258" s="204"/>
      <c r="G258" s="127"/>
    </row>
    <row r="259" spans="1:7" ht="30" x14ac:dyDescent="0.3">
      <c r="A259" s="219" t="s">
        <v>391</v>
      </c>
      <c r="B259" s="130">
        <v>2</v>
      </c>
      <c r="C259" s="131"/>
      <c r="D259" s="147"/>
      <c r="E259" s="106"/>
      <c r="F259" s="204"/>
      <c r="G259" s="127"/>
    </row>
    <row r="260" spans="1:7" ht="49.5" x14ac:dyDescent="0.3">
      <c r="A260" s="219" t="s">
        <v>392</v>
      </c>
      <c r="B260" s="130">
        <v>1</v>
      </c>
      <c r="C260" s="131"/>
      <c r="D260" s="147" t="s">
        <v>636</v>
      </c>
      <c r="E260" s="106"/>
      <c r="F260" s="204" t="s">
        <v>356</v>
      </c>
      <c r="G260" s="127"/>
    </row>
    <row r="261" spans="1:7" ht="45" x14ac:dyDescent="0.3">
      <c r="A261" s="55" t="s">
        <v>249</v>
      </c>
      <c r="B261" s="280">
        <f>IF(D261=1, 2, IF(AND(D261&lt;1,D261&gt;0), 1, IF(D261=0,"0","NA")))</f>
        <v>2</v>
      </c>
      <c r="C261" s="140"/>
      <c r="D261" s="281">
        <f>IFERROR(E261/F261,"N.A")</f>
        <v>1</v>
      </c>
      <c r="E261" s="282">
        <f>COUNTIF('A3 Exploitation'!F212:F260,"ok")</f>
        <v>1</v>
      </c>
      <c r="F261" s="283">
        <f>COUNTA('A3 Exploitation'!F212:F260)</f>
        <v>1</v>
      </c>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65</v>
      </c>
    </row>
    <row r="266" spans="1:7" ht="18" x14ac:dyDescent="0.35">
      <c r="A266" s="57" t="s">
        <v>202</v>
      </c>
      <c r="B266" s="160"/>
      <c r="C266" s="161"/>
      <c r="D266" s="162">
        <f>D265/(COUNT(B226:C243,B248:C255,B212:C221,B257:C261)*2)</f>
        <v>0.83333333333333337</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43418</v>
      </c>
      <c r="B269" s="124"/>
      <c r="C269" s="135"/>
      <c r="D269" s="124"/>
      <c r="F269" s="206"/>
      <c r="G269" s="214"/>
    </row>
    <row r="270" spans="1:7" s="16" customFormat="1" ht="16.5" customHeight="1" x14ac:dyDescent="0.3">
      <c r="A270" s="316" t="s">
        <v>30</v>
      </c>
      <c r="B270" s="317" t="s">
        <v>31</v>
      </c>
      <c r="C270" s="317"/>
      <c r="D270" s="317" t="s">
        <v>46</v>
      </c>
      <c r="E270" s="318" t="s">
        <v>310</v>
      </c>
      <c r="F270" s="318" t="s">
        <v>360</v>
      </c>
      <c r="G270" s="214"/>
    </row>
    <row r="271" spans="1:7" s="16" customFormat="1" ht="16.5" customHeight="1" x14ac:dyDescent="0.3">
      <c r="A271" s="316"/>
      <c r="B271" s="41" t="s">
        <v>34</v>
      </c>
      <c r="C271" s="41" t="s">
        <v>33</v>
      </c>
      <c r="D271" s="317"/>
      <c r="E271" s="318"/>
      <c r="F271" s="318"/>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33" x14ac:dyDescent="0.3">
      <c r="A274" s="7" t="s">
        <v>135</v>
      </c>
      <c r="B274" s="130">
        <v>2</v>
      </c>
      <c r="C274" s="130"/>
      <c r="D274" s="138" t="s">
        <v>571</v>
      </c>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12</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82.5" customHeight="1" x14ac:dyDescent="0.3">
      <c r="A302" s="209" t="s">
        <v>157</v>
      </c>
      <c r="B302" s="130">
        <v>1</v>
      </c>
      <c r="C302" s="150">
        <f>IF(B302=0, -5, 0)</f>
        <v>0</v>
      </c>
      <c r="D302" s="165" t="s">
        <v>572</v>
      </c>
      <c r="E302" s="106"/>
      <c r="F302" s="204" t="s">
        <v>356</v>
      </c>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23" t="s">
        <v>396</v>
      </c>
      <c r="B308" s="324"/>
      <c r="C308" s="324"/>
      <c r="D308" s="324"/>
      <c r="E308" s="324"/>
      <c r="F308" s="325"/>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v>2</v>
      </c>
      <c r="C311" s="213"/>
      <c r="D311" s="165"/>
      <c r="E311" s="106"/>
      <c r="F311" s="204"/>
      <c r="G311" s="214"/>
    </row>
    <row r="312" spans="1:7" s="16" customFormat="1" ht="56.25" customHeight="1" x14ac:dyDescent="0.3">
      <c r="A312" s="219" t="s">
        <v>392</v>
      </c>
      <c r="B312" s="130">
        <v>2</v>
      </c>
      <c r="C312" s="213"/>
      <c r="D312" s="165" t="s">
        <v>635</v>
      </c>
      <c r="E312" s="106"/>
      <c r="F312" s="204"/>
      <c r="G312" s="214"/>
    </row>
    <row r="313" spans="1:7" s="16" customFormat="1" ht="45" x14ac:dyDescent="0.3">
      <c r="A313" s="56" t="s">
        <v>249</v>
      </c>
      <c r="B313" s="280" t="str">
        <f>IF(D313=1, 2, IF(AND(D313&lt;1,D313&gt;0), 1, IF(D313=0,"0","NA")))</f>
        <v>0</v>
      </c>
      <c r="C313" s="140"/>
      <c r="D313" s="281">
        <f>IFERROR(E313/F313,"N.A")</f>
        <v>0</v>
      </c>
      <c r="E313" s="282">
        <f>COUNTIF('A3 Exploitation'!F273:F312,"ok")</f>
        <v>0</v>
      </c>
      <c r="F313" s="283">
        <f>COUNTA('A3 Exploitation'!F273:F312)</f>
        <v>2</v>
      </c>
      <c r="G313" s="214"/>
    </row>
    <row r="314" spans="1:7" s="16" customFormat="1" x14ac:dyDescent="0.3">
      <c r="A314" s="5" t="s">
        <v>36</v>
      </c>
      <c r="B314" s="5"/>
      <c r="C314" s="5"/>
      <c r="D314" s="5">
        <f>SUM(B289:C307,B309:C313)</f>
        <v>25</v>
      </c>
      <c r="F314" s="206"/>
      <c r="G314" s="214"/>
    </row>
    <row r="315" spans="1:7" s="16" customFormat="1" x14ac:dyDescent="0.3">
      <c r="A315" s="5" t="s">
        <v>35</v>
      </c>
      <c r="B315" s="132"/>
      <c r="C315" s="133"/>
      <c r="D315" s="134">
        <f>D314/(COUNT(B289:C307,B309:C313)*2)</f>
        <v>0.8928571428571429</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37</v>
      </c>
      <c r="F317" s="206"/>
      <c r="G317" s="214"/>
    </row>
    <row r="318" spans="1:7" s="16" customFormat="1" ht="18" x14ac:dyDescent="0.35">
      <c r="A318" s="42" t="s">
        <v>203</v>
      </c>
      <c r="B318" s="152"/>
      <c r="C318" s="153"/>
      <c r="D318" s="144">
        <f>D317/(COUNT(B273:C284,B289:C307,B309:C313)*2)</f>
        <v>0.92500000000000004</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43418</v>
      </c>
      <c r="B321" s="124"/>
      <c r="C321" s="135"/>
      <c r="D321" s="127"/>
    </row>
    <row r="322" spans="1:7" ht="16.5" customHeight="1" x14ac:dyDescent="0.3">
      <c r="A322" s="316" t="s">
        <v>30</v>
      </c>
      <c r="B322" s="317" t="s">
        <v>31</v>
      </c>
      <c r="C322" s="317"/>
      <c r="D322" s="317" t="s">
        <v>46</v>
      </c>
      <c r="E322" s="318" t="s">
        <v>310</v>
      </c>
      <c r="F322" s="318" t="s">
        <v>360</v>
      </c>
      <c r="G322" s="127"/>
    </row>
    <row r="323" spans="1:7" ht="16.5" customHeight="1" x14ac:dyDescent="0.3">
      <c r="A323" s="316"/>
      <c r="B323" s="41" t="s">
        <v>34</v>
      </c>
      <c r="C323" s="41" t="s">
        <v>33</v>
      </c>
      <c r="D323" s="317"/>
      <c r="E323" s="318"/>
      <c r="F323" s="318"/>
      <c r="G323" s="127"/>
    </row>
    <row r="324" spans="1:7" ht="18" x14ac:dyDescent="0.3">
      <c r="A324" s="194" t="s">
        <v>19</v>
      </c>
      <c r="B324" s="195"/>
      <c r="C324" s="195"/>
      <c r="D324" s="195"/>
      <c r="E324" s="195"/>
      <c r="F324" s="197"/>
      <c r="G324" s="127"/>
    </row>
    <row r="325" spans="1:7" x14ac:dyDescent="0.3">
      <c r="A325" s="6" t="s">
        <v>6</v>
      </c>
      <c r="B325" s="130" t="s">
        <v>32</v>
      </c>
      <c r="C325" s="130"/>
      <c r="D325" s="95" t="s">
        <v>577</v>
      </c>
      <c r="E325" s="94"/>
      <c r="F325" s="204"/>
      <c r="G325" s="127"/>
    </row>
    <row r="326" spans="1:7" x14ac:dyDescent="0.3">
      <c r="A326" s="68" t="s">
        <v>255</v>
      </c>
      <c r="B326" s="130" t="s">
        <v>32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t="s">
        <v>32</v>
      </c>
      <c r="C328" s="130"/>
      <c r="D328" s="95"/>
      <c r="E328" s="94"/>
      <c r="F328" s="204"/>
      <c r="G328" s="127"/>
    </row>
    <row r="329" spans="1:7" x14ac:dyDescent="0.3">
      <c r="A329" s="6" t="s">
        <v>366</v>
      </c>
      <c r="B329" s="130" t="s">
        <v>32</v>
      </c>
      <c r="C329" s="130"/>
      <c r="D329" s="116"/>
      <c r="E329" s="94"/>
      <c r="F329" s="204"/>
      <c r="G329" s="127"/>
    </row>
    <row r="330" spans="1:7" x14ac:dyDescent="0.3">
      <c r="A330" s="9" t="s">
        <v>48</v>
      </c>
      <c r="B330" s="130" t="s">
        <v>32</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0</v>
      </c>
    </row>
    <row r="334" spans="1:7" x14ac:dyDescent="0.3">
      <c r="A334" s="5" t="s">
        <v>35</v>
      </c>
      <c r="B334" s="132"/>
      <c r="C334" s="133"/>
      <c r="D334" s="134" t="e">
        <f>D333/(COUNT(B325:C332)*2)</f>
        <v>#DIV/0!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t="s">
        <v>32</v>
      </c>
      <c r="C337" s="131"/>
      <c r="D337" s="116"/>
      <c r="E337" s="106"/>
      <c r="F337" s="204"/>
    </row>
    <row r="338" spans="1:7" x14ac:dyDescent="0.3">
      <c r="A338" s="70" t="s">
        <v>320</v>
      </c>
      <c r="B338" s="130" t="s">
        <v>32</v>
      </c>
      <c r="C338" s="130"/>
      <c r="D338" s="95"/>
      <c r="E338" s="94"/>
      <c r="F338" s="204"/>
    </row>
    <row r="339" spans="1:7" x14ac:dyDescent="0.3">
      <c r="A339" s="4" t="s">
        <v>5</v>
      </c>
      <c r="B339" s="130">
        <v>2</v>
      </c>
      <c r="C339" s="130"/>
      <c r="D339" s="129"/>
      <c r="E339" s="94"/>
      <c r="F339" s="204"/>
    </row>
    <row r="340" spans="1:7" ht="49.5" x14ac:dyDescent="0.3">
      <c r="A340" s="210" t="s">
        <v>318</v>
      </c>
      <c r="B340" s="130">
        <v>1</v>
      </c>
      <c r="C340" s="150" t="str">
        <f>IF(B340=0, -5, "0")</f>
        <v>0</v>
      </c>
      <c r="D340" s="129" t="s">
        <v>623</v>
      </c>
      <c r="E340" s="94"/>
      <c r="F340" s="204" t="s">
        <v>357</v>
      </c>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t="s">
        <v>32</v>
      </c>
      <c r="C347" s="130"/>
      <c r="D347" s="217"/>
      <c r="E347" s="94"/>
      <c r="F347" s="204"/>
    </row>
    <row r="348" spans="1:7" ht="49.5" x14ac:dyDescent="0.3">
      <c r="A348" s="271" t="s">
        <v>388</v>
      </c>
      <c r="B348" s="130">
        <v>2</v>
      </c>
      <c r="C348" s="136" t="str">
        <f>IF(B348=0, -10, "0")</f>
        <v>0</v>
      </c>
      <c r="D348" s="95"/>
      <c r="E348" s="94"/>
      <c r="F348" s="204"/>
    </row>
    <row r="349" spans="1:7" x14ac:dyDescent="0.3">
      <c r="A349" s="323" t="s">
        <v>379</v>
      </c>
      <c r="B349" s="324"/>
      <c r="C349" s="324"/>
      <c r="D349" s="324"/>
      <c r="E349" s="324"/>
      <c r="F349" s="324"/>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t="s">
        <v>32</v>
      </c>
      <c r="C351" s="150"/>
      <c r="D351" s="223"/>
      <c r="E351" s="106"/>
      <c r="F351" s="204"/>
      <c r="G351" s="127"/>
    </row>
    <row r="352" spans="1:7" s="112" customFormat="1" ht="66" x14ac:dyDescent="0.3">
      <c r="A352" s="219" t="s">
        <v>392</v>
      </c>
      <c r="B352" s="130">
        <v>2</v>
      </c>
      <c r="C352" s="131"/>
      <c r="D352" s="116" t="s">
        <v>624</v>
      </c>
      <c r="E352" s="106"/>
      <c r="F352" s="204"/>
      <c r="G352" s="127"/>
    </row>
    <row r="353" spans="1:7" ht="45" x14ac:dyDescent="0.3">
      <c r="A353" s="56" t="s">
        <v>249</v>
      </c>
      <c r="B353" s="280">
        <f>IF(D353=1, 2, IF(AND(D353&lt;1,D353&gt;0), 1, IF(D353=0,"0","NA")))</f>
        <v>2</v>
      </c>
      <c r="C353" s="130"/>
      <c r="D353" s="281">
        <f>IFERROR(E353/F353,"N.A")</f>
        <v>1</v>
      </c>
      <c r="E353" s="282">
        <f>COUNTIF('A3 Exploitation'!F325:F352,"ok")</f>
        <v>1</v>
      </c>
      <c r="F353" s="283">
        <f>COUNTA('A3 Exploitation'!F325:F352)</f>
        <v>1</v>
      </c>
    </row>
    <row r="354" spans="1:7" x14ac:dyDescent="0.3">
      <c r="A354" s="5" t="s">
        <v>36</v>
      </c>
      <c r="B354" s="59"/>
      <c r="C354" s="59"/>
      <c r="D354" s="232">
        <f>SUM(B337:C348,B350:C353)</f>
        <v>23</v>
      </c>
    </row>
    <row r="355" spans="1:7" x14ac:dyDescent="0.3">
      <c r="A355" s="5" t="s">
        <v>35</v>
      </c>
      <c r="B355" s="132"/>
      <c r="C355" s="133"/>
      <c r="D355" s="134">
        <f>D354/(COUNT(B337:C348,B350:C353)*2)</f>
        <v>0.95833333333333337</v>
      </c>
    </row>
    <row r="356" spans="1:7" x14ac:dyDescent="0.3">
      <c r="A356" s="2"/>
      <c r="B356" s="135"/>
      <c r="C356" s="135"/>
      <c r="D356" s="135"/>
    </row>
    <row r="357" spans="1:7" ht="18" x14ac:dyDescent="0.35">
      <c r="A357" s="42" t="s">
        <v>39</v>
      </c>
      <c r="B357" s="152"/>
      <c r="C357" s="153"/>
      <c r="D357" s="143">
        <f>SUM(D354,D333)</f>
        <v>23</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43418</v>
      </c>
      <c r="B361" s="124"/>
      <c r="C361" s="135"/>
      <c r="D361" s="124"/>
    </row>
    <row r="362" spans="1:7" ht="16.5" customHeight="1" x14ac:dyDescent="0.3">
      <c r="A362" s="316" t="s">
        <v>30</v>
      </c>
      <c r="B362" s="317" t="s">
        <v>31</v>
      </c>
      <c r="C362" s="317"/>
      <c r="D362" s="317" t="s">
        <v>46</v>
      </c>
      <c r="E362" s="318" t="s">
        <v>310</v>
      </c>
      <c r="F362" s="318" t="s">
        <v>360</v>
      </c>
      <c r="G362" s="127"/>
    </row>
    <row r="363" spans="1:7" ht="16.5" customHeight="1" x14ac:dyDescent="0.3">
      <c r="A363" s="316"/>
      <c r="B363" s="41" t="s">
        <v>34</v>
      </c>
      <c r="C363" s="41" t="s">
        <v>33</v>
      </c>
      <c r="D363" s="317"/>
      <c r="E363" s="318"/>
      <c r="F363" s="318"/>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83.25" x14ac:dyDescent="0.35">
      <c r="A378" s="261" t="s">
        <v>7</v>
      </c>
      <c r="B378" s="130">
        <v>0</v>
      </c>
      <c r="C378" s="136">
        <f>IF(B378=0, -10, IF(B378=1, -5, "0"))</f>
        <v>-10</v>
      </c>
      <c r="D378" s="95" t="s">
        <v>625</v>
      </c>
      <c r="E378" s="106"/>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22" t="s">
        <v>379</v>
      </c>
      <c r="B383" s="322"/>
      <c r="C383" s="322"/>
      <c r="D383" s="322"/>
      <c r="E383" s="322"/>
      <c r="F383" s="322"/>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1</v>
      </c>
      <c r="C386" s="130"/>
      <c r="D386" s="281">
        <f>IFERROR(E386/F386,"N.A")</f>
        <v>0.5</v>
      </c>
      <c r="E386" s="282">
        <f>COUNTIF('A3 Exploitation'!F365:F385,"ok")</f>
        <v>1</v>
      </c>
      <c r="F386" s="283">
        <f>COUNTA('A3 Exploitation'!F365:F385)</f>
        <v>2</v>
      </c>
      <c r="G386" s="127"/>
    </row>
    <row r="387" spans="1:7" ht="39.75" customHeight="1" x14ac:dyDescent="0.3">
      <c r="A387" s="59" t="s">
        <v>36</v>
      </c>
      <c r="B387" s="59"/>
      <c r="C387" s="59"/>
      <c r="D387" s="59">
        <f>SUM(B377:C382,B384:C386)</f>
        <v>5</v>
      </c>
      <c r="G387" s="127"/>
    </row>
    <row r="388" spans="1:7" x14ac:dyDescent="0.3">
      <c r="A388" s="5" t="s">
        <v>35</v>
      </c>
      <c r="B388" s="132"/>
      <c r="C388" s="133"/>
      <c r="D388" s="134">
        <f>D387/(COUNT(B377:C382,B384:C386)*2)</f>
        <v>0.22727272727272727</v>
      </c>
      <c r="G388" s="127"/>
    </row>
    <row r="389" spans="1:7" x14ac:dyDescent="0.3">
      <c r="A389" s="2"/>
      <c r="B389" s="135"/>
      <c r="C389" s="135"/>
      <c r="D389" s="135"/>
      <c r="G389" s="127"/>
    </row>
    <row r="390" spans="1:7" ht="18" x14ac:dyDescent="0.35">
      <c r="A390" s="42" t="s">
        <v>40</v>
      </c>
      <c r="B390" s="152"/>
      <c r="C390" s="153"/>
      <c r="D390" s="143">
        <f>SUM(D387,D373)</f>
        <v>21</v>
      </c>
      <c r="G390" s="127"/>
    </row>
    <row r="391" spans="1:7" ht="18" x14ac:dyDescent="0.35">
      <c r="A391" s="42" t="s">
        <v>205</v>
      </c>
      <c r="B391" s="152"/>
      <c r="C391" s="153"/>
      <c r="D391" s="168">
        <f>D390/(COUNT(B377:C382,B365:C372,B384:C386)*2)</f>
        <v>0.55263157894736847</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43418</v>
      </c>
      <c r="B394" s="124"/>
      <c r="C394" s="135"/>
      <c r="D394" s="127"/>
      <c r="G394" s="127"/>
    </row>
    <row r="395" spans="1:7" ht="16.5" customHeight="1" x14ac:dyDescent="0.3">
      <c r="A395" s="316" t="s">
        <v>30</v>
      </c>
      <c r="B395" s="317" t="s">
        <v>31</v>
      </c>
      <c r="C395" s="317"/>
      <c r="D395" s="317" t="s">
        <v>46</v>
      </c>
      <c r="E395" s="318" t="s">
        <v>310</v>
      </c>
      <c r="F395" s="318" t="s">
        <v>360</v>
      </c>
      <c r="G395" s="127"/>
    </row>
    <row r="396" spans="1:7" ht="16.5" customHeight="1" x14ac:dyDescent="0.3">
      <c r="A396" s="316"/>
      <c r="B396" s="41" t="s">
        <v>34</v>
      </c>
      <c r="C396" s="41" t="s">
        <v>33</v>
      </c>
      <c r="D396" s="317"/>
      <c r="E396" s="318"/>
      <c r="F396" s="318"/>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22" t="s">
        <v>379</v>
      </c>
      <c r="B435" s="322"/>
      <c r="C435" s="322"/>
      <c r="D435" s="322"/>
      <c r="E435" s="322"/>
      <c r="F435" s="322"/>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1</v>
      </c>
      <c r="F439" s="283">
        <f>COUNTA('A3 Exploitation'!F398:F438)</f>
        <v>1</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43418</v>
      </c>
      <c r="B447" s="124"/>
      <c r="C447" s="135"/>
      <c r="D447" s="124"/>
    </row>
    <row r="448" spans="1:7" ht="16.5" customHeight="1" x14ac:dyDescent="0.3">
      <c r="A448" s="316" t="s">
        <v>30</v>
      </c>
      <c r="B448" s="317" t="s">
        <v>31</v>
      </c>
      <c r="C448" s="317"/>
      <c r="D448" s="317" t="s">
        <v>46</v>
      </c>
      <c r="E448" s="318" t="s">
        <v>310</v>
      </c>
      <c r="F448" s="318" t="s">
        <v>360</v>
      </c>
      <c r="G448" s="127"/>
    </row>
    <row r="449" spans="1:6" ht="16.5" customHeight="1" x14ac:dyDescent="0.3">
      <c r="A449" s="316"/>
      <c r="B449" s="41" t="s">
        <v>34</v>
      </c>
      <c r="C449" s="41" t="s">
        <v>33</v>
      </c>
      <c r="D449" s="317"/>
      <c r="E449" s="318"/>
      <c r="F449" s="318"/>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626</v>
      </c>
      <c r="E462" s="94"/>
      <c r="F462" s="204" t="s">
        <v>356</v>
      </c>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9" t="s">
        <v>379</v>
      </c>
      <c r="B471" s="320"/>
      <c r="C471" s="320"/>
      <c r="D471" s="320"/>
      <c r="E471" s="320"/>
      <c r="F471" s="320"/>
    </row>
    <row r="472" spans="1:7" s="112" customFormat="1" ht="27.75" customHeight="1" x14ac:dyDescent="0.3">
      <c r="A472" s="55" t="s">
        <v>361</v>
      </c>
      <c r="B472" s="130">
        <v>2</v>
      </c>
      <c r="C472" s="213"/>
      <c r="D472" s="116"/>
      <c r="E472" s="106"/>
      <c r="F472" s="204"/>
      <c r="G472" s="127"/>
    </row>
    <row r="473" spans="1:7" s="112" customFormat="1" x14ac:dyDescent="0.3">
      <c r="A473" s="55" t="s">
        <v>386</v>
      </c>
      <c r="B473" s="130" t="s">
        <v>32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ht="66" x14ac:dyDescent="0.3">
      <c r="A475" s="219" t="s">
        <v>392</v>
      </c>
      <c r="B475" s="130">
        <v>2</v>
      </c>
      <c r="C475" s="150"/>
      <c r="D475" s="116" t="s">
        <v>631</v>
      </c>
      <c r="E475" s="106"/>
      <c r="F475" s="204"/>
      <c r="G475" s="127"/>
    </row>
    <row r="476" spans="1:7" ht="45" x14ac:dyDescent="0.3">
      <c r="A476" s="56" t="s">
        <v>249</v>
      </c>
      <c r="B476" s="301">
        <f>IF(D476=1, 2, IF(AND(D476&lt;1,D476&gt;0), 1, IF(D476=0,"0","NA")))</f>
        <v>2</v>
      </c>
      <c r="C476" s="140"/>
      <c r="D476" s="281">
        <f>IFERROR(E476/F476,"N.A")</f>
        <v>1</v>
      </c>
      <c r="E476" s="282">
        <f>COUNTIF('A3 Exploitation'!F451:F475,"ok")</f>
        <v>1</v>
      </c>
      <c r="F476" s="283">
        <f>COUNTA('A3 Exploitation'!F451:F475)</f>
        <v>1</v>
      </c>
    </row>
    <row r="477" spans="1:7" x14ac:dyDescent="0.3">
      <c r="A477" s="5" t="s">
        <v>36</v>
      </c>
      <c r="B477" s="5"/>
      <c r="C477" s="5"/>
      <c r="D477" s="234">
        <f>SUM(B461:C470,B472:C476)</f>
        <v>27</v>
      </c>
    </row>
    <row r="478" spans="1:7" x14ac:dyDescent="0.3">
      <c r="A478" s="5" t="s">
        <v>35</v>
      </c>
      <c r="B478" s="132"/>
      <c r="C478" s="133"/>
      <c r="D478" s="134">
        <f>D477/(COUNT(B461:C470,B472:C476)*2)</f>
        <v>0.9642857142857143</v>
      </c>
    </row>
    <row r="479" spans="1:7" x14ac:dyDescent="0.3">
      <c r="A479" s="2"/>
      <c r="B479" s="135"/>
      <c r="C479" s="135"/>
      <c r="D479" s="135"/>
    </row>
    <row r="480" spans="1:7" ht="18" x14ac:dyDescent="0.35">
      <c r="A480" s="42" t="s">
        <v>115</v>
      </c>
      <c r="B480" s="152"/>
      <c r="C480" s="153"/>
      <c r="D480" s="143">
        <f>SUM(D477,D457)</f>
        <v>39</v>
      </c>
    </row>
    <row r="481" spans="1:7" ht="18" x14ac:dyDescent="0.35">
      <c r="A481" s="42" t="s">
        <v>207</v>
      </c>
      <c r="B481" s="152"/>
      <c r="C481" s="153"/>
      <c r="D481" s="144">
        <f>D480/(COUNT(B461:C470,B451:C456,B472:C476)*2)</f>
        <v>0.97499999999999998</v>
      </c>
    </row>
    <row r="482" spans="1:7" x14ac:dyDescent="0.3">
      <c r="A482" s="1"/>
      <c r="B482" s="124"/>
      <c r="C482" s="135"/>
      <c r="D482" s="124"/>
    </row>
    <row r="483" spans="1:7" ht="21.75" customHeight="1" x14ac:dyDescent="0.35">
      <c r="A483" s="321" t="s">
        <v>367</v>
      </c>
      <c r="B483" s="321"/>
      <c r="C483" s="321"/>
      <c r="D483" s="321"/>
      <c r="E483" s="185"/>
      <c r="F483" s="201"/>
    </row>
    <row r="484" spans="1:7" x14ac:dyDescent="0.3">
      <c r="A484" s="74">
        <f>B11</f>
        <v>43418</v>
      </c>
      <c r="B484" s="124"/>
      <c r="C484" s="135"/>
      <c r="D484" s="124"/>
    </row>
    <row r="485" spans="1:7" ht="16.5" customHeight="1" x14ac:dyDescent="0.3">
      <c r="A485" s="316" t="s">
        <v>30</v>
      </c>
      <c r="B485" s="317" t="s">
        <v>31</v>
      </c>
      <c r="C485" s="317"/>
      <c r="D485" s="317" t="s">
        <v>46</v>
      </c>
      <c r="E485" s="318" t="s">
        <v>310</v>
      </c>
      <c r="F485" s="318" t="s">
        <v>360</v>
      </c>
      <c r="G485" s="127"/>
    </row>
    <row r="486" spans="1:7" ht="16.5" customHeight="1" x14ac:dyDescent="0.3">
      <c r="A486" s="316"/>
      <c r="B486" s="41" t="s">
        <v>34</v>
      </c>
      <c r="C486" s="41" t="s">
        <v>33</v>
      </c>
      <c r="D486" s="317"/>
      <c r="E486" s="318"/>
      <c r="F486" s="318"/>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573</v>
      </c>
      <c r="E492" s="106"/>
      <c r="F492" s="204" t="s">
        <v>356</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COUNTIF('A3 Exploitation'!F488:F497,"ok")</f>
        <v>1</v>
      </c>
      <c r="F498" s="283">
        <f>COUNTA('A3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43418</v>
      </c>
      <c r="B506" s="124"/>
      <c r="C506" s="135"/>
      <c r="D506" s="124"/>
    </row>
    <row r="507" spans="1:7" ht="16.5" customHeight="1" x14ac:dyDescent="0.3">
      <c r="A507" s="316" t="s">
        <v>30</v>
      </c>
      <c r="B507" s="317" t="s">
        <v>31</v>
      </c>
      <c r="C507" s="317"/>
      <c r="D507" s="317" t="s">
        <v>46</v>
      </c>
      <c r="E507" s="318" t="s">
        <v>310</v>
      </c>
      <c r="F507" s="318" t="s">
        <v>360</v>
      </c>
      <c r="G507" s="127"/>
    </row>
    <row r="508" spans="1:7" ht="16.5" customHeight="1" x14ac:dyDescent="0.3">
      <c r="A508" s="316"/>
      <c r="B508" s="41" t="s">
        <v>34</v>
      </c>
      <c r="C508" s="41" t="s">
        <v>33</v>
      </c>
      <c r="D508" s="317"/>
      <c r="E508" s="318"/>
      <c r="F508" s="318"/>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81">
        <f>IFERROR(E512/F512,"N.A")</f>
        <v>1</v>
      </c>
      <c r="E512" s="284">
        <f>COUNTIF('A3 Exploitation'!F509:F511,"ok")</f>
        <v>1</v>
      </c>
      <c r="F512" s="285">
        <f>COUNTA('A3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43418</v>
      </c>
      <c r="B517" s="124"/>
      <c r="C517" s="135"/>
      <c r="D517" s="124"/>
    </row>
    <row r="518" spans="1:7" ht="16.5" customHeight="1" x14ac:dyDescent="0.3">
      <c r="A518" s="316" t="s">
        <v>30</v>
      </c>
      <c r="B518" s="317" t="s">
        <v>31</v>
      </c>
      <c r="C518" s="317"/>
      <c r="D518" s="317" t="s">
        <v>46</v>
      </c>
      <c r="E518" s="318" t="s">
        <v>310</v>
      </c>
      <c r="F518" s="318" t="s">
        <v>360</v>
      </c>
      <c r="G518" s="127"/>
    </row>
    <row r="519" spans="1:7" ht="16.5" customHeight="1" x14ac:dyDescent="0.3">
      <c r="A519" s="316"/>
      <c r="B519" s="41" t="s">
        <v>34</v>
      </c>
      <c r="C519" s="41" t="s">
        <v>33</v>
      </c>
      <c r="D519" s="317"/>
      <c r="E519" s="318"/>
      <c r="F519" s="318"/>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49.5" x14ac:dyDescent="0.3">
      <c r="A522" s="4" t="s">
        <v>47</v>
      </c>
      <c r="B522" s="130">
        <v>2</v>
      </c>
      <c r="C522" s="130"/>
      <c r="D522" s="95" t="s">
        <v>632</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131">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236" t="s">
        <v>574</v>
      </c>
      <c r="E530" s="106"/>
      <c r="F530" s="204"/>
      <c r="G530" s="127"/>
    </row>
    <row r="531" spans="1:7" s="112" customFormat="1" ht="38.25" customHeight="1" x14ac:dyDescent="0.3">
      <c r="A531" s="224" t="s">
        <v>395</v>
      </c>
      <c r="B531" s="130">
        <v>1</v>
      </c>
      <c r="C531" s="225"/>
      <c r="D531" s="228" t="s">
        <v>611</v>
      </c>
      <c r="E531" s="106"/>
      <c r="F531" s="204" t="s">
        <v>356</v>
      </c>
      <c r="G531" s="127"/>
    </row>
    <row r="532" spans="1:7" ht="45" x14ac:dyDescent="0.3">
      <c r="A532" s="55" t="s">
        <v>249</v>
      </c>
      <c r="B532" s="280">
        <f>IF(D532=1, 2, IF(AND(D532&lt;1,D532&gt;0), 1, IF(D532=0,"0","NA")))</f>
        <v>2</v>
      </c>
      <c r="C532" s="140"/>
      <c r="D532" s="281">
        <f>IFERROR(E532/F532,"N.A")</f>
        <v>1</v>
      </c>
      <c r="E532" s="282">
        <f>COUNTIF('A3 Exploitation'!F520:F531,"ok")</f>
        <v>1</v>
      </c>
      <c r="F532" s="283">
        <f>COUNTA('A3 Exploitation'!F520:F531)</f>
        <v>1</v>
      </c>
    </row>
    <row r="533" spans="1:7" x14ac:dyDescent="0.3">
      <c r="A533" s="5" t="s">
        <v>36</v>
      </c>
      <c r="B533" s="5"/>
      <c r="C533" s="5"/>
      <c r="D533" s="5">
        <f>SUM(B520:C532)</f>
        <v>15</v>
      </c>
    </row>
    <row r="534" spans="1:7" x14ac:dyDescent="0.3">
      <c r="A534" s="5" t="s">
        <v>35</v>
      </c>
      <c r="B534" s="132"/>
      <c r="C534" s="133"/>
      <c r="D534" s="134">
        <f>D533/(COUNT(B520:C532)*2)</f>
        <v>0.83333333333333337</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43418</v>
      </c>
      <c r="B537" s="124"/>
      <c r="C537" s="135"/>
      <c r="D537" s="124"/>
      <c r="G537" s="127"/>
    </row>
    <row r="538" spans="1:7" ht="16.5" customHeight="1" x14ac:dyDescent="0.3">
      <c r="A538" s="316" t="s">
        <v>30</v>
      </c>
      <c r="B538" s="317" t="s">
        <v>31</v>
      </c>
      <c r="C538" s="317"/>
      <c r="D538" s="317" t="s">
        <v>46</v>
      </c>
      <c r="E538" s="318" t="s">
        <v>310</v>
      </c>
      <c r="F538" s="318" t="s">
        <v>360</v>
      </c>
      <c r="G538" s="127"/>
    </row>
    <row r="539" spans="1:7" ht="16.5" customHeight="1" x14ac:dyDescent="0.3">
      <c r="A539" s="316"/>
      <c r="B539" s="41" t="s">
        <v>34</v>
      </c>
      <c r="C539" s="41" t="s">
        <v>33</v>
      </c>
      <c r="D539" s="317"/>
      <c r="E539" s="318"/>
      <c r="F539" s="318"/>
      <c r="G539" s="127"/>
    </row>
    <row r="540" spans="1:7" ht="30"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COUNTIF('A3 Exploitation'!F540:F542,"ok")</f>
        <v>1</v>
      </c>
      <c r="F543" s="283">
        <f>COUNTA('A3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0.8214285714285714</v>
      </c>
    </row>
    <row r="548" spans="1:4" ht="22.5" x14ac:dyDescent="0.45">
      <c r="A548" s="35" t="s">
        <v>45</v>
      </c>
      <c r="B548" s="181"/>
      <c r="C548" s="182"/>
      <c r="D548" s="183">
        <f>SUM(D544,D533,D513,D502,D443,D390,D357,D45,D317,D265,D157,D480,D204,D102)</f>
        <v>495</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0.86538461538461542</v>
      </c>
    </row>
  </sheetData>
  <sheetProtection algorithmName="SHA-512" hashValue="pOoxWfDbhAA5IIkPnbIV9ehqG4V2M8d9ir3JPkVag1RMRVmCUkOnfTveX//QQ6ez3XtcmSHQw7z4Dt8jB1pugg==" saltValue="KIPMUKjN5zBiogusvSBFI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5" orientation="portrait" r:id="rId1"/>
  <rowBreaks count="4" manualBreakCount="4">
    <brk id="85" max="6" man="1"/>
    <brk id="205" max="6" man="1"/>
    <brk id="267" max="6" man="1"/>
    <brk id="40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G199"/>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5"/>
      <c r="E1" s="335"/>
      <c r="F1" s="335"/>
      <c r="G1" s="335"/>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6" t="s">
        <v>50</v>
      </c>
      <c r="B6" s="356"/>
      <c r="C6" s="356"/>
      <c r="D6" s="356"/>
      <c r="E6" s="356"/>
      <c r="F6" s="356"/>
      <c r="G6" s="125"/>
    </row>
    <row r="7" spans="1:7" s="12" customFormat="1" ht="21.75" customHeight="1" x14ac:dyDescent="0.45">
      <c r="A7" s="337" t="str">
        <f>'Page de garde'!D18</f>
        <v>Ras Jebal</v>
      </c>
      <c r="B7" s="337"/>
      <c r="C7" s="337"/>
      <c r="D7" s="337"/>
      <c r="E7" s="337"/>
      <c r="F7" s="337"/>
      <c r="G7" s="125"/>
    </row>
    <row r="8" spans="1:7" s="12" customFormat="1" ht="24" x14ac:dyDescent="0.45">
      <c r="A8" s="14" t="s">
        <v>42</v>
      </c>
      <c r="B8" s="357" t="str">
        <f>'A4 Exploitation'!B9:F9</f>
        <v>Dr Raja Bouhalfaya</v>
      </c>
      <c r="C8" s="357"/>
      <c r="D8" s="357"/>
      <c r="E8" s="357"/>
      <c r="F8" s="357"/>
      <c r="G8" s="125"/>
    </row>
    <row r="9" spans="1:7" s="12" customFormat="1" ht="24" x14ac:dyDescent="0.45">
      <c r="A9" s="15" t="s">
        <v>44</v>
      </c>
      <c r="B9" s="358" t="str">
        <f>'A4 Exploitation'!B10:F10</f>
        <v>Directeur du magasin et chefs rayons</v>
      </c>
      <c r="C9" s="358"/>
      <c r="D9" s="358"/>
      <c r="E9" s="358"/>
      <c r="F9" s="358"/>
      <c r="G9" s="125"/>
    </row>
    <row r="10" spans="1:7" s="12" customFormat="1" ht="24" x14ac:dyDescent="0.45">
      <c r="A10" s="14" t="s">
        <v>43</v>
      </c>
      <c r="B10" s="355">
        <v>43418</v>
      </c>
      <c r="C10" s="355"/>
      <c r="D10" s="355"/>
      <c r="E10" s="355"/>
      <c r="F10" s="355"/>
      <c r="G10" s="125"/>
    </row>
    <row r="11" spans="1:7" s="12" customFormat="1" ht="24" x14ac:dyDescent="0.45">
      <c r="A11" s="14" t="s">
        <v>294</v>
      </c>
      <c r="B11" s="354">
        <f>D199</f>
        <v>0.82524271844660191</v>
      </c>
      <c r="C11" s="354"/>
      <c r="D11" s="354"/>
      <c r="E11" s="354"/>
      <c r="F11" s="354"/>
      <c r="G11" s="125"/>
    </row>
    <row r="12" spans="1:7" s="12" customFormat="1" ht="22.5" x14ac:dyDescent="0.45">
      <c r="A12" s="11"/>
      <c r="D12" s="333"/>
      <c r="E12" s="333"/>
      <c r="F12" s="333"/>
      <c r="G12" s="333"/>
    </row>
    <row r="13" spans="1:7" s="12" customFormat="1" ht="11.25" customHeight="1" x14ac:dyDescent="0.3">
      <c r="A13" s="316" t="s">
        <v>30</v>
      </c>
      <c r="B13" s="317" t="s">
        <v>31</v>
      </c>
      <c r="C13" s="317"/>
      <c r="D13" s="317" t="s">
        <v>46</v>
      </c>
      <c r="E13" s="317" t="s">
        <v>190</v>
      </c>
      <c r="F13" s="317" t="s">
        <v>191</v>
      </c>
      <c r="G13" s="112"/>
    </row>
    <row r="14" spans="1:7" s="12" customFormat="1" ht="12.75" customHeight="1" x14ac:dyDescent="0.3">
      <c r="A14" s="316"/>
      <c r="B14" s="34" t="s">
        <v>34</v>
      </c>
      <c r="C14" s="34" t="s">
        <v>33</v>
      </c>
      <c r="D14" s="317"/>
      <c r="E14" s="317"/>
      <c r="F14" s="317"/>
      <c r="G14" s="127"/>
    </row>
    <row r="15" spans="1:7" x14ac:dyDescent="0.3">
      <c r="A15" s="17"/>
      <c r="B15" s="17"/>
      <c r="C15" s="17"/>
      <c r="D15" s="17"/>
    </row>
    <row r="16" spans="1:7" ht="19.5" x14ac:dyDescent="0.4">
      <c r="A16" s="349" t="s">
        <v>0</v>
      </c>
      <c r="B16" s="350"/>
      <c r="C16" s="350"/>
      <c r="D16" s="350"/>
      <c r="E16" s="350"/>
      <c r="F16" s="350"/>
      <c r="G16" s="126" t="s">
        <v>356</v>
      </c>
    </row>
    <row r="17" spans="1:7" ht="66" customHeight="1" x14ac:dyDescent="0.3">
      <c r="A17" s="17" t="s">
        <v>269</v>
      </c>
      <c r="B17" s="94">
        <v>0</v>
      </c>
      <c r="C17" s="94"/>
      <c r="D17" s="156" t="s">
        <v>637</v>
      </c>
      <c r="E17" s="113" t="s">
        <v>575</v>
      </c>
      <c r="F17" s="94" t="s">
        <v>357</v>
      </c>
      <c r="G17" s="126" t="s">
        <v>357</v>
      </c>
    </row>
    <row r="18" spans="1:7" x14ac:dyDescent="0.3">
      <c r="A18" s="20" t="s">
        <v>80</v>
      </c>
      <c r="B18" s="94">
        <v>2</v>
      </c>
      <c r="C18" s="94"/>
      <c r="D18" s="95"/>
      <c r="E18" s="94"/>
      <c r="F18" s="94"/>
    </row>
    <row r="19" spans="1:7" ht="66" x14ac:dyDescent="0.3">
      <c r="A19" s="17" t="s">
        <v>81</v>
      </c>
      <c r="B19" s="94">
        <v>0</v>
      </c>
      <c r="C19" s="94"/>
      <c r="D19" s="156" t="s">
        <v>627</v>
      </c>
      <c r="E19" s="156" t="s">
        <v>576</v>
      </c>
      <c r="F19" s="94" t="s">
        <v>357</v>
      </c>
    </row>
    <row r="20" spans="1:7" ht="48.75" customHeight="1" x14ac:dyDescent="0.3">
      <c r="A20" s="17" t="s">
        <v>151</v>
      </c>
      <c r="B20" s="94">
        <v>1</v>
      </c>
      <c r="C20" s="94"/>
      <c r="D20" s="156" t="s">
        <v>618</v>
      </c>
      <c r="E20" s="94"/>
      <c r="F20" s="94" t="s">
        <v>357</v>
      </c>
    </row>
    <row r="21" spans="1:7" x14ac:dyDescent="0.3">
      <c r="A21" s="44" t="s">
        <v>210</v>
      </c>
      <c r="B21" s="94">
        <v>2</v>
      </c>
      <c r="C21" s="94"/>
      <c r="D21" s="97"/>
      <c r="E21" s="94"/>
      <c r="F21" s="94"/>
    </row>
    <row r="22" spans="1:7" x14ac:dyDescent="0.3">
      <c r="A22" s="351" t="s">
        <v>36</v>
      </c>
      <c r="B22" s="347"/>
      <c r="C22" s="348"/>
      <c r="D22" s="245">
        <f>SUM(B17:C21)</f>
        <v>5</v>
      </c>
    </row>
    <row r="23" spans="1:7" x14ac:dyDescent="0.3">
      <c r="A23" s="342" t="s">
        <v>295</v>
      </c>
      <c r="B23" s="343"/>
      <c r="C23" s="344"/>
      <c r="D23" s="33">
        <f>D22/(COUNT(B17:C21)*2)</f>
        <v>0.5</v>
      </c>
    </row>
    <row r="24" spans="1:7" s="22" customFormat="1" x14ac:dyDescent="0.3">
      <c r="A24" s="26"/>
      <c r="B24" s="27"/>
      <c r="C24" s="27"/>
      <c r="D24" s="28"/>
      <c r="G24" s="126"/>
    </row>
    <row r="25" spans="1:7" ht="19.5" x14ac:dyDescent="0.4">
      <c r="A25" s="340" t="s">
        <v>4</v>
      </c>
      <c r="B25" s="341"/>
      <c r="C25" s="341"/>
      <c r="D25" s="341"/>
      <c r="E25" s="341"/>
      <c r="F25" s="341"/>
    </row>
    <row r="26" spans="1:7" ht="18" x14ac:dyDescent="0.35">
      <c r="A26" s="40" t="s">
        <v>97</v>
      </c>
      <c r="B26" s="94" t="s">
        <v>32</v>
      </c>
      <c r="C26" s="120" t="str">
        <f>IF(B26=0, -5, "0")</f>
        <v>0</v>
      </c>
      <c r="D26" s="95" t="s">
        <v>577</v>
      </c>
      <c r="E26" s="95"/>
      <c r="F26" s="94"/>
    </row>
    <row r="27" spans="1:7" x14ac:dyDescent="0.3">
      <c r="A27" s="17" t="s">
        <v>90</v>
      </c>
      <c r="B27" s="94" t="s">
        <v>32</v>
      </c>
      <c r="C27" s="94"/>
      <c r="D27" s="95"/>
      <c r="E27" s="94"/>
      <c r="F27" s="94"/>
    </row>
    <row r="28" spans="1:7" ht="33" x14ac:dyDescent="0.3">
      <c r="A28" s="44" t="s">
        <v>370</v>
      </c>
      <c r="B28" s="94">
        <v>2</v>
      </c>
      <c r="C28" s="94"/>
      <c r="D28" s="95" t="s">
        <v>578</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42" t="s">
        <v>36</v>
      </c>
      <c r="B33" s="343"/>
      <c r="C33" s="344"/>
      <c r="D33" s="244">
        <f>SUM(B26:C32)</f>
        <v>10</v>
      </c>
    </row>
    <row r="34" spans="1:7" x14ac:dyDescent="0.3">
      <c r="A34" s="342" t="s">
        <v>295</v>
      </c>
      <c r="B34" s="343"/>
      <c r="C34" s="344"/>
      <c r="D34" s="33">
        <f>D33/(COUNT(B26:C32)*2)</f>
        <v>1</v>
      </c>
    </row>
    <row r="35" spans="1:7" s="22" customFormat="1" x14ac:dyDescent="0.3">
      <c r="A35" s="26"/>
      <c r="B35" s="27"/>
      <c r="C35" s="27"/>
      <c r="D35" s="28"/>
      <c r="G35" s="126"/>
    </row>
    <row r="36" spans="1:7" s="22" customFormat="1" ht="19.5" x14ac:dyDescent="0.4">
      <c r="A36" s="340" t="s">
        <v>219</v>
      </c>
      <c r="B36" s="341"/>
      <c r="C36" s="341"/>
      <c r="D36" s="341"/>
      <c r="E36" s="341"/>
      <c r="F36" s="341"/>
      <c r="G36" s="126"/>
    </row>
    <row r="37" spans="1:7" s="22" customFormat="1" ht="18" x14ac:dyDescent="0.35">
      <c r="A37" s="40" t="s">
        <v>97</v>
      </c>
      <c r="B37" s="94">
        <v>2</v>
      </c>
      <c r="C37" s="120" t="str">
        <f>IF(B37=0, -5, "0")</f>
        <v>0</v>
      </c>
      <c r="D37" s="95" t="s">
        <v>579</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42" t="s">
        <v>36</v>
      </c>
      <c r="B42" s="343"/>
      <c r="C42" s="344"/>
      <c r="D42" s="244">
        <f>SUM(B37:C41)</f>
        <v>10</v>
      </c>
      <c r="E42" s="13"/>
      <c r="F42" s="13"/>
      <c r="G42" s="126"/>
    </row>
    <row r="43" spans="1:7" s="22" customFormat="1" x14ac:dyDescent="0.3">
      <c r="A43" s="342" t="s">
        <v>295</v>
      </c>
      <c r="B43" s="343"/>
      <c r="C43" s="344"/>
      <c r="D43" s="33">
        <f>D42/(COUNT(B37:C41)*2)</f>
        <v>1</v>
      </c>
      <c r="E43" s="13"/>
      <c r="F43" s="13"/>
      <c r="G43" s="126"/>
    </row>
    <row r="44" spans="1:7" s="22" customFormat="1" x14ac:dyDescent="0.3">
      <c r="A44" s="47"/>
      <c r="B44" s="48"/>
      <c r="C44" s="48"/>
      <c r="D44" s="49"/>
      <c r="G44" s="126"/>
    </row>
    <row r="45" spans="1:7" ht="19.5" x14ac:dyDescent="0.4">
      <c r="A45" s="352" t="s">
        <v>21</v>
      </c>
      <c r="B45" s="353"/>
      <c r="C45" s="353"/>
      <c r="D45" s="353"/>
      <c r="E45" s="353"/>
      <c r="F45" s="353"/>
    </row>
    <row r="46" spans="1:7" ht="49.5" x14ac:dyDescent="0.3">
      <c r="A46" s="17" t="s">
        <v>270</v>
      </c>
      <c r="B46" s="94">
        <v>1</v>
      </c>
      <c r="C46" s="94"/>
      <c r="D46" s="95" t="s">
        <v>628</v>
      </c>
      <c r="E46" s="94"/>
      <c r="F46" s="94" t="s">
        <v>357</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580</v>
      </c>
      <c r="E50" s="94"/>
      <c r="F50" s="94"/>
    </row>
    <row r="51" spans="1:7" ht="33.75" x14ac:dyDescent="0.35">
      <c r="A51" s="40" t="s">
        <v>296</v>
      </c>
      <c r="B51" s="94" t="s">
        <v>32</v>
      </c>
      <c r="C51" s="120" t="str">
        <f>IF(B51=0, -5, "0")</f>
        <v>0</v>
      </c>
      <c r="D51" s="95" t="s">
        <v>581</v>
      </c>
      <c r="E51" s="94"/>
      <c r="F51" s="94"/>
    </row>
    <row r="52" spans="1:7" x14ac:dyDescent="0.3">
      <c r="A52" s="342" t="s">
        <v>36</v>
      </c>
      <c r="B52" s="343"/>
      <c r="C52" s="344"/>
      <c r="D52" s="244">
        <f>SUM(B46:C51)</f>
        <v>9</v>
      </c>
    </row>
    <row r="53" spans="1:7" x14ac:dyDescent="0.3">
      <c r="A53" s="342" t="s">
        <v>295</v>
      </c>
      <c r="B53" s="343"/>
      <c r="C53" s="344"/>
      <c r="D53" s="33">
        <f>D52/(COUNT(B46:C51)*2)</f>
        <v>0.9</v>
      </c>
    </row>
    <row r="54" spans="1:7" s="22" customFormat="1" x14ac:dyDescent="0.3">
      <c r="A54" s="26"/>
      <c r="B54" s="27"/>
      <c r="C54" s="27"/>
      <c r="D54" s="28"/>
      <c r="G54" s="126"/>
    </row>
    <row r="55" spans="1:7" ht="19.5" x14ac:dyDescent="0.4">
      <c r="A55" s="340" t="s">
        <v>8</v>
      </c>
      <c r="B55" s="341"/>
      <c r="C55" s="341"/>
      <c r="D55" s="341"/>
      <c r="E55" s="341"/>
      <c r="F55" s="341"/>
    </row>
    <row r="56" spans="1:7" ht="50.25" x14ac:dyDescent="0.35">
      <c r="A56" s="43" t="s">
        <v>176</v>
      </c>
      <c r="B56" s="94">
        <v>1</v>
      </c>
      <c r="C56" s="120" t="str">
        <f>IF(B56=0, -5, "0")</f>
        <v>0</v>
      </c>
      <c r="D56" s="95" t="s">
        <v>530</v>
      </c>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119.25" customHeight="1" x14ac:dyDescent="0.35">
      <c r="A60" s="43" t="s">
        <v>221</v>
      </c>
      <c r="B60" s="94">
        <v>2</v>
      </c>
      <c r="C60" s="120" t="str">
        <f>IF(B60=0, -5, "0")</f>
        <v>0</v>
      </c>
      <c r="D60" s="156" t="s">
        <v>629</v>
      </c>
      <c r="E60" s="94"/>
      <c r="F60" s="94"/>
    </row>
    <row r="61" spans="1:7" ht="18" x14ac:dyDescent="0.35">
      <c r="A61" s="40" t="s">
        <v>297</v>
      </c>
      <c r="B61" s="94">
        <v>2</v>
      </c>
      <c r="C61" s="120" t="str">
        <f>IF(B61=0, -5, "0")</f>
        <v>0</v>
      </c>
      <c r="D61" s="95"/>
      <c r="E61" s="94"/>
      <c r="F61" s="94"/>
    </row>
    <row r="62" spans="1:7" ht="33" x14ac:dyDescent="0.3">
      <c r="A62" s="17" t="s">
        <v>293</v>
      </c>
      <c r="B62" s="94">
        <v>1</v>
      </c>
      <c r="C62" s="94"/>
      <c r="D62" s="156" t="s">
        <v>582</v>
      </c>
      <c r="E62" s="94"/>
      <c r="F62" s="94" t="s">
        <v>356</v>
      </c>
    </row>
    <row r="63" spans="1:7" x14ac:dyDescent="0.3">
      <c r="A63" s="342" t="s">
        <v>36</v>
      </c>
      <c r="B63" s="343"/>
      <c r="C63" s="344"/>
      <c r="D63" s="244">
        <f>SUM(B56:C62)</f>
        <v>12</v>
      </c>
    </row>
    <row r="64" spans="1:7" x14ac:dyDescent="0.3">
      <c r="A64" s="342" t="s">
        <v>295</v>
      </c>
      <c r="B64" s="343"/>
      <c r="C64" s="344"/>
      <c r="D64" s="33">
        <f>D63/(COUNT(B56:C62)*2)</f>
        <v>0.8571428571428571</v>
      </c>
    </row>
    <row r="65" spans="1:7" s="22" customFormat="1" x14ac:dyDescent="0.3">
      <c r="A65" s="26"/>
      <c r="B65" s="27"/>
      <c r="C65" s="27"/>
      <c r="D65" s="28"/>
      <c r="G65" s="126"/>
    </row>
    <row r="66" spans="1:7" ht="19.5" x14ac:dyDescent="0.4">
      <c r="A66" s="340" t="s">
        <v>130</v>
      </c>
      <c r="B66" s="341"/>
      <c r="C66" s="341"/>
      <c r="D66" s="341"/>
      <c r="E66" s="341"/>
      <c r="F66" s="341"/>
    </row>
    <row r="67" spans="1:7" ht="19.5" x14ac:dyDescent="0.4">
      <c r="A67" s="17" t="s">
        <v>271</v>
      </c>
      <c r="B67" s="100">
        <v>2</v>
      </c>
      <c r="C67" s="101"/>
      <c r="D67" s="102"/>
      <c r="E67" s="102"/>
      <c r="F67" s="94"/>
    </row>
    <row r="68" spans="1:7" ht="34.5" x14ac:dyDescent="0.4">
      <c r="A68" s="17" t="s">
        <v>272</v>
      </c>
      <c r="B68" s="100">
        <v>1</v>
      </c>
      <c r="C68" s="101"/>
      <c r="D68" s="95" t="s">
        <v>583</v>
      </c>
      <c r="E68" s="102"/>
      <c r="F68" s="94" t="s">
        <v>357</v>
      </c>
    </row>
    <row r="69" spans="1:7" ht="19.5" x14ac:dyDescent="0.4">
      <c r="A69" s="17" t="s">
        <v>293</v>
      </c>
      <c r="B69" s="100">
        <v>2</v>
      </c>
      <c r="C69" s="101"/>
      <c r="D69" s="103"/>
      <c r="E69" s="103"/>
      <c r="F69" s="94"/>
    </row>
    <row r="70" spans="1:7" ht="54" customHeight="1" x14ac:dyDescent="0.4">
      <c r="A70" s="20" t="s">
        <v>247</v>
      </c>
      <c r="B70" s="100">
        <v>1</v>
      </c>
      <c r="C70" s="101"/>
      <c r="D70" s="156" t="s">
        <v>619</v>
      </c>
      <c r="E70" s="103"/>
      <c r="F70" s="94" t="s">
        <v>356</v>
      </c>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34.5" x14ac:dyDescent="0.4">
      <c r="A73" s="17" t="s">
        <v>94</v>
      </c>
      <c r="B73" s="100" t="s">
        <v>32</v>
      </c>
      <c r="C73" s="101"/>
      <c r="D73" s="95" t="s">
        <v>584</v>
      </c>
      <c r="E73" s="94"/>
      <c r="F73" s="94"/>
    </row>
    <row r="74" spans="1:7" x14ac:dyDescent="0.3">
      <c r="A74" s="20" t="s">
        <v>298</v>
      </c>
      <c r="B74" s="100" t="s">
        <v>32</v>
      </c>
      <c r="C74" s="94"/>
      <c r="D74" s="104"/>
      <c r="E74" s="104"/>
      <c r="F74" s="94"/>
    </row>
    <row r="75" spans="1:7" ht="36" x14ac:dyDescent="0.35">
      <c r="A75" s="46" t="s">
        <v>192</v>
      </c>
      <c r="B75" s="100">
        <v>2</v>
      </c>
      <c r="C75" s="120" t="str">
        <f>IF(B75=0, -5, "0")</f>
        <v>0</v>
      </c>
      <c r="D75" s="95" t="s">
        <v>585</v>
      </c>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1</v>
      </c>
      <c r="C78" s="106"/>
      <c r="D78" s="95" t="s">
        <v>442</v>
      </c>
      <c r="E78" s="107"/>
      <c r="F78" s="94" t="s">
        <v>356</v>
      </c>
      <c r="G78" s="126"/>
    </row>
    <row r="79" spans="1:7" x14ac:dyDescent="0.3">
      <c r="A79" s="17" t="s">
        <v>177</v>
      </c>
      <c r="B79" s="100" t="s">
        <v>32</v>
      </c>
      <c r="C79" s="94"/>
      <c r="D79" s="107"/>
      <c r="E79" s="105"/>
      <c r="F79" s="94"/>
    </row>
    <row r="80" spans="1:7" ht="36" x14ac:dyDescent="0.35">
      <c r="A80" s="43" t="s">
        <v>167</v>
      </c>
      <c r="B80" s="100" t="s">
        <v>32</v>
      </c>
      <c r="C80" s="120" t="str">
        <f>IF(B80=0, -5, "0")</f>
        <v>0</v>
      </c>
      <c r="D80" s="95" t="s">
        <v>586</v>
      </c>
      <c r="E80" s="105"/>
      <c r="F80" s="94"/>
    </row>
    <row r="81" spans="1:7" x14ac:dyDescent="0.3">
      <c r="A81" s="17" t="s">
        <v>299</v>
      </c>
      <c r="B81" s="100" t="s">
        <v>32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42" t="s">
        <v>36</v>
      </c>
      <c r="B84" s="343"/>
      <c r="C84" s="344"/>
      <c r="D84" s="244">
        <f>SUM(B67:C83)</f>
        <v>15</v>
      </c>
    </row>
    <row r="85" spans="1:7" x14ac:dyDescent="0.3">
      <c r="A85" s="342" t="s">
        <v>295</v>
      </c>
      <c r="B85" s="343"/>
      <c r="C85" s="344"/>
      <c r="D85" s="33">
        <f>D84/(COUNT(B67:C83)*2)</f>
        <v>0.83333333333333337</v>
      </c>
    </row>
    <row r="86" spans="1:7" s="22" customFormat="1" x14ac:dyDescent="0.3">
      <c r="A86" s="26"/>
      <c r="B86" s="27"/>
      <c r="C86" s="27"/>
      <c r="D86" s="28"/>
      <c r="G86" s="126"/>
    </row>
    <row r="87" spans="1:7" ht="19.5" x14ac:dyDescent="0.4">
      <c r="A87" s="340" t="s">
        <v>211</v>
      </c>
      <c r="B87" s="341"/>
      <c r="C87" s="341"/>
      <c r="D87" s="341"/>
      <c r="E87" s="341"/>
      <c r="F87" s="341"/>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4" t="s">
        <v>587</v>
      </c>
      <c r="E93" s="94"/>
      <c r="F93" s="94"/>
    </row>
    <row r="94" spans="1:7" ht="18" x14ac:dyDescent="0.35">
      <c r="A94" s="40" t="s">
        <v>235</v>
      </c>
      <c r="B94" s="110">
        <v>2</v>
      </c>
      <c r="C94" s="120" t="str">
        <f>IF(B94=0, -5, "0")</f>
        <v>0</v>
      </c>
      <c r="D94" s="95" t="s">
        <v>596</v>
      </c>
      <c r="E94" s="94"/>
      <c r="F94" s="94"/>
    </row>
    <row r="95" spans="1:7" ht="101.25" customHeight="1" x14ac:dyDescent="0.3">
      <c r="A95" s="20" t="s">
        <v>165</v>
      </c>
      <c r="B95" s="110">
        <v>1</v>
      </c>
      <c r="C95" s="94"/>
      <c r="D95" s="156" t="s">
        <v>588</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66.75" x14ac:dyDescent="0.35">
      <c r="A99" s="46" t="s">
        <v>193</v>
      </c>
      <c r="B99" s="110">
        <v>0</v>
      </c>
      <c r="C99" s="120">
        <f>IF(B99=0, -5, "0")</f>
        <v>-5</v>
      </c>
      <c r="D99" s="95" t="s">
        <v>608</v>
      </c>
      <c r="E99" s="95" t="s">
        <v>609</v>
      </c>
      <c r="F99" s="94" t="s">
        <v>356</v>
      </c>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42" t="s">
        <v>36</v>
      </c>
      <c r="B102" s="343"/>
      <c r="C102" s="344"/>
      <c r="D102" s="244">
        <f>SUM(B88:C101)</f>
        <v>20</v>
      </c>
    </row>
    <row r="103" spans="1:7" x14ac:dyDescent="0.3">
      <c r="A103" s="342" t="s">
        <v>295</v>
      </c>
      <c r="B103" s="343"/>
      <c r="C103" s="344"/>
      <c r="D103" s="33">
        <f>D102/(COUNT(B88:C101)*2)</f>
        <v>0.66666666666666663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40" t="s">
        <v>212</v>
      </c>
      <c r="B106" s="341"/>
      <c r="C106" s="341"/>
      <c r="D106" s="341"/>
      <c r="E106" s="341"/>
      <c r="F106" s="341"/>
      <c r="G106" s="126"/>
    </row>
    <row r="107" spans="1:7" s="22" customFormat="1" ht="51" x14ac:dyDescent="0.4">
      <c r="A107" s="50" t="s">
        <v>274</v>
      </c>
      <c r="B107" s="110">
        <v>1</v>
      </c>
      <c r="C107" s="101"/>
      <c r="D107" s="95" t="s">
        <v>593</v>
      </c>
      <c r="E107" s="94"/>
      <c r="F107" s="94" t="s">
        <v>357</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t="s">
        <v>32</v>
      </c>
      <c r="C110" s="101"/>
      <c r="D110" s="107"/>
      <c r="E110" s="94"/>
      <c r="F110" s="94"/>
      <c r="G110" s="126"/>
    </row>
    <row r="111" spans="1:7" s="22" customFormat="1" ht="51" x14ac:dyDescent="0.4">
      <c r="A111" s="21" t="s">
        <v>248</v>
      </c>
      <c r="B111" s="110">
        <v>1</v>
      </c>
      <c r="C111" s="101"/>
      <c r="D111" s="95" t="s">
        <v>589</v>
      </c>
      <c r="E111" s="94"/>
      <c r="F111" s="94" t="s">
        <v>356</v>
      </c>
      <c r="G111" s="126"/>
    </row>
    <row r="112" spans="1:7" s="22" customFormat="1" ht="36" x14ac:dyDescent="0.35">
      <c r="A112" s="46" t="s">
        <v>230</v>
      </c>
      <c r="B112" s="110">
        <v>2</v>
      </c>
      <c r="C112" s="120" t="str">
        <f>IF(B112=0, -5, "0")</f>
        <v>0</v>
      </c>
      <c r="D112" s="299" t="s">
        <v>591</v>
      </c>
      <c r="E112" s="94"/>
      <c r="F112" s="94"/>
      <c r="G112" s="126"/>
    </row>
    <row r="113" spans="1:7" s="22" customFormat="1" ht="100.5" customHeight="1" x14ac:dyDescent="0.3">
      <c r="A113" s="21" t="s">
        <v>165</v>
      </c>
      <c r="B113" s="110">
        <v>1</v>
      </c>
      <c r="C113" s="94"/>
      <c r="D113" s="156" t="s">
        <v>594</v>
      </c>
      <c r="E113" s="94"/>
      <c r="F113" s="94" t="s">
        <v>356</v>
      </c>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592</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42" t="s">
        <v>36</v>
      </c>
      <c r="B118" s="343"/>
      <c r="C118" s="344"/>
      <c r="D118" s="244">
        <f>SUM(B107:C117)</f>
        <v>17</v>
      </c>
      <c r="E118" s="13"/>
      <c r="F118" s="13"/>
      <c r="G118" s="126"/>
    </row>
    <row r="119" spans="1:7" s="22" customFormat="1" x14ac:dyDescent="0.3">
      <c r="A119" s="342" t="s">
        <v>295</v>
      </c>
      <c r="B119" s="343"/>
      <c r="C119" s="344"/>
      <c r="D119" s="33">
        <f>D118/(COUNT(B107:C117)*2)</f>
        <v>0.85</v>
      </c>
      <c r="E119" s="13"/>
      <c r="F119" s="13"/>
      <c r="G119" s="126"/>
    </row>
    <row r="120" spans="1:7" s="22" customFormat="1" x14ac:dyDescent="0.3">
      <c r="A120" s="26"/>
      <c r="B120" s="27"/>
      <c r="C120" s="27"/>
      <c r="D120" s="28"/>
      <c r="G120" s="126"/>
    </row>
    <row r="121" spans="1:7" ht="19.5" x14ac:dyDescent="0.4">
      <c r="A121" s="340" t="s">
        <v>185</v>
      </c>
      <c r="B121" s="341"/>
      <c r="C121" s="341"/>
      <c r="D121" s="341"/>
      <c r="E121" s="341"/>
      <c r="F121" s="341"/>
    </row>
    <row r="122" spans="1:7" ht="33" x14ac:dyDescent="0.3">
      <c r="A122" s="44" t="s">
        <v>275</v>
      </c>
      <c r="B122" s="111">
        <v>1</v>
      </c>
      <c r="C122" s="94"/>
      <c r="D122" s="113" t="s">
        <v>590</v>
      </c>
      <c r="E122" s="113"/>
      <c r="F122" s="94" t="s">
        <v>356</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23" t="s">
        <v>595</v>
      </c>
      <c r="E127" s="102"/>
      <c r="F127" s="94"/>
    </row>
    <row r="128" spans="1:7" ht="18" x14ac:dyDescent="0.35">
      <c r="A128" s="40" t="s">
        <v>236</v>
      </c>
      <c r="B128" s="111" t="s">
        <v>32</v>
      </c>
      <c r="C128" s="120" t="str">
        <f>IF(B128=0, -5, "0")</f>
        <v>0</v>
      </c>
      <c r="D128" s="95"/>
      <c r="E128" s="95"/>
      <c r="F128" s="94"/>
    </row>
    <row r="129" spans="1:7" ht="33" x14ac:dyDescent="0.3">
      <c r="A129" s="20" t="s">
        <v>166</v>
      </c>
      <c r="B129" s="111">
        <v>1</v>
      </c>
      <c r="C129" s="121"/>
      <c r="D129" s="95" t="s">
        <v>597</v>
      </c>
      <c r="E129" s="95"/>
      <c r="F129" s="94" t="s">
        <v>357</v>
      </c>
    </row>
    <row r="130" spans="1:7" ht="50.25" x14ac:dyDescent="0.35">
      <c r="A130" s="43" t="s">
        <v>194</v>
      </c>
      <c r="B130" s="111">
        <v>2</v>
      </c>
      <c r="C130" s="120" t="str">
        <f>IF(B130=0, -5, "0")</f>
        <v>0</v>
      </c>
      <c r="D130" s="95" t="s">
        <v>598</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42" t="s">
        <v>36</v>
      </c>
      <c r="B133" s="343"/>
      <c r="C133" s="344"/>
      <c r="D133" s="244">
        <f>SUM(B122:C132)</f>
        <v>18</v>
      </c>
    </row>
    <row r="134" spans="1:7" x14ac:dyDescent="0.3">
      <c r="A134" s="342" t="s">
        <v>295</v>
      </c>
      <c r="B134" s="343"/>
      <c r="C134" s="344"/>
      <c r="D134" s="32">
        <f>D133/(COUNT(B122:C132)*2)</f>
        <v>0.9</v>
      </c>
    </row>
    <row r="135" spans="1:7" s="22" customFormat="1" x14ac:dyDescent="0.3">
      <c r="A135" s="26"/>
      <c r="B135" s="27"/>
      <c r="C135" s="27"/>
      <c r="D135" s="31"/>
      <c r="G135" s="126"/>
    </row>
    <row r="136" spans="1:7" ht="19.5" x14ac:dyDescent="0.4">
      <c r="A136" s="340" t="s">
        <v>71</v>
      </c>
      <c r="B136" s="341"/>
      <c r="C136" s="341"/>
      <c r="D136" s="341"/>
      <c r="E136" s="341"/>
      <c r="F136" s="341"/>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33.75" x14ac:dyDescent="0.35">
      <c r="A144" s="40" t="s">
        <v>237</v>
      </c>
      <c r="B144" s="110">
        <v>2</v>
      </c>
      <c r="C144" s="120" t="str">
        <f>IF(B144=0, -5, "0")</f>
        <v>0</v>
      </c>
      <c r="D144" s="95" t="s">
        <v>616</v>
      </c>
      <c r="E144" s="94"/>
      <c r="F144" s="94"/>
    </row>
    <row r="145" spans="1:7" ht="18" x14ac:dyDescent="0.35">
      <c r="A145" s="40" t="s">
        <v>195</v>
      </c>
      <c r="B145" s="110">
        <v>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42" t="s">
        <v>36</v>
      </c>
      <c r="B149" s="343"/>
      <c r="C149" s="344"/>
      <c r="D149" s="244">
        <f>SUM(B137:C148)</f>
        <v>18</v>
      </c>
    </row>
    <row r="150" spans="1:7" x14ac:dyDescent="0.3">
      <c r="A150" s="342" t="s">
        <v>295</v>
      </c>
      <c r="B150" s="343"/>
      <c r="C150" s="344"/>
      <c r="D150" s="33">
        <f>D149/(COUNT(B137:C148)*2)</f>
        <v>1</v>
      </c>
    </row>
    <row r="151" spans="1:7" s="22" customFormat="1" x14ac:dyDescent="0.3">
      <c r="A151" s="26"/>
      <c r="B151" s="27"/>
      <c r="C151" s="27"/>
      <c r="D151" s="28"/>
      <c r="G151" s="126"/>
    </row>
    <row r="152" spans="1:7" ht="19.5" x14ac:dyDescent="0.4">
      <c r="A152" s="340" t="s">
        <v>217</v>
      </c>
      <c r="B152" s="341"/>
      <c r="C152" s="341"/>
      <c r="D152" s="341"/>
      <c r="E152" s="341"/>
      <c r="F152" s="341"/>
    </row>
    <row r="153" spans="1:7" ht="30" customHeight="1" x14ac:dyDescent="0.3">
      <c r="A153" s="50" t="s">
        <v>279</v>
      </c>
      <c r="B153" s="94">
        <v>2</v>
      </c>
      <c r="C153" s="94"/>
      <c r="D153" s="95"/>
      <c r="E153" s="94"/>
      <c r="F153" s="94"/>
    </row>
    <row r="154" spans="1:7" ht="33" x14ac:dyDescent="0.3">
      <c r="A154" s="17" t="s">
        <v>149</v>
      </c>
      <c r="B154" s="94">
        <v>1</v>
      </c>
      <c r="C154" s="94"/>
      <c r="D154" s="95" t="s">
        <v>599</v>
      </c>
      <c r="E154" s="94"/>
      <c r="F154" s="94" t="s">
        <v>357</v>
      </c>
    </row>
    <row r="155" spans="1:7" ht="33.75" x14ac:dyDescent="0.35">
      <c r="A155" s="40" t="s">
        <v>306</v>
      </c>
      <c r="B155" s="94">
        <v>1</v>
      </c>
      <c r="C155" s="120" t="str">
        <f>IF(B155=0, -5, "0")</f>
        <v>0</v>
      </c>
      <c r="D155" s="95" t="s">
        <v>600</v>
      </c>
      <c r="E155" s="94"/>
      <c r="F155" s="94" t="s">
        <v>356</v>
      </c>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42" t="s">
        <v>36</v>
      </c>
      <c r="B161" s="347"/>
      <c r="C161" s="348"/>
      <c r="D161" s="245">
        <f>SUM(B153:C160)</f>
        <v>14</v>
      </c>
    </row>
    <row r="162" spans="1:7" x14ac:dyDescent="0.3">
      <c r="A162" s="342" t="s">
        <v>295</v>
      </c>
      <c r="B162" s="343"/>
      <c r="C162" s="344"/>
      <c r="D162" s="33">
        <f>D161/(COUNT(B153:C160)*2)</f>
        <v>0.875</v>
      </c>
    </row>
    <row r="163" spans="1:7" s="22" customFormat="1" x14ac:dyDescent="0.3">
      <c r="A163" s="26"/>
      <c r="B163" s="27"/>
      <c r="C163" s="29"/>
      <c r="D163" s="30"/>
      <c r="G163" s="126"/>
    </row>
    <row r="164" spans="1:7" ht="19.5" x14ac:dyDescent="0.4">
      <c r="A164" s="340" t="s">
        <v>77</v>
      </c>
      <c r="B164" s="341"/>
      <c r="C164" s="341"/>
      <c r="D164" s="341"/>
      <c r="E164" s="341"/>
      <c r="F164" s="341"/>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601</v>
      </c>
      <c r="E167" s="94"/>
      <c r="F167" s="94" t="s">
        <v>357</v>
      </c>
    </row>
    <row r="168" spans="1:7" ht="49.5" x14ac:dyDescent="0.3">
      <c r="A168" s="17" t="s">
        <v>86</v>
      </c>
      <c r="B168" s="94">
        <v>1</v>
      </c>
      <c r="C168" s="94"/>
      <c r="D168" s="95" t="s">
        <v>602</v>
      </c>
      <c r="E168" s="95"/>
      <c r="F168" s="94" t="s">
        <v>357</v>
      </c>
    </row>
    <row r="169" spans="1:7" x14ac:dyDescent="0.3">
      <c r="A169" s="342" t="s">
        <v>36</v>
      </c>
      <c r="B169" s="343"/>
      <c r="C169" s="344"/>
      <c r="D169" s="244">
        <f>SUM(B165:C168)</f>
        <v>6</v>
      </c>
    </row>
    <row r="170" spans="1:7" x14ac:dyDescent="0.3">
      <c r="A170" s="342" t="s">
        <v>295</v>
      </c>
      <c r="B170" s="343"/>
      <c r="C170" s="344"/>
      <c r="D170" s="33">
        <f>D169/(COUNT(B165:C168)*2)</f>
        <v>0.75</v>
      </c>
    </row>
    <row r="171" spans="1:7" s="22" customFormat="1" x14ac:dyDescent="0.3">
      <c r="A171" s="26"/>
      <c r="B171" s="27"/>
      <c r="C171" s="27"/>
      <c r="D171" s="28"/>
      <c r="G171" s="126"/>
    </row>
    <row r="172" spans="1:7" ht="19.5" x14ac:dyDescent="0.4">
      <c r="A172" s="345" t="s">
        <v>17</v>
      </c>
      <c r="B172" s="346"/>
      <c r="C172" s="346"/>
      <c r="D172" s="346"/>
      <c r="E172" s="346"/>
      <c r="F172" s="346"/>
    </row>
    <row r="173" spans="1:7" x14ac:dyDescent="0.3">
      <c r="A173" s="20" t="s">
        <v>180</v>
      </c>
      <c r="B173" s="94">
        <v>2</v>
      </c>
      <c r="C173" s="94"/>
      <c r="D173" s="119"/>
      <c r="E173" s="94"/>
      <c r="F173" s="94"/>
    </row>
    <row r="174" spans="1:7" ht="49.5" x14ac:dyDescent="0.3">
      <c r="A174" s="17" t="s">
        <v>87</v>
      </c>
      <c r="B174" s="94">
        <v>1</v>
      </c>
      <c r="C174" s="94"/>
      <c r="D174" s="95" t="s">
        <v>606</v>
      </c>
      <c r="E174" s="94"/>
      <c r="F174" s="94" t="s">
        <v>356</v>
      </c>
    </row>
    <row r="175" spans="1:7" x14ac:dyDescent="0.3">
      <c r="A175" s="44" t="s">
        <v>197</v>
      </c>
      <c r="B175" s="94">
        <v>2</v>
      </c>
      <c r="C175" s="94"/>
      <c r="D175" s="95"/>
      <c r="E175" s="94"/>
      <c r="F175" s="94"/>
    </row>
    <row r="176" spans="1:7" ht="49.5" x14ac:dyDescent="0.3">
      <c r="A176" s="17" t="s">
        <v>150</v>
      </c>
      <c r="B176" s="94">
        <v>1</v>
      </c>
      <c r="C176" s="94"/>
      <c r="D176" s="95" t="s">
        <v>617</v>
      </c>
      <c r="E176" s="95"/>
      <c r="F176" s="94" t="s">
        <v>356</v>
      </c>
    </row>
    <row r="177" spans="1:7" x14ac:dyDescent="0.3">
      <c r="A177" s="342" t="s">
        <v>36</v>
      </c>
      <c r="B177" s="343"/>
      <c r="C177" s="344"/>
      <c r="D177" s="244">
        <f>SUM(B173:C176)</f>
        <v>6</v>
      </c>
    </row>
    <row r="178" spans="1:7" x14ac:dyDescent="0.3">
      <c r="A178" s="342" t="s">
        <v>295</v>
      </c>
      <c r="B178" s="343"/>
      <c r="C178" s="344"/>
      <c r="D178" s="33">
        <f>D177/(COUNT(B173:C176)*2)</f>
        <v>0.75</v>
      </c>
    </row>
    <row r="179" spans="1:7" s="22" customFormat="1" x14ac:dyDescent="0.3">
      <c r="A179" s="26"/>
      <c r="B179" s="27"/>
      <c r="C179" s="27"/>
      <c r="D179" s="28"/>
      <c r="G179" s="126"/>
    </row>
    <row r="180" spans="1:7" ht="19.5" x14ac:dyDescent="0.4">
      <c r="A180" s="340" t="s">
        <v>78</v>
      </c>
      <c r="B180" s="341"/>
      <c r="C180" s="341"/>
      <c r="D180" s="341"/>
      <c r="E180" s="341"/>
      <c r="F180" s="341"/>
    </row>
    <row r="181" spans="1:7" ht="49.5" x14ac:dyDescent="0.3">
      <c r="A181" s="44" t="s">
        <v>315</v>
      </c>
      <c r="B181" s="94">
        <v>0</v>
      </c>
      <c r="C181" s="94"/>
      <c r="D181" s="95" t="s">
        <v>630</v>
      </c>
      <c r="E181" s="95" t="s">
        <v>603</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42" t="s">
        <v>36</v>
      </c>
      <c r="B186" s="343"/>
      <c r="C186" s="344"/>
      <c r="D186" s="244">
        <f>SUM(B181:C185)</f>
        <v>8</v>
      </c>
    </row>
    <row r="187" spans="1:7" x14ac:dyDescent="0.3">
      <c r="A187" s="342" t="s">
        <v>295</v>
      </c>
      <c r="B187" s="343"/>
      <c r="C187" s="344"/>
      <c r="D187" s="33">
        <f>D186/(COUNT(B181:C185)*2)</f>
        <v>0.8</v>
      </c>
    </row>
    <row r="188" spans="1:7" s="22" customFormat="1" x14ac:dyDescent="0.3">
      <c r="A188" s="26"/>
      <c r="B188" s="27"/>
      <c r="C188" s="27"/>
      <c r="D188" s="28"/>
      <c r="G188" s="126"/>
    </row>
    <row r="189" spans="1:7" ht="19.5" x14ac:dyDescent="0.4">
      <c r="A189" s="340" t="s">
        <v>216</v>
      </c>
      <c r="B189" s="341"/>
      <c r="C189" s="341"/>
      <c r="D189" s="341"/>
      <c r="E189" s="341"/>
      <c r="F189" s="341"/>
    </row>
    <row r="190" spans="1:7" ht="49.5" x14ac:dyDescent="0.3">
      <c r="A190" s="44" t="s">
        <v>371</v>
      </c>
      <c r="B190" s="94">
        <v>1</v>
      </c>
      <c r="C190" s="94"/>
      <c r="D190" s="95" t="s">
        <v>604</v>
      </c>
      <c r="E190" s="94"/>
      <c r="F190" s="94" t="s">
        <v>357</v>
      </c>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605</v>
      </c>
      <c r="E192" s="94"/>
      <c r="F192" s="94" t="s">
        <v>357</v>
      </c>
    </row>
    <row r="193" spans="1:6" x14ac:dyDescent="0.3">
      <c r="A193" s="53" t="s">
        <v>189</v>
      </c>
      <c r="B193" s="94" t="s">
        <v>32</v>
      </c>
      <c r="C193" s="94"/>
      <c r="D193" s="94"/>
      <c r="E193" s="94"/>
      <c r="F193" s="94"/>
    </row>
    <row r="194" spans="1:6" x14ac:dyDescent="0.3">
      <c r="A194" s="342" t="s">
        <v>36</v>
      </c>
      <c r="B194" s="343"/>
      <c r="C194" s="344"/>
      <c r="D194" s="54">
        <f>SUM(B190:C193)</f>
        <v>2</v>
      </c>
    </row>
    <row r="195" spans="1:6" x14ac:dyDescent="0.3">
      <c r="A195" s="342" t="s">
        <v>295</v>
      </c>
      <c r="B195" s="343"/>
      <c r="C195" s="344"/>
      <c r="D195" s="33">
        <f>D194/(COUNT(B190:C193)*2)</f>
        <v>0.5</v>
      </c>
    </row>
    <row r="197" spans="1:6" ht="18" x14ac:dyDescent="0.35">
      <c r="A197" s="64" t="s">
        <v>246</v>
      </c>
      <c r="B197" s="63"/>
      <c r="C197" s="63"/>
      <c r="D197" s="302">
        <f>E197/F197</f>
        <v>0.33333333333333331</v>
      </c>
      <c r="E197" s="303">
        <f>COUNTIF('A3 Technique'!F17:F193,"ok")</f>
        <v>9</v>
      </c>
      <c r="F197" s="303">
        <f>COUNTA('A3 Technique'!F17:F193)</f>
        <v>27</v>
      </c>
    </row>
    <row r="198" spans="1:6" ht="22.5" x14ac:dyDescent="0.3">
      <c r="A198" s="35" t="s">
        <v>322</v>
      </c>
      <c r="B198" s="36"/>
      <c r="C198" s="37"/>
      <c r="D198" s="38">
        <f>SUM(D194,D186,D177,D169,D161,D63,D52,D33,D22,D118,D149,D133,D102,D84,D42)</f>
        <v>170</v>
      </c>
    </row>
    <row r="199" spans="1:6" ht="22.5" x14ac:dyDescent="0.3">
      <c r="A199" s="35" t="s">
        <v>323</v>
      </c>
      <c r="B199" s="36"/>
      <c r="C199" s="37"/>
      <c r="D199" s="39">
        <f>D198/(COUNT(B190:C193,B181:C185,B173:C176,B165:C168,B153:C160,B56:C62,B46:C51,B26:C32,B17:C21,B107:C117,B137:C148,B122:C132,B88:C101,B67:C83,B37:C41)*2)</f>
        <v>0.82524271844660191</v>
      </c>
    </row>
  </sheetData>
  <sheetProtection algorithmName="SHA-512" hashValue="6KpwHwRS4inGZm493spcf3we0No1Vy5FyNDm0WMZ1sa2BYaeS6mEV1MSscRdMI/od0hBmRK936IK9xlOBtYESg==" saltValue="uDlIU/8jxRHIbGw6gdqbv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9" orientation="portrait" r:id="rId1"/>
  <rowBreaks count="2" manualBreakCount="2">
    <brk id="119" max="5" man="1"/>
    <brk id="188" max="5" man="1"/>
  </rowBreaks>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11</vt:i4>
      </vt:variant>
    </vt:vector>
  </HeadingPairs>
  <TitlesOfParts>
    <vt:vector size="24"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2018-07-14T09:01:55Z</cp:lastPrinted>
  <dcterms:created xsi:type="dcterms:W3CDTF">2015-10-03T07:44:26Z</dcterms:created>
  <dcterms:modified xsi:type="dcterms:W3CDTF">2019-02-24T14:52:26Z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