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F:\Clients\uhd\Audit magasin\Audits par magasins\CM Raoued\2019\10\"/>
    </mc:Choice>
  </mc:AlternateContent>
  <bookViews>
    <workbookView xWindow="0" yWindow="0" windowWidth="17880" windowHeight="7020"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97" i="48" l="1"/>
  <c r="D596" i="48"/>
  <c r="D600" i="48"/>
  <c r="D166" i="45" l="1"/>
  <c r="D150" i="45"/>
  <c r="D119" i="45"/>
  <c r="D59" i="45"/>
  <c r="D424" i="44"/>
  <c r="D421" i="44"/>
  <c r="D386" i="44"/>
  <c r="D366" i="44"/>
  <c r="D363" i="44"/>
  <c r="D340" i="44"/>
  <c r="D317" i="44"/>
  <c r="D245" i="44"/>
  <c r="D242" i="44"/>
  <c r="D224" i="44"/>
  <c r="D200" i="44"/>
  <c r="D129" i="44"/>
  <c r="B10" i="47" l="1"/>
  <c r="B9" i="47"/>
  <c r="B8" i="47"/>
  <c r="B10" i="45"/>
  <c r="B9" i="45"/>
  <c r="B8" i="45"/>
  <c r="E710" i="48"/>
  <c r="E657" i="48"/>
  <c r="E43" i="48"/>
  <c r="B112" i="29"/>
  <c r="B11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629" i="48"/>
  <c r="D630" i="48" s="1"/>
  <c r="D616" i="48"/>
  <c r="D617" i="48" s="1"/>
  <c r="D578" i="48"/>
  <c r="D579" i="48" s="1"/>
  <c r="D261" i="48"/>
  <c r="D262" i="48" s="1"/>
  <c r="D223" i="48"/>
  <c r="D224" i="48" s="1"/>
  <c r="D339" i="48"/>
  <c r="D340" i="48" s="1"/>
  <c r="D710" i="48"/>
  <c r="B710" i="48" s="1"/>
  <c r="D711" i="48" s="1"/>
  <c r="D712"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420" i="48"/>
  <c r="C124" i="44"/>
  <c r="C96" i="44"/>
  <c r="D714" i="48" l="1"/>
  <c r="D715" i="48" s="1"/>
  <c r="D599" i="48"/>
  <c r="B91" i="29" s="1"/>
  <c r="D690" i="48"/>
  <c r="D691" i="48" s="1"/>
  <c r="B102"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D361" i="44"/>
  <c r="B361" i="44" s="1"/>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A369" i="44"/>
  <c r="C350" i="44"/>
  <c r="C346" i="44"/>
  <c r="C345" i="44"/>
  <c r="C344" i="44"/>
  <c r="C335" i="44"/>
  <c r="C334" i="44"/>
  <c r="C333" i="44"/>
  <c r="C332" i="44"/>
  <c r="C331" i="44"/>
  <c r="C324" i="44"/>
  <c r="C322" i="44"/>
  <c r="C314" i="44"/>
  <c r="D316"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56" i="44" l="1"/>
  <c r="D557" i="44" s="1"/>
  <c r="D134" i="45"/>
  <c r="D135" i="45" s="1"/>
  <c r="D79" i="45"/>
  <c r="D80" i="45" s="1"/>
  <c r="D596" i="44"/>
  <c r="D597" i="44" s="1"/>
  <c r="D578" i="44"/>
  <c r="D579" i="44" s="1"/>
  <c r="D100" i="45"/>
  <c r="D101" i="45" s="1"/>
  <c r="D58" i="47"/>
  <c r="D59" i="47" s="1"/>
  <c r="D134" i="47"/>
  <c r="D135" i="47" s="1"/>
  <c r="D118" i="47"/>
  <c r="D119" i="47" s="1"/>
  <c r="D44" i="44"/>
  <c r="D182" i="44"/>
  <c r="B12" i="48"/>
  <c r="B31" i="29"/>
  <c r="D149" i="45"/>
  <c r="D261" i="44"/>
  <c r="D262" i="44" s="1"/>
  <c r="D165" i="45"/>
  <c r="D177" i="45"/>
  <c r="D178" i="45" s="1"/>
  <c r="D100" i="47"/>
  <c r="D101" i="47" s="1"/>
  <c r="D79" i="47"/>
  <c r="D80" i="47" s="1"/>
  <c r="D149" i="47"/>
  <c r="D150" i="47" s="1"/>
  <c r="D177" i="47"/>
  <c r="D178" i="47" s="1"/>
  <c r="D118" i="45"/>
  <c r="D616" i="44"/>
  <c r="D617" i="44" s="1"/>
  <c r="D199" i="44"/>
  <c r="D629" i="44"/>
  <c r="D630" i="44" s="1"/>
  <c r="D339" i="44"/>
  <c r="D223" i="44"/>
  <c r="D213" i="47"/>
  <c r="B36" i="29" s="1"/>
  <c r="D211" i="47"/>
  <c r="D658" i="44"/>
  <c r="D659" i="44" s="1"/>
  <c r="D240" i="44"/>
  <c r="B240" i="44" s="1"/>
  <c r="D241" i="44" s="1"/>
  <c r="D296" i="44"/>
  <c r="D297" i="44" s="1"/>
  <c r="D419" i="44"/>
  <c r="B419" i="44" s="1"/>
  <c r="D420" i="44" s="1"/>
  <c r="D423" i="44" s="1"/>
  <c r="B70" i="29" s="1"/>
  <c r="D466" i="44"/>
  <c r="B466" i="44" s="1"/>
  <c r="D467" i="44" s="1"/>
  <c r="D468" i="44" s="1"/>
  <c r="D689" i="44"/>
  <c r="B689" i="44" s="1"/>
  <c r="D690" i="44" s="1"/>
  <c r="D710" i="44"/>
  <c r="B710" i="44" s="1"/>
  <c r="D711" i="44" s="1"/>
  <c r="D515" i="44"/>
  <c r="B515" i="44" s="1"/>
  <c r="D516" i="44" s="1"/>
  <c r="D362" i="44"/>
  <c r="D127" i="44"/>
  <c r="B127" i="44" s="1"/>
  <c r="D128" i="44" s="1"/>
  <c r="B45" i="29" s="1"/>
  <c r="D714" i="44" l="1"/>
  <c r="D715" i="44" s="1"/>
  <c r="D712" i="44"/>
  <c r="D517" i="44"/>
  <c r="B80" i="29" s="1"/>
  <c r="D183" i="44"/>
  <c r="B50" i="29" s="1"/>
  <c r="D691" i="44"/>
  <c r="B101" i="29" s="1"/>
  <c r="D47" i="44"/>
  <c r="D48" i="44" s="1"/>
  <c r="B40" i="29" s="1"/>
  <c r="D45" i="44"/>
  <c r="D599" i="44"/>
  <c r="D600" i="44" s="1"/>
  <c r="D214" i="47"/>
  <c r="D215" i="47" s="1"/>
  <c r="D717" i="44"/>
  <c r="B35" i="29" s="1"/>
  <c r="D214" i="45"/>
  <c r="D215" i="45" s="1"/>
  <c r="D244" i="44"/>
  <c r="B55" i="29" s="1"/>
  <c r="D661" i="44"/>
  <c r="D299" i="44"/>
  <c r="D559" i="44"/>
  <c r="D470" i="44"/>
  <c r="D365" i="44"/>
  <c r="B65" i="29" s="1"/>
  <c r="B106" i="29"/>
  <c r="B11" i="47" l="1"/>
  <c r="B25" i="29"/>
  <c r="D662" i="44"/>
  <c r="B95" i="29" s="1"/>
  <c r="D471" i="44"/>
  <c r="B75" i="29" s="1"/>
  <c r="D300" i="44"/>
  <c r="B60"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<sst xmlns="http://schemas.openxmlformats.org/spreadsheetml/2006/main" count="2569" uniqueCount="592">
  <si>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</si>
  <si>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</si>
  <si>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</si>
  <si>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</si>
  <si>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</si>
  <si>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</si>
  <si>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</si>
  <si>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</si>
  <si>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</si>
  <si>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</si>
  <si>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</si>
  <si>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</si>
  <si>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</si>
  <si>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</si>
  <si>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</si>
  <si>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</si>
  <si>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</si>
  <si>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</si>
  <si>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</si>
  <si>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</si>
  <si>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</si>
  <si>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</si>
  <si>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</si>
  <si>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</si>
  <si>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</si>
  <si>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</si>
  <si>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</si>
  <si>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</si>
  <si>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</si>
  <si>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</si>
  <si>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</si>
  <si>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</si>
  <si>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</si>
  <si>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</si>
  <si>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</si>
  <si>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</si>
  <si>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</si>
  <si>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</si>
  <si>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</si>
  <si>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</si>
  <si>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</si>
  <si>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</si>
  <si>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</si>
  <si>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</si>
  <si>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</si>
  <si>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</si>
  <si>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</si>
  <si>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</si>
  <si>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</si>
  <si>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</si>
  <si>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</si>
  <si>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</si>
  <si>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</si>
  <si>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</si>
  <si>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</si>
  <si>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</si>
  <si>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</si>
  <si>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</si>
  <si>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</si>
  <si>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</si>
  <si>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</si>
  <si>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</si>
  <si>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</si>
  <si>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</si>
  <si>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</si>
  <si>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</si>
  <si>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</si>
  <si>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</si>
  <si>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</si>
  <si>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</si>
  <si>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</si>
  <si>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</si>
  <si>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</si>
  <si>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</si>
  <si>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</si>
  <si>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</si>
  <si>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</si>
  <si>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</si>
  <si>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</si>
  <si>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</si>
  <si>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</si>
  <si>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</si>
  <si>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</si>
  <si>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</si>
  <si>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</si>
  <si>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</si>
  <si>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</si>
  <si>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</si>
  <si>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</si>
  <si>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</si>
  <si>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</si>
  <si>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</si>
  <si>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</si>
  <si>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</si>
  <si>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</si>
  <si>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</si>
  <si>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</si>
  <si>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</si>
  <si>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</si>
  <si>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</si>
  <si>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</si>
  <si>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</si>
  <si>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</si>
  <si>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</si>
  <si>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</si>
  <si>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</si>
  <si>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</si>
  <si>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</si>
  <si>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</si>
  <si>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</si>
  <si>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</si>
  <si>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</si>
  <si>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</si>
  <si>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</si>
  <si>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</si>
  <si>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</si>
  <si>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</si>
  <si>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</si>
  <si>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</si>
  <si>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</si>
  <si>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</si>
  <si>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</si>
  <si>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</si>
  <si>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</si>
  <si>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</si>
  <si>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</si>
  <si>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</si>
  <si>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</si>
  <si>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</si>
  <si>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</si>
  <si>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</si>
  <si>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</si>
  <si>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</si>
  <si>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</si>
  <si>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</si>
  <si>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</si>
  <si>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</si>
  <si>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</si>
  <si>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</si>
  <si>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</si>
  <si>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</si>
  <si>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</si>
  <si>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</si>
  <si>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</si>
  <si>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</si>
  <si>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</si>
  <si>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</si>
  <si>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</si>
  <si>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</si>
  <si>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</si>
  <si>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</si>
  <si>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</si>
  <si>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</si>
  <si>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</si>
  <si>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</si>
  <si>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</si>
  <si>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</si>
  <si>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</si>
  <si>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</si>
  <si>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</si>
  <si>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</si>
  <si>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</si>
  <si>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</si>
  <si>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</si>
  <si>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</si>
  <si>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</si>
  <si>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</si>
  <si>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</si>
  <si>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</si>
  <si>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</si>
  <si>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</si>
  <si>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</si>
  <si>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</si>
  <si>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</si>
  <si>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</si>
  <si>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</si>
  <si>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</si>
  <si>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</si>
  <si>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</si>
  <si>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</si>
  <si>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</si>
  <si>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</si>
  <si>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</si>
  <si>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</si>
  <si>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</si>
  <si>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</si>
  <si>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</si>
  <si>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</si>
  <si>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</si>
  <si>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</si>
  <si>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</si>
  <si>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</si>
  <si>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</si>
  <si>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</si>
  <si>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</si>
  <si>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</si>
  <si>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</si>
  <si>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</si>
  <si>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</si>
  <si>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</si>
  <si>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</si>
  <si>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</si>
  <si>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</si>
  <si>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</si>
  <si>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</si>
  <si>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</si>
  <si>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</si>
  <si>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</si>
  <si>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</si>
  <si>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</si>
  <si>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</si>
  <si>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</si>
  <si>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</si>
  <si>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</si>
  <si>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</si>
  <si>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</si>
  <si>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</si>
  <si>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</si>
  <si>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</si>
  <si>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</si>
  <si>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</si>
  <si>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</si>
  <si>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</si>
  <si>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</si>
  <si>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</si>
  <si>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</si>
  <si>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</si>
  <si>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</si>
  <si>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</si>
  <si>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</si>
  <si>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</si>
  <si>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</si>
  <si>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</si>
  <si>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</si>
  <si>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</si>
  <si>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</si>
  <si>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</si>
  <si>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</si>
  <si>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</si>
  <si>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</si>
  <si>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</si>
  <si>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</si>
  <si>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</si>
  <si>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</si>
  <si>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</si>
  <si>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</si>
  <si>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</si>
  <si>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</si>
  <si>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</si>
  <si>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</si>
  <si>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</si>
  <si>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</si>
  <si>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</si>
  <si>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</si>
  <si>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</si>
  <si>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</si>
  <si>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</si>
  <si>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</si>
  <si>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</si>
  <si>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</si>
  <si>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</si>
  <si>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</si>
  <si>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</si>
  <si>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</si>
  <si>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</si>
  <si>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</si>
  <si>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</si>
  <si>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</si>
  <si>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</si>
  <si>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</si>
  <si>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</si>
  <si>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</si>
  <si>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</si>
  <si>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</si>
  <si>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</si>
  <si>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</si>
  <si>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</si>
  <si>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</si>
  <si>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</si>
  <si>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</si>
  <si>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</si>
  <si>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</si>
  <si>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</si>
  <si>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</si>
  <si>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</si>
  <si>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</si>
  <si>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</si>
  <si>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</si>
  <si>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</si>
  <si>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</si>
  <si>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</si>
  <si>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</si>
  <si>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</si>
  <si>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</si>
  <si>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</si>
  <si>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</si>
  <si>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</si>
  <si>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</si>
  <si>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</si>
  <si>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</si>
  <si>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</si>
  <si>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</si>
  <si>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</si>
  <si>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</si>
  <si>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</si>
  <si>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</si>
  <si>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</si>
  <si>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</si>
  <si>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</si>
  <si>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</si>
  <si>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</si>
  <si>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</si>
  <si>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</si>
  <si>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</si>
  <si>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</si>
  <si>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</si>
  <si>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</si>
  <si>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</si>
  <si>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</si>
  <si>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</si>
  <si>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</si>
  <si>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</si>
  <si>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</si>
  <si>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</si>
  <si>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</si>
  <si>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</si>
  <si>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</si>
  <si>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</si>
  <si>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</si>
  <si>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</si>
  <si>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</si>
  <si>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</si>
  <si>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</si>
  <si>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</si>
  <si>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</si>
  <si>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</si>
  <si>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</si>
  <si>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</si>
  <si>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</si>
  <si>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</si>
  <si>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</si>
  <si>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</si>
  <si>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</si>
  <si>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</si>
  <si>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</si>
  <si>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</si>
  <si>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</si>
  <si>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</si>
  <si>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</si>
  <si>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</si>
  <si>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</si>
  <si>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</si>
  <si>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</si>
  <si>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</si>
  <si>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</si>
  <si>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</si>
  <si>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</si>
  <si>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</si>
  <si>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</si>
  <si>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</si>
  <si>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</si>
  <si>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</si>
  <si>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</si>
  <si>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</si>
  <si>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</si>
  <si>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</si>
  <si>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</si>
  <si>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</si>
  <si>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</si>
  <si>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</si>
  <si>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</si>
  <si>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</si>
  <si>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</si>
  <si>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</si>
  <si>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</si>
  <si>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</si>
  <si>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</si>
  <si>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</si>
  <si>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</si>
  <si>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</si>
  <si>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</si>
  <si>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</si>
  <si>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</si>
  <si>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</si>
  <si>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</si>
  <si>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</si>
  <si>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</si>
  <si>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</si>
  <si>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</si>
  <si>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</si>
  <si>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</si>
  <si>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</si>
  <si>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</si>
  <si>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</si>
  <si>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</si>
  <si>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</si>
  <si>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</si>
  <si>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</si>
  <si>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</si>
  <si>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</si>
  <si>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</si>
  <si>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</si>
  <si>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</si>
  <si>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</si>
  <si>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</si>
  <si>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</si>
  <si>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</si>
  <si>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</si>
  <si>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</si>
  <si>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</si>
  <si>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</si>
  <si>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</si>
  <si>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</si>
  <si>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</si>
  <si>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</si>
  <si>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</si>
  <si>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</si>
  <si>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</si>
  <si>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</si>
  <si>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</si>
  <si>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</si>
  <si>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</si>
  <si>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</si>
  <si>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</si>
  <si>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</si>
  <si>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</si>
  <si>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</si>
  <si>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</si>
  <si>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</si>
  <si>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</si>
  <si>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</si>
  <si>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</si>
  <si>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</si>
  <si>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</si>
  <si>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</si>
  <si>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</si>
  <si>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</si>
  <si>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</si>
  <si>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</si>
  <si>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</si>
  <si>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</si>
  <si>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</si>
  <si>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</si>
  <si>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</si>
  <si>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</si>
  <si>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</si>
  <si>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</si>
  <si>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</si>
  <si>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</si>
  <si>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</si>
  <si>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</si>
  <si>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</si>
  <si>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</si>
  <si>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</si>
  <si>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</si>
  <si>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</si>
  <si>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</si>
  <si>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</si>
  <si>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</si>
  <si>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</si>
  <si>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</si>
  <si>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</si>
  <si>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</si>
  <si>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</si>
  <si>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</si>
  <si>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</si>
  <si>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RAOUED</t>
  </si>
  <si>
    <t>Dr hend KAMOUN</t>
  </si>
  <si>
    <t>Chefs rayons</t>
  </si>
  <si>
    <t>eviter la pesée des produits au niveau du rayon fromages charcuteries</t>
  </si>
  <si>
    <t>A cause de la balance déréglée, la verification du poids se fait au niveau de la balance du rayon fromage charcuterie risque de contamination croisée de prduits fromages charcuteries</t>
  </si>
  <si>
    <t>contacter le fournisseur</t>
  </si>
  <si>
    <t>Le quai de la réception n’était pas muni d’une protection</t>
  </si>
  <si>
    <t>Prévoir l'installation d'un préau.</t>
  </si>
  <si>
    <t>Le revêtement du meuble était endommagé.</t>
  </si>
  <si>
    <t>Procéder à la réparation du meuble.</t>
  </si>
  <si>
    <t>Certaines gondoles étaient rouillées.</t>
  </si>
  <si>
    <t>Entretenir ces éléments.</t>
  </si>
  <si>
    <t>Développement de givre au niveau du meuble négatif des glaces.</t>
  </si>
  <si>
    <t>Dégivrer le meuble.</t>
  </si>
  <si>
    <t>Meuble d'exposition des gâteaux: le revêtement des étagères du meuble était écaillé.</t>
  </si>
  <si>
    <t>Un traitement d'entretien est nécessaire .</t>
  </si>
  <si>
    <t>température vérifiée 6,2°C et celle affichée 3,4°C</t>
  </si>
  <si>
    <t>température vérifiée 4,7°C et celle affichée 4,4°C</t>
  </si>
  <si>
    <t>La trancheuse était usée.</t>
  </si>
  <si>
    <t>Procéder à la réparation de la trancheuse.</t>
  </si>
  <si>
    <t>Le revêtement du meuble d’exposition était décollé et rouillé.</t>
  </si>
  <si>
    <t>Réparer le revêtement du meuble.</t>
  </si>
  <si>
    <t>Réparer la fuite.</t>
  </si>
  <si>
    <t>Terminal de cuisson: présence d'une fuite au niveau du système 3 bacs et au niveau du mur.</t>
  </si>
  <si>
    <t>Absence d'un local poubelle.</t>
  </si>
  <si>
    <t>Aménager un local pour les déchets</t>
  </si>
  <si>
    <t>Respecter l'hygiène corporelle.</t>
  </si>
  <si>
    <t>La barbe de l'employé n'était pas protégée</t>
  </si>
  <si>
    <t>absence de gobelet pour le dosge de l'eau de javel</t>
  </si>
  <si>
    <t>prévoir un gobelet</t>
  </si>
  <si>
    <t>l'auto contrôle de nettoyage est enregistré a l'avance ex: bac plonge nettoyage prévu 2x/j alors que l'autocontrole est enregitré 2 x SOK à 9h30</t>
  </si>
  <si>
    <t>revoir l'enregistrement de l'autocontrole</t>
  </si>
  <si>
    <t>l'auto contrôle de nettoyage est enregistré a l'avance ex: trancheuse  nettoyage prévu 2x/j alors que l'autocontrole est déjà enregitré 2 fois ok  à 10h30</t>
  </si>
  <si>
    <t>revoir l'enregistrement des autocontroles</t>
  </si>
  <si>
    <t>meuble de stockage des fromages est sale</t>
  </si>
  <si>
    <t>renforcer le nettoyage du meuble de fromages</t>
  </si>
  <si>
    <t>présence d'un torchon au niveau du bac de la plonge</t>
  </si>
  <si>
    <t>L'employé manipulait les produits des deux rayons: terminal de cuisson et charcuterie fromage, malgré le port des gants, le risque des contaminations croisées est accru à ce niveau.</t>
  </si>
  <si>
    <t>Affecter des opérateurs distincts pour chaque rayon.</t>
  </si>
  <si>
    <t>nom du produit illisible sur l’étiquette balance</t>
  </si>
  <si>
    <t>revoir les étiquettes balance</t>
  </si>
  <si>
    <t>pasteque découpée portant étiquette balance sans DLC</t>
  </si>
  <si>
    <t>revoir l'etiquetage de pasteque decoupé</t>
  </si>
  <si>
    <t>caisses sales</t>
  </si>
  <si>
    <t>présence de 3 boites de champignons frais qui présentaient des traces de moisissures</t>
  </si>
  <si>
    <t xml:space="preserve">renforcer le tri </t>
  </si>
  <si>
    <t>decoupe de pasteque sans desinfection préalable : nettoyage à l'eau seulement</t>
  </si>
  <si>
    <t>assurer la desinfection des pasteques et l'enregistrement de desinfection</t>
  </si>
  <si>
    <t>manque de balisage de la pate d'ail et de l'harissa</t>
  </si>
  <si>
    <t xml:space="preserve">asurer le balisage </t>
  </si>
  <si>
    <t>Le meuble était souillé par les liquides de salaisons.</t>
  </si>
  <si>
    <t>Nettoyer le meuble.</t>
  </si>
  <si>
    <t>présence de 3 paquets de pancake dont la DLC 21/07/19 non retirés</t>
  </si>
  <si>
    <t>renforcer la verification de DLC</t>
  </si>
  <si>
    <t>température vérifiée 6,4°C et celle affichée 5,7°C
température vérifiée -17,4°C et celle affichée -23°C</t>
  </si>
  <si>
    <t>la balance de la réception n'est pas utilisée vu le problème de réglage malgré le poinconnage réalisé par les autorités. Plusieurs mails envoyés a l'equipe de maintenance et informatique.
La verification du poids des produits livrés est réalisé au rayon fromages charcuterie</t>
  </si>
  <si>
    <t>renforcer le nettoyage de caisses</t>
  </si>
  <si>
    <t>la balance est déréglée et non utilisée, la verification du poids se fait au niveau de la balance du rayon fromage charcuterie risque de contamination croisée de prduits fromages charcuteries</t>
  </si>
  <si>
    <t>assurer le reglage de la balance</t>
  </si>
  <si>
    <t>les Certificats de salubrité de captain sindbad livrées le 15/07/19 et le 16/06/19 sont datées du 28/05/19 ce qui ne permet pa de retrouver les certificats de chaque livraison en plus les certificats comportent des produits livrés et d'autres produit non livrés au magasin</t>
  </si>
  <si>
    <t>Dr Mejed Heni</t>
  </si>
  <si>
    <t>M. Moez Nahdi &amp; M. Oussema</t>
  </si>
  <si>
    <t>Les certificats de salubrité des poissons frais one shot ne sont pas conservés</t>
  </si>
  <si>
    <t>Conserver ces documents pendant 2 ans</t>
  </si>
  <si>
    <t>Réception de 05/09, les contrôles des charcuteries El Mazraa n'étaient pas enregistrés</t>
  </si>
  <si>
    <t>Contrôler tous les produits et enregistrer les données</t>
  </si>
  <si>
    <t>Les emballages étaient encore dans leurs cartons dans le laboratoire</t>
  </si>
  <si>
    <t>Eliminer les cartons</t>
  </si>
  <si>
    <t>Chef rayon: Port de chaussures personnelles</t>
  </si>
  <si>
    <t>Respecter la charte</t>
  </si>
  <si>
    <t>Exiger une révision de la part du service informatique</t>
  </si>
  <si>
    <t>Au moins 2 articles (gâteaux café) étaient exposés le jour de leurs dates de retrait (DLC-1)</t>
  </si>
  <si>
    <t>Le boitier du trancheur cachait une accumulation de souillures de découpe</t>
  </si>
  <si>
    <t>Démonter l'appareil pour le nettoyage.</t>
  </si>
  <si>
    <t>Attention, la balance du rayon fleg étant en panne, les pesées ont eu lieu sur celle des fromages. L'opérateur de la charcuterie assurait les pesées et l'étiquetage avec la même tenue. Le changement des gants n'était pas de règle.</t>
  </si>
  <si>
    <t>Séparer totalement les deux rayons
Prévoir des devants jetables pour manipuler les produits non prêts à être consommés</t>
  </si>
  <si>
    <t>Entreposage du bac des poissons frais dans le laboratoire</t>
  </si>
  <si>
    <t>Eliminer ce bac, le nettoyer et le filmer</t>
  </si>
  <si>
    <t>Les opérations one shot ne sont pas documentées
Aucun enregistrement n'était disponible</t>
  </si>
  <si>
    <t>Les opérations one shot, doivent être prise en compte comme le stipule le référentiel en tant que rayon poissonnerie.</t>
  </si>
  <si>
    <t>Aucun certificat d'aptitude n'a été accordé en 2019.</t>
  </si>
  <si>
    <t>Exiger les certificats de la part du GMT</t>
  </si>
  <si>
    <t>Absence de toute preuve de formation réalisée</t>
  </si>
  <si>
    <t>Exiger le maintien des copies des attestations ou des fiches de présence</t>
  </si>
  <si>
    <t>Plusieurs pyrales ont été constatées dans le laboratoire du terminal de cuisson</t>
  </si>
  <si>
    <t>Renforcer la lutte</t>
  </si>
  <si>
    <t>Absence de local</t>
  </si>
  <si>
    <t>Le contrôle n'est pas enregistré quotidiennement</t>
  </si>
  <si>
    <t>Enregistrer les contrôles quotidiennement</t>
  </si>
  <si>
    <t>Locaux étroits</t>
  </si>
  <si>
    <t>Absence de préau</t>
  </si>
  <si>
    <t>Aménager un préau</t>
  </si>
  <si>
    <t>Etat d'usure avancé: plancher décollé, rouille, …</t>
  </si>
  <si>
    <t>Remplacer le meuble</t>
  </si>
  <si>
    <t>Le plancher était décollé</t>
  </si>
  <si>
    <t>Remplacer cet élément</t>
  </si>
  <si>
    <t>Développement de rouille sur quelques gondoles</t>
  </si>
  <si>
    <t>Entretenir la rouille</t>
  </si>
  <si>
    <t>Etat d'usure avancé; rouille, plancher décollé, peinture usée</t>
  </si>
  <si>
    <t>Remplacer l'élément</t>
  </si>
  <si>
    <t>Tracs de fuites au plafond au coin</t>
  </si>
  <si>
    <t>Eclairage faible</t>
  </si>
  <si>
    <t>A renforcer</t>
  </si>
  <si>
    <t>Entretenir les sources</t>
  </si>
  <si>
    <t>Le plancher du meuble est ébréché</t>
  </si>
  <si>
    <t>Entretenir cette surface</t>
  </si>
  <si>
    <t>Le mur présente des brèches</t>
  </si>
  <si>
    <t>Colmater les brèches</t>
  </si>
  <si>
    <t>Traces d'usure diverses</t>
  </si>
  <si>
    <t>Entretenir ces élément</t>
  </si>
  <si>
    <t>Absence de douches</t>
  </si>
  <si>
    <t>Prévoir des douches</t>
  </si>
  <si>
    <t>Fuite d'eau depuis le siphon du terminal de cuisson</t>
  </si>
  <si>
    <t>Réparation</t>
  </si>
  <si>
    <t>Absence d'eau chaude dans les sanitaires</t>
  </si>
  <si>
    <t>Fournir l'eau chaude</t>
  </si>
  <si>
    <t>aménager un local</t>
  </si>
  <si>
    <t>Mise en œuvre partielle</t>
  </si>
  <si>
    <t>Crème au beurre Chocolat 20*20:
Le 23/09, fin d'utilisation d'un carton, le 25/09 ce carton était encore utilisé et achevé.</t>
  </si>
  <si>
    <t>Renforcer les contrôles sur les produits en traçabilité</t>
  </si>
  <si>
    <t>La désignation des produits n'est pas claire sur les tickets balances
Les gâteaux café et le chocolat *2 présente une durée de vie de 5j alors que l'étiquette fournisseur précise que la durée de vie ne doit pas dépasser les 4j.</t>
  </si>
  <si>
    <t xml:space="preserve">Renforcer les contrôles </t>
  </si>
  <si>
    <t>Les étiquettes des paquets de café "Café des chefs Légal" ne mentionnaient pas l'origine du produit, ni l'importateur. La langue arabe ne figurait pas sur les produits.</t>
  </si>
  <si>
    <t>Exiger qu'au moins la langue arabe soit présente sur le produit. Exiger l'identification de l'importateur et du pays d'origine.</t>
  </si>
  <si>
    <t>Accumulation de déchets derrière le meuble froid</t>
  </si>
  <si>
    <t>Renforcer les contrôles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</si>
</sst>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
      <sz val="16"/>
      <color theme="1"/>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46" fillId="0" borderId="1" xfId="0" applyFont="1" applyBorder="1" applyAlignment="1" applyProtection="1">
      <alignment wrapText="1"/>
      <protection locked="0"/>
    </xf>
    <xf numFmtId="0" fontId="11" fillId="0" borderId="1" xfId="0" applyFont="1" applyFill="1" applyBorder="1" applyAlignment="1" applyProtection="1">
      <alignment wrapText="1"/>
      <protection locked="0"/>
    </xf>
    <xf numFmtId="0" fontId="41" fillId="0" borderId="7" xfId="0" applyFont="1" applyBorder="1" applyAlignment="1" applyProtection="1">
      <alignment horizontal="left" vertical="top" wrapText="1"/>
      <protection locked="0"/>
    </xf>
    <xf numFmtId="0" fontId="41" fillId="0" borderId="4" xfId="0" applyFont="1" applyBorder="1" applyAlignment="1" applyProtection="1">
      <alignment vertical="top" wrapText="1"/>
      <protection locked="0"/>
    </xf>
    <xf numFmtId="0" fontId="41" fillId="0" borderId="4" xfId="0" applyFont="1" applyBorder="1" applyAlignment="1" applyProtection="1">
      <alignment wrapText="1"/>
      <protection locked="0"/>
    </xf>
    <xf numFmtId="0" fontId="35" fillId="0" borderId="1" xfId="1" applyFont="1" applyBorder="1" applyAlignment="1">
      <alignment vertical="center" wrapText="1"/>
    </xf>
    <xf numFmtId="0" fontId="35" fillId="0" borderId="1" xfId="0" applyFont="1" applyFill="1" applyBorder="1" applyAlignment="1" applyProtection="1">
      <alignment vertical="center" wrapText="1"/>
      <protection hidden="1"/>
    </xf>
    <xf numFmtId="0" fontId="37" fillId="0" borderId="1" xfId="0" applyFont="1" applyBorder="1" applyAlignment="1" applyProtection="1">
      <protection locked="0"/>
    </xf>
    <xf numFmtId="165" fontId="37" fillId="0" borderId="1" xfId="0" applyNumberFormat="1" applyFont="1" applyBorder="1" applyAlignment="1" applyProtection="1">
      <alignment horizontal="left" vertical="center" wrapText="1"/>
      <protection locked="0"/>
    </xf>
    <xf numFmtId="0" fontId="47" fillId="0" borderId="1" xfId="0" applyFont="1" applyBorder="1" applyProtection="1">
      <protection locked="0"/>
    </xf>
    <xf numFmtId="0" fontId="35" fillId="0" borderId="1" xfId="0" applyFont="1" applyFill="1" applyBorder="1" applyAlignment="1" applyProtection="1">
      <alignment horizontal="left" vertical="center" wrapText="1"/>
      <protection hidden="1"/>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0.91176470588235292</c:v>
                </c:pt>
                <c:pt idx="1">
                  <c:v>0.94117647058823528</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00198336"/>
        <c:axId val="700201056"/>
      </c:barChart>
      <c:catAx>
        <c:axId val="700198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0201056"/>
        <c:crosses val="autoZero"/>
        <c:auto val="1"/>
        <c:lblAlgn val="ctr"/>
        <c:lblOffset val="100"/>
        <c:noMultiLvlLbl val="0"/>
      </c:catAx>
      <c:valAx>
        <c:axId val="70020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0198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0.89583333333333337</c:v>
                </c:pt>
                <c:pt idx="1">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64303472"/>
        <c:axId val="864308368"/>
      </c:barChart>
      <c:catAx>
        <c:axId val="86430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4308368"/>
        <c:crosses val="autoZero"/>
        <c:auto val="1"/>
        <c:lblAlgn val="ctr"/>
        <c:lblOffset val="100"/>
        <c:noMultiLvlLbl val="0"/>
      </c:catAx>
      <c:valAx>
        <c:axId val="86430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430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0.79545454545454541</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63839136"/>
        <c:axId val="863838048"/>
      </c:barChart>
      <c:catAx>
        <c:axId val="86383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3838048"/>
        <c:crosses val="autoZero"/>
        <c:auto val="1"/>
        <c:lblAlgn val="ctr"/>
        <c:lblOffset val="100"/>
        <c:noMultiLvlLbl val="0"/>
      </c:catAx>
      <c:valAx>
        <c:axId val="86383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383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0.97297297297297303</c:v>
                </c:pt>
                <c:pt idx="1">
                  <c:v>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63840224"/>
        <c:axId val="863836416"/>
      </c:barChart>
      <c:catAx>
        <c:axId val="86384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3836416"/>
        <c:crosses val="autoZero"/>
        <c:auto val="1"/>
        <c:lblAlgn val="ctr"/>
        <c:lblOffset val="100"/>
        <c:noMultiLvlLbl val="0"/>
      </c:catAx>
      <c:valAx>
        <c:axId val="863836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384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0.96153846153846156</c:v>
                </c:pt>
                <c:pt idx="1">
                  <c:v>0.65625</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63836960"/>
        <c:axId val="863837504"/>
      </c:barChart>
      <c:catAx>
        <c:axId val="86383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3837504"/>
        <c:crosses val="autoZero"/>
        <c:auto val="1"/>
        <c:lblAlgn val="ctr"/>
        <c:lblOffset val="100"/>
        <c:noMultiLvlLbl val="0"/>
      </c:catAx>
      <c:valAx>
        <c:axId val="86383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383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0.9375</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63834784"/>
        <c:axId val="862775456"/>
      </c:barChart>
      <c:catAx>
        <c:axId val="86383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2775456"/>
        <c:crosses val="autoZero"/>
        <c:auto val="1"/>
        <c:lblAlgn val="ctr"/>
        <c:lblOffset val="100"/>
        <c:noMultiLvlLbl val="0"/>
      </c:catAx>
      <c:valAx>
        <c:axId val="86277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383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62778176"/>
        <c:axId val="862778720"/>
      </c:barChart>
      <c:catAx>
        <c:axId val="86277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2778720"/>
        <c:crosses val="autoZero"/>
        <c:auto val="1"/>
        <c:lblAlgn val="ctr"/>
        <c:lblOffset val="100"/>
        <c:noMultiLvlLbl val="0"/>
      </c:catAx>
      <c:valAx>
        <c:axId val="86277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277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0.8628691983122363</c:v>
                </c:pt>
                <c:pt idx="1">
                  <c:v>0.88222222222222224</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62780352"/>
        <c:axId val="862776000"/>
      </c:barChart>
      <c:catAx>
        <c:axId val="86278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2776000"/>
        <c:crosses val="autoZero"/>
        <c:auto val="1"/>
        <c:lblAlgn val="ctr"/>
        <c:lblOffset val="100"/>
        <c:noMultiLvlLbl val="0"/>
      </c:catAx>
      <c:valAx>
        <c:axId val="86277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278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0.87222407284032866</c:v>
                </c:pt>
                <c:pt idx="1">
                  <c:v>0.86643578643578645</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62773824"/>
        <c:axId val="862774368"/>
        <c:extLst xmlns:c16r2="http://schemas.microsoft.com/office/drawing/2015/06/chart"/>
      </c:barChart>
      <c:catAx>
        <c:axId val="86277382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2774368"/>
        <c:crosses val="autoZero"/>
        <c:auto val="1"/>
        <c:lblAlgn val="ctr"/>
        <c:lblOffset val="100"/>
        <c:noMultiLvlLbl val="0"/>
      </c:catAx>
      <c:valAx>
        <c:axId val="8627743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6277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0.55166666666666664</c:v>
                </c:pt>
                <c:pt idx="1">
                  <c:v>0.60681818181818181</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63419440"/>
        <c:axId val="863416720"/>
        <c:extLst xmlns:c16r2="http://schemas.microsoft.com/office/drawing/2015/06/chart"/>
      </c:barChart>
      <c:catAx>
        <c:axId val="863419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3416720"/>
        <c:crosses val="autoZero"/>
        <c:auto val="1"/>
        <c:lblAlgn val="ctr"/>
        <c:lblOffset val="100"/>
        <c:noMultiLvlLbl val="0"/>
      </c:catAx>
      <c:valAx>
        <c:axId val="86341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6341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00204864"/>
        <c:axId val="700205952"/>
      </c:barChart>
      <c:catAx>
        <c:axId val="700204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0205952"/>
        <c:crosses val="autoZero"/>
        <c:auto val="1"/>
        <c:lblAlgn val="ctr"/>
        <c:lblOffset val="100"/>
        <c:noMultiLvlLbl val="0"/>
      </c:catAx>
      <c:valAx>
        <c:axId val="70020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020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0.82051282051282048</c:v>
                </c:pt>
                <c:pt idx="1">
                  <c:v>0.86111111111111116</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51469984"/>
        <c:axId val="551468352"/>
      </c:barChart>
      <c:catAx>
        <c:axId val="55146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1468352"/>
        <c:crosses val="autoZero"/>
        <c:auto val="1"/>
        <c:lblAlgn val="ctr"/>
        <c:lblOffset val="100"/>
        <c:noMultiLvlLbl val="0"/>
      </c:catAx>
      <c:valAx>
        <c:axId val="55146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146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58750832"/>
        <c:axId val="858747568"/>
      </c:barChart>
      <c:catAx>
        <c:axId val="85875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8747568"/>
        <c:crosses val="autoZero"/>
        <c:auto val="1"/>
        <c:lblAlgn val="ctr"/>
        <c:lblOffset val="100"/>
        <c:noMultiLvlLbl val="0"/>
      </c:catAx>
      <c:valAx>
        <c:axId val="85874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8750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0.75</c:v>
                </c:pt>
                <c:pt idx="1">
                  <c:v>0.7567567567567568</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58748112"/>
        <c:axId val="858747024"/>
      </c:barChart>
      <c:catAx>
        <c:axId val="85874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8747024"/>
        <c:crosses val="autoZero"/>
        <c:auto val="1"/>
        <c:lblAlgn val="ctr"/>
        <c:lblOffset val="100"/>
        <c:noMultiLvlLbl val="0"/>
      </c:catAx>
      <c:valAx>
        <c:axId val="858747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874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58749200"/>
        <c:axId val="858744848"/>
      </c:barChart>
      <c:catAx>
        <c:axId val="85874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8744848"/>
        <c:crosses val="autoZero"/>
        <c:auto val="1"/>
        <c:lblAlgn val="ctr"/>
        <c:lblOffset val="100"/>
        <c:noMultiLvlLbl val="0"/>
      </c:catAx>
      <c:valAx>
        <c:axId val="858744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874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58750288"/>
        <c:axId val="864301840"/>
      </c:barChart>
      <c:catAx>
        <c:axId val="858750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4301840"/>
        <c:crosses val="autoZero"/>
        <c:auto val="1"/>
        <c:lblAlgn val="ctr"/>
        <c:lblOffset val="100"/>
        <c:noMultiLvlLbl val="0"/>
      </c:catAx>
      <c:valAx>
        <c:axId val="86430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875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0.82758620689655171</c:v>
                </c:pt>
                <c:pt idx="1">
                  <c:v>1</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64306736"/>
        <c:axId val="864302384"/>
      </c:barChart>
      <c:catAx>
        <c:axId val="864306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4302384"/>
        <c:crosses val="autoZero"/>
        <c:auto val="1"/>
        <c:lblAlgn val="ctr"/>
        <c:lblOffset val="100"/>
        <c:noMultiLvlLbl val="0"/>
      </c:catAx>
      <c:valAx>
        <c:axId val="864302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430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0.5</c:v>
                </c:pt>
                <c:pt idx="1">
                  <c:v>1</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64304016"/>
        <c:axId val="864305104"/>
      </c:barChart>
      <c:catAx>
        <c:axId val="86430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4305104"/>
        <c:crosses val="autoZero"/>
        <c:auto val="1"/>
        <c:lblAlgn val="ctr"/>
        <c:lblOffset val="100"/>
        <c:noMultiLvlLbl val="0"/>
      </c:catAx>
      <c:valAx>
        <c:axId val="86430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430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20" zoomScaleSheetLayoutView="100" workbookViewId="0">
      <selection activeCell="D27" sqref="D27"/>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70" t="s">
        <v>275</v>
      </c>
      <c r="B18" s="370"/>
      <c r="C18" s="370"/>
      <c r="D18" s="371" t="s">
        <v>466</v>
      </c>
      <c r="E18" s="371"/>
      <c r="F18" s="371"/>
      <c r="G18" s="371"/>
      <c r="H18" s="371"/>
      <c r="I18" s="371"/>
      <c r="J18" s="371"/>
      <c r="K18" s="371"/>
    </row>
    <row r="20" spans="1:11" ht="16.5" x14ac:dyDescent="0.3">
      <c r="A20" s="47"/>
      <c r="B20" s="42"/>
      <c r="C20" s="42"/>
      <c r="D20" s="42"/>
      <c r="E20" s="42"/>
      <c r="F20" s="42"/>
      <c r="G20" s="42"/>
      <c r="H20" s="42"/>
      <c r="I20" s="42"/>
    </row>
    <row r="21" spans="1:11" x14ac:dyDescent="0.25">
      <c r="A21" s="372" t="s">
        <v>276</v>
      </c>
      <c r="B21" s="372"/>
      <c r="C21" s="372"/>
      <c r="D21" s="372"/>
      <c r="E21" s="372"/>
      <c r="F21" s="372"/>
      <c r="G21" s="372"/>
      <c r="H21" s="372"/>
      <c r="I21" s="372"/>
      <c r="J21" s="372"/>
      <c r="K21" s="372"/>
    </row>
    <row r="22" spans="1:11" x14ac:dyDescent="0.25">
      <c r="A22" s="48"/>
      <c r="B22" s="43"/>
      <c r="C22" s="43"/>
      <c r="D22" s="42"/>
      <c r="E22" s="42"/>
      <c r="F22" s="42"/>
      <c r="G22" s="42"/>
      <c r="H22" s="42"/>
      <c r="I22" s="42"/>
    </row>
    <row r="23" spans="1:11" ht="42" customHeight="1" x14ac:dyDescent="0.25">
      <c r="A23" s="49" t="s">
        <v>277</v>
      </c>
      <c r="B23" s="366" t="s">
        <v>278</v>
      </c>
      <c r="C23" s="366"/>
      <c r="D23" s="42"/>
      <c r="E23" s="42"/>
      <c r="F23" s="42"/>
      <c r="G23" s="42"/>
      <c r="H23" s="42"/>
      <c r="I23" s="42"/>
      <c r="J23" t="str">
        <f>D18</f>
        <v>RAOUED</v>
      </c>
    </row>
    <row r="24" spans="1:11" ht="33" customHeight="1" x14ac:dyDescent="0.25">
      <c r="A24" s="50" t="s">
        <v>279</v>
      </c>
      <c r="B24" s="368">
        <f>AVERAGE('A3 Exploitation'!D719,'A3 Technique'!D215)</f>
        <v>0.87222407284032866</v>
      </c>
      <c r="C24" s="368"/>
      <c r="D24" s="42"/>
      <c r="E24" s="42"/>
      <c r="F24" s="42"/>
      <c r="G24" s="42"/>
      <c r="H24" s="42"/>
      <c r="I24" s="42"/>
    </row>
    <row r="25" spans="1:11" ht="33" customHeight="1" x14ac:dyDescent="0.25">
      <c r="A25" s="50" t="s">
        <v>280</v>
      </c>
      <c r="B25" s="368">
        <f>AVERAGE('A4 Exploitation'!D719,'A4 Technique'!D215)</f>
        <v>0.86643578643578645</v>
      </c>
      <c r="C25" s="368"/>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6" t="s">
        <v>281</v>
      </c>
      <c r="C29" s="366"/>
      <c r="D29" s="42"/>
      <c r="E29" s="42"/>
      <c r="F29" s="42"/>
      <c r="G29" s="42"/>
      <c r="H29" s="42"/>
      <c r="I29" s="42"/>
      <c r="J29" t="str">
        <f>D18</f>
        <v>RAOUED</v>
      </c>
    </row>
    <row r="30" spans="1:11" ht="33" customHeight="1" x14ac:dyDescent="0.25">
      <c r="A30" s="50" t="s">
        <v>279</v>
      </c>
      <c r="B30" s="368">
        <f>'A3 Exploitation'!D719</f>
        <v>0.8628691983122363</v>
      </c>
      <c r="C30" s="368"/>
      <c r="D30" s="42"/>
      <c r="E30" s="42"/>
      <c r="F30" s="42"/>
      <c r="G30" s="42"/>
      <c r="H30" s="42"/>
      <c r="I30" s="42"/>
    </row>
    <row r="31" spans="1:11" ht="33" customHeight="1" x14ac:dyDescent="0.25">
      <c r="A31" s="50" t="s">
        <v>280</v>
      </c>
      <c r="B31" s="368">
        <f>'A4 Exploitation'!D719</f>
        <v>0.88222222222222224</v>
      </c>
      <c r="C31" s="368"/>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9" t="s">
        <v>282</v>
      </c>
      <c r="C34" s="369"/>
      <c r="D34" s="42"/>
      <c r="E34" s="42"/>
      <c r="F34" s="42"/>
      <c r="G34" s="42"/>
      <c r="H34" s="42"/>
      <c r="I34" s="42"/>
      <c r="J34" t="str">
        <f>D18</f>
        <v>RAOUED</v>
      </c>
    </row>
    <row r="35" spans="1:10" ht="33" customHeight="1" x14ac:dyDescent="0.25">
      <c r="A35" s="50" t="s">
        <v>279</v>
      </c>
      <c r="B35" s="368">
        <f>AVERAGE('A3 Exploitation'!D717, 'A3 Technique'!D213)</f>
        <v>0.55166666666666664</v>
      </c>
      <c r="C35" s="368"/>
      <c r="D35" s="42"/>
      <c r="E35" s="42"/>
      <c r="F35" s="42"/>
      <c r="G35" s="42"/>
      <c r="H35" s="42"/>
      <c r="I35" s="42"/>
    </row>
    <row r="36" spans="1:10" ht="33" customHeight="1" x14ac:dyDescent="0.25">
      <c r="A36" s="50" t="s">
        <v>280</v>
      </c>
      <c r="B36" s="368">
        <f>AVERAGE('A4 Exploitation'!D717, 'A4 Technique'!D213)</f>
        <v>0.60681818181818181</v>
      </c>
      <c r="C36" s="368"/>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6" t="s">
        <v>283</v>
      </c>
      <c r="C39" s="366"/>
      <c r="D39" s="42"/>
      <c r="E39" s="42"/>
      <c r="F39" s="42"/>
      <c r="G39" s="42"/>
      <c r="H39" s="42"/>
      <c r="I39" s="42"/>
      <c r="J39" t="str">
        <f>D18</f>
        <v>RAOUED</v>
      </c>
    </row>
    <row r="40" spans="1:10" ht="33" customHeight="1" x14ac:dyDescent="0.25">
      <c r="A40" s="50" t="s">
        <v>279</v>
      </c>
      <c r="B40" s="365">
        <f>'A3 Exploitation'!D48</f>
        <v>0.91176470588235292</v>
      </c>
      <c r="C40" s="365"/>
      <c r="D40" s="42"/>
      <c r="E40" s="42"/>
      <c r="F40" s="42"/>
      <c r="G40" s="42"/>
      <c r="H40" s="42"/>
      <c r="I40" s="42"/>
    </row>
    <row r="41" spans="1:10" ht="33" customHeight="1" x14ac:dyDescent="0.25">
      <c r="A41" s="50" t="s">
        <v>280</v>
      </c>
      <c r="B41" s="365">
        <f>'A4 Exploitation'!D48</f>
        <v>0.94117647058823528</v>
      </c>
      <c r="C41" s="365"/>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6" t="s">
        <v>284</v>
      </c>
      <c r="C44" s="366"/>
      <c r="D44" s="42"/>
      <c r="E44" s="42"/>
      <c r="F44" s="42"/>
      <c r="G44" s="42"/>
      <c r="H44" s="42"/>
      <c r="I44" s="42"/>
      <c r="J44" t="str">
        <f>D18</f>
        <v>RAOUED</v>
      </c>
    </row>
    <row r="45" spans="1:10" ht="33" customHeight="1" x14ac:dyDescent="0.25">
      <c r="A45" s="50" t="s">
        <v>279</v>
      </c>
      <c r="B45" s="365" t="e">
        <f>'A3 Exploitation'!D129</f>
        <v>#DIV/0!</v>
      </c>
      <c r="C45" s="365"/>
      <c r="D45" s="42"/>
      <c r="E45" s="42"/>
      <c r="F45" s="42"/>
      <c r="G45" s="42"/>
      <c r="H45" s="42"/>
      <c r="I45" s="42"/>
    </row>
    <row r="46" spans="1:10" ht="33" customHeight="1" x14ac:dyDescent="0.25">
      <c r="A46" s="50" t="s">
        <v>280</v>
      </c>
      <c r="B46" s="365" t="e">
        <f>'A4 Exploitation'!D129</f>
        <v>#DIV/0!</v>
      </c>
      <c r="C46" s="365"/>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6" t="s">
        <v>444</v>
      </c>
      <c r="C49" s="366"/>
      <c r="D49" s="42"/>
      <c r="E49" s="42"/>
      <c r="F49" s="42"/>
      <c r="G49" s="42"/>
      <c r="H49" s="42"/>
      <c r="I49" s="42"/>
      <c r="J49" t="str">
        <f>D18</f>
        <v>RAOUED</v>
      </c>
    </row>
    <row r="50" spans="1:10" ht="33" customHeight="1" x14ac:dyDescent="0.25">
      <c r="A50" s="50" t="s">
        <v>279</v>
      </c>
      <c r="B50" s="365">
        <f>'A3 Exploitation'!D183</f>
        <v>0.82051282051282048</v>
      </c>
      <c r="C50" s="365"/>
      <c r="D50" s="42"/>
      <c r="E50" s="42"/>
      <c r="F50" s="42"/>
      <c r="G50" s="42"/>
      <c r="H50" s="42"/>
      <c r="I50" s="42"/>
    </row>
    <row r="51" spans="1:10" ht="33" customHeight="1" x14ac:dyDescent="0.25">
      <c r="A51" s="50" t="s">
        <v>280</v>
      </c>
      <c r="B51" s="365">
        <f>'A4 Exploitation'!D183</f>
        <v>0.86111111111111116</v>
      </c>
      <c r="C51" s="365"/>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6" t="s">
        <v>445</v>
      </c>
      <c r="C54" s="366"/>
      <c r="D54" s="42"/>
      <c r="E54" s="42"/>
      <c r="F54" s="42"/>
      <c r="G54" s="42"/>
      <c r="H54" s="42"/>
      <c r="I54" s="42"/>
      <c r="J54" t="str">
        <f>D18</f>
        <v>RAOUED</v>
      </c>
    </row>
    <row r="55" spans="1:10" ht="33" customHeight="1" x14ac:dyDescent="0.25">
      <c r="A55" s="50" t="s">
        <v>279</v>
      </c>
      <c r="B55" s="365" t="e">
        <f>'A3 Exploitation'!D245</f>
        <v>#DIV/0!</v>
      </c>
      <c r="C55" s="365"/>
      <c r="D55" s="42"/>
      <c r="E55" s="42"/>
      <c r="F55" s="42"/>
      <c r="G55" s="42"/>
      <c r="H55" s="42"/>
      <c r="I55" s="42"/>
    </row>
    <row r="56" spans="1:10" ht="33" customHeight="1" x14ac:dyDescent="0.25">
      <c r="A56" s="50" t="s">
        <v>280</v>
      </c>
      <c r="B56" s="365" t="e">
        <f>'A4 Exploitation'!D245</f>
        <v>#DIV/0!</v>
      </c>
      <c r="C56" s="365"/>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6" t="s">
        <v>446</v>
      </c>
      <c r="C59" s="366"/>
      <c r="D59" s="42"/>
      <c r="E59" s="42"/>
      <c r="F59" s="42"/>
      <c r="G59" s="42"/>
      <c r="H59" s="42"/>
      <c r="I59" s="42"/>
      <c r="J59" t="str">
        <f>D18</f>
        <v>RAOUED</v>
      </c>
    </row>
    <row r="60" spans="1:10" ht="33" customHeight="1" x14ac:dyDescent="0.25">
      <c r="A60" s="50" t="s">
        <v>279</v>
      </c>
      <c r="B60" s="365">
        <f>'A3 Exploitation'!D300</f>
        <v>0.75</v>
      </c>
      <c r="C60" s="365"/>
      <c r="D60" s="42"/>
      <c r="E60" s="42"/>
      <c r="F60" s="42"/>
      <c r="G60" s="42"/>
      <c r="H60" s="42"/>
      <c r="I60" s="42"/>
    </row>
    <row r="61" spans="1:10" ht="33" customHeight="1" x14ac:dyDescent="0.25">
      <c r="A61" s="50" t="s">
        <v>280</v>
      </c>
      <c r="B61" s="365">
        <f>'A4 Exploitation'!D300</f>
        <v>0.7567567567567568</v>
      </c>
      <c r="C61" s="365"/>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6" t="s">
        <v>447</v>
      </c>
      <c r="C64" s="366"/>
      <c r="D64" s="42"/>
      <c r="E64" s="42"/>
      <c r="F64" s="42"/>
      <c r="G64" s="42"/>
      <c r="H64" s="42"/>
      <c r="I64" s="42"/>
      <c r="J64" t="str">
        <f>D18</f>
        <v>RAOUED</v>
      </c>
    </row>
    <row r="65" spans="1:10" ht="33" customHeight="1" x14ac:dyDescent="0.25">
      <c r="A65" s="50" t="s">
        <v>279</v>
      </c>
      <c r="B65" s="365" t="e">
        <f>'A3 Exploitation'!D366</f>
        <v>#DIV/0!</v>
      </c>
      <c r="C65" s="365"/>
      <c r="D65" s="42"/>
      <c r="E65" s="42"/>
      <c r="F65" s="42"/>
      <c r="G65" s="42"/>
      <c r="H65" s="42"/>
      <c r="I65" s="42"/>
    </row>
    <row r="66" spans="1:10" ht="33" customHeight="1" x14ac:dyDescent="0.25">
      <c r="A66" s="50" t="s">
        <v>280</v>
      </c>
      <c r="B66" s="365" t="e">
        <f>'A4 Exploitation'!D366</f>
        <v>#DIV/0!</v>
      </c>
      <c r="C66" s="365"/>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6" t="s">
        <v>448</v>
      </c>
      <c r="C69" s="366"/>
      <c r="D69" s="42"/>
      <c r="E69" s="42"/>
      <c r="F69" s="42"/>
      <c r="G69" s="42"/>
      <c r="H69" s="42"/>
      <c r="I69" s="42"/>
      <c r="J69" t="str">
        <f>D18</f>
        <v>RAOUED</v>
      </c>
    </row>
    <row r="70" spans="1:10" ht="33" customHeight="1" x14ac:dyDescent="0.25">
      <c r="A70" s="50" t="s">
        <v>279</v>
      </c>
      <c r="B70" s="365" t="e">
        <f>'A3 Exploitation'!D424</f>
        <v>#DIV/0!</v>
      </c>
      <c r="C70" s="365"/>
      <c r="D70" s="42"/>
      <c r="E70" s="42"/>
      <c r="F70" s="42"/>
      <c r="G70" s="42"/>
      <c r="H70" s="42"/>
      <c r="I70" s="42"/>
    </row>
    <row r="71" spans="1:10" ht="33" customHeight="1" x14ac:dyDescent="0.25">
      <c r="A71" s="50" t="s">
        <v>280</v>
      </c>
      <c r="B71" s="365">
        <f>'A4 Exploitation'!D424</f>
        <v>0</v>
      </c>
      <c r="C71" s="365"/>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6" t="s">
        <v>449</v>
      </c>
      <c r="C74" s="366"/>
      <c r="D74" s="42"/>
      <c r="E74" s="42"/>
      <c r="F74" s="42"/>
      <c r="G74" s="42"/>
      <c r="H74" s="42"/>
      <c r="I74" s="42"/>
      <c r="J74" t="str">
        <f>D18</f>
        <v>RAOUED</v>
      </c>
    </row>
    <row r="75" spans="1:10" ht="33" customHeight="1" x14ac:dyDescent="0.25">
      <c r="A75" s="50" t="s">
        <v>279</v>
      </c>
      <c r="B75" s="365">
        <f>'A3 Exploitation'!D471</f>
        <v>0.82758620689655171</v>
      </c>
      <c r="C75" s="365"/>
      <c r="D75" s="42"/>
      <c r="E75" s="42"/>
      <c r="F75" s="42"/>
      <c r="G75" s="42"/>
      <c r="H75" s="42"/>
      <c r="I75" s="42"/>
    </row>
    <row r="76" spans="1:10" ht="33" customHeight="1" x14ac:dyDescent="0.25">
      <c r="A76" s="50" t="s">
        <v>280</v>
      </c>
      <c r="B76" s="365">
        <f>'A4 Exploitation'!D471</f>
        <v>1</v>
      </c>
      <c r="C76" s="365"/>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6" t="s">
        <v>450</v>
      </c>
      <c r="C79" s="366"/>
      <c r="D79" s="42"/>
      <c r="E79" s="42"/>
      <c r="F79" s="42"/>
      <c r="G79" s="42"/>
      <c r="H79" s="42"/>
      <c r="I79" s="42"/>
      <c r="J79" t="str">
        <f>D18</f>
        <v>RAOUED</v>
      </c>
    </row>
    <row r="80" spans="1:10" ht="33" customHeight="1" x14ac:dyDescent="0.25">
      <c r="A80" s="50" t="s">
        <v>279</v>
      </c>
      <c r="B80" s="365">
        <f>'A3 Exploitation'!D517</f>
        <v>0.5</v>
      </c>
      <c r="C80" s="365"/>
      <c r="D80" s="42"/>
      <c r="E80" s="42"/>
      <c r="F80" s="42"/>
      <c r="G80" s="42"/>
      <c r="H80" s="42"/>
      <c r="I80" s="42"/>
    </row>
    <row r="81" spans="1:10" ht="33" customHeight="1" x14ac:dyDescent="0.25">
      <c r="A81" s="50" t="s">
        <v>280</v>
      </c>
      <c r="B81" s="365">
        <f>'A4 Exploitation'!D517</f>
        <v>1</v>
      </c>
      <c r="C81" s="365"/>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6" t="s">
        <v>451</v>
      </c>
      <c r="C84" s="366"/>
      <c r="D84" s="42"/>
      <c r="E84" s="42"/>
      <c r="F84" s="42"/>
      <c r="G84" s="42"/>
      <c r="H84" s="42"/>
      <c r="I84" s="42"/>
      <c r="J84" t="str">
        <f>D18</f>
        <v>RAOUED</v>
      </c>
    </row>
    <row r="85" spans="1:10" ht="33" customHeight="1" x14ac:dyDescent="0.25">
      <c r="A85" s="50" t="s">
        <v>279</v>
      </c>
      <c r="B85" s="365">
        <f>'A3 Exploitation'!D560</f>
        <v>0.89583333333333337</v>
      </c>
      <c r="C85" s="365"/>
      <c r="D85" s="42"/>
      <c r="E85" s="42"/>
      <c r="F85" s="42"/>
      <c r="G85" s="42"/>
      <c r="H85" s="42"/>
      <c r="I85" s="42"/>
    </row>
    <row r="86" spans="1:10" ht="33" customHeight="1" x14ac:dyDescent="0.25">
      <c r="A86" s="50" t="s">
        <v>280</v>
      </c>
      <c r="B86" s="365">
        <f>'A4 Exploitation'!D560</f>
        <v>1</v>
      </c>
      <c r="C86" s="365"/>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6" t="s">
        <v>285</v>
      </c>
      <c r="C89" s="366"/>
      <c r="D89" s="42"/>
      <c r="E89" s="42"/>
      <c r="F89" s="42"/>
      <c r="G89" s="42"/>
      <c r="H89" s="42"/>
      <c r="I89" s="42"/>
      <c r="J89" t="str">
        <f>D18</f>
        <v>RAOUED</v>
      </c>
    </row>
    <row r="90" spans="1:10" ht="33" customHeight="1" x14ac:dyDescent="0.25">
      <c r="A90" s="50" t="s">
        <v>279</v>
      </c>
      <c r="B90" s="365">
        <f>'A3 Exploitation'!D600</f>
        <v>1</v>
      </c>
      <c r="C90" s="365"/>
      <c r="D90" s="42"/>
      <c r="E90" s="42"/>
      <c r="F90" s="42"/>
      <c r="G90" s="42"/>
      <c r="H90" s="42"/>
      <c r="I90" s="42"/>
    </row>
    <row r="91" spans="1:10" ht="33" customHeight="1" x14ac:dyDescent="0.25">
      <c r="A91" s="50" t="s">
        <v>280</v>
      </c>
      <c r="B91" s="365">
        <f>'A4 Exploitation'!D600</f>
        <v>0.79545454545454541</v>
      </c>
      <c r="C91" s="365"/>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6" t="s">
        <v>286</v>
      </c>
      <c r="C94" s="366"/>
      <c r="D94" s="42"/>
      <c r="E94" s="42"/>
      <c r="F94" s="42"/>
      <c r="G94" s="42"/>
      <c r="H94" s="42"/>
      <c r="I94" s="42"/>
      <c r="J94" t="str">
        <f>D18</f>
        <v>RAOUED</v>
      </c>
    </row>
    <row r="95" spans="1:10" ht="33" customHeight="1" x14ac:dyDescent="0.25">
      <c r="A95" s="50" t="s">
        <v>279</v>
      </c>
      <c r="B95" s="365">
        <f>'A3 Exploitation'!D662</f>
        <v>0.97297297297297303</v>
      </c>
      <c r="C95" s="365"/>
      <c r="D95" s="42"/>
      <c r="E95" s="42"/>
      <c r="F95" s="42"/>
      <c r="G95" s="42"/>
      <c r="H95" s="42"/>
      <c r="I95" s="42"/>
    </row>
    <row r="96" spans="1:10" ht="33" customHeight="1" x14ac:dyDescent="0.25">
      <c r="A96" s="50" t="s">
        <v>280</v>
      </c>
      <c r="B96" s="365">
        <f>'A4 Exploitation'!D662</f>
        <v>1</v>
      </c>
      <c r="C96" s="365"/>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7"/>
      <c r="C99" s="367"/>
      <c r="D99" s="42"/>
      <c r="E99" s="42"/>
      <c r="F99" s="42"/>
      <c r="G99" s="42"/>
      <c r="H99" s="42"/>
      <c r="I99" s="42"/>
    </row>
    <row r="100" spans="1:10" ht="33" customHeight="1" x14ac:dyDescent="0.25">
      <c r="A100" s="49" t="s">
        <v>277</v>
      </c>
      <c r="B100" s="366" t="s">
        <v>452</v>
      </c>
      <c r="C100" s="366"/>
      <c r="D100" s="42"/>
      <c r="E100" s="42"/>
      <c r="F100" s="42"/>
      <c r="G100" s="42"/>
      <c r="H100" s="42"/>
      <c r="I100" s="42"/>
      <c r="J100" t="str">
        <f>D18</f>
        <v>RAOUED</v>
      </c>
    </row>
    <row r="101" spans="1:10" ht="33" customHeight="1" x14ac:dyDescent="0.25">
      <c r="A101" s="50" t="s">
        <v>279</v>
      </c>
      <c r="B101" s="365">
        <f>'A3 Exploitation'!D691</f>
        <v>0.96153846153846156</v>
      </c>
      <c r="C101" s="365"/>
      <c r="D101" s="42"/>
      <c r="E101" s="42"/>
      <c r="F101" s="42"/>
      <c r="G101" s="42"/>
      <c r="H101" s="42"/>
      <c r="I101" s="42"/>
    </row>
    <row r="102" spans="1:10" ht="33" customHeight="1" x14ac:dyDescent="0.25">
      <c r="A102" s="50" t="s">
        <v>280</v>
      </c>
      <c r="B102" s="365">
        <f>'A4 Exploitation'!D691</f>
        <v>0.65625</v>
      </c>
      <c r="C102" s="365"/>
    </row>
    <row r="103" spans="1:10" ht="18.75" x14ac:dyDescent="0.25">
      <c r="A103" s="53"/>
      <c r="B103" s="46"/>
      <c r="C103" s="46"/>
    </row>
    <row r="104" spans="1:10" ht="33" customHeight="1" x14ac:dyDescent="0.25">
      <c r="A104" s="53"/>
      <c r="B104" s="46"/>
      <c r="C104" s="46"/>
    </row>
    <row r="105" spans="1:10" ht="33" customHeight="1" x14ac:dyDescent="0.25">
      <c r="A105" s="49" t="s">
        <v>277</v>
      </c>
      <c r="B105" s="366" t="s">
        <v>453</v>
      </c>
      <c r="C105" s="366"/>
      <c r="J105" t="str">
        <f>D18</f>
        <v>RAOUED</v>
      </c>
    </row>
    <row r="106" spans="1:10" ht="33" customHeight="1" x14ac:dyDescent="0.25">
      <c r="A106" s="50" t="s">
        <v>279</v>
      </c>
      <c r="B106" s="365">
        <f>'A3 Exploitation'!D715</f>
        <v>1</v>
      </c>
      <c r="C106" s="365"/>
    </row>
    <row r="107" spans="1:10" ht="33" customHeight="1" x14ac:dyDescent="0.25">
      <c r="A107" s="50" t="s">
        <v>280</v>
      </c>
      <c r="B107" s="365">
        <f>'A4 Exploitation'!D715</f>
        <v>0.9375</v>
      </c>
      <c r="C107" s="365"/>
    </row>
    <row r="108" spans="1:10" ht="18.75" x14ac:dyDescent="0.25">
      <c r="A108" s="53"/>
      <c r="B108" s="46"/>
      <c r="C108" s="46"/>
    </row>
    <row r="109" spans="1:10" ht="33" customHeight="1" x14ac:dyDescent="0.25">
      <c r="A109" s="53"/>
      <c r="B109" s="46"/>
      <c r="C109" s="46"/>
    </row>
    <row r="110" spans="1:10" ht="33" customHeight="1" x14ac:dyDescent="0.25">
      <c r="A110" s="49" t="s">
        <v>277</v>
      </c>
      <c r="B110" s="366" t="s">
        <v>287</v>
      </c>
      <c r="C110" s="366"/>
      <c r="J110" t="str">
        <f>D18</f>
        <v>RAOUED</v>
      </c>
    </row>
    <row r="111" spans="1:10" ht="33" customHeight="1" x14ac:dyDescent="0.25">
      <c r="A111" s="50" t="s">
        <v>279</v>
      </c>
      <c r="B111" s="365">
        <f>'A3 Exploitation'!D215</f>
        <v>0</v>
      </c>
      <c r="C111" s="365"/>
    </row>
    <row r="112" spans="1:10" ht="33" customHeight="1" x14ac:dyDescent="0.25">
      <c r="A112" s="50" t="s">
        <v>280</v>
      </c>
      <c r="B112" s="365">
        <f>'A4 Exploitation'!D215</f>
        <v>0</v>
      </c>
      <c r="C112" s="365"/>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B92N0qUraCAx32naki+l5WLqi8EnYPjVpMGT20FdqI19WEZboUKDiaTAOz9azkvp7hph5DA+8yi/gPA7kKP1fQ==" saltValue="UkGlu1wZY0IIs1cWugXZhA=="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6" zoomScale="71" zoomScaleNormal="100" zoomScaleSheetLayoutView="71" workbookViewId="0">
      <selection activeCell="F709" sqref="F70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53"/>
      <c r="E1" s="453"/>
      <c r="F1" s="453"/>
      <c r="G1" s="453"/>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54" t="s">
        <v>149</v>
      </c>
      <c r="B7" s="454"/>
      <c r="C7" s="454"/>
      <c r="D7" s="454"/>
      <c r="E7" s="454"/>
      <c r="F7" s="454"/>
      <c r="G7" s="93"/>
    </row>
    <row r="8" spans="1:7" ht="22.5" x14ac:dyDescent="0.45">
      <c r="A8" s="455" t="str">
        <f>'Page de garde'!D18</f>
        <v>RAOUED</v>
      </c>
      <c r="B8" s="455"/>
      <c r="C8" s="455"/>
      <c r="D8" s="455"/>
      <c r="E8" s="455"/>
      <c r="F8" s="455"/>
      <c r="G8" s="93"/>
    </row>
    <row r="9" spans="1:7" ht="22.5" x14ac:dyDescent="0.45">
      <c r="A9" s="94" t="s">
        <v>39</v>
      </c>
      <c r="B9" s="456" t="s">
        <v>467</v>
      </c>
      <c r="C9" s="456"/>
      <c r="D9" s="456"/>
      <c r="E9" s="456"/>
      <c r="F9" s="456"/>
      <c r="G9" s="93"/>
    </row>
    <row r="10" spans="1:7" ht="22.5" x14ac:dyDescent="0.45">
      <c r="A10" s="95" t="s">
        <v>41</v>
      </c>
      <c r="B10" s="457" t="s">
        <v>468</v>
      </c>
      <c r="C10" s="457"/>
      <c r="D10" s="457"/>
      <c r="E10" s="457"/>
      <c r="F10" s="457"/>
      <c r="G10" s="93"/>
    </row>
    <row r="11" spans="1:7" ht="22.5" x14ac:dyDescent="0.45">
      <c r="A11" s="94" t="s">
        <v>40</v>
      </c>
      <c r="B11" s="458">
        <v>43665</v>
      </c>
      <c r="C11" s="458"/>
      <c r="D11" s="458"/>
      <c r="E11" s="458"/>
      <c r="F11" s="458"/>
      <c r="G11" s="93"/>
    </row>
    <row r="12" spans="1:7" ht="22.5" x14ac:dyDescent="0.45">
      <c r="A12" s="94" t="s">
        <v>198</v>
      </c>
      <c r="B12" s="459">
        <f>D719</f>
        <v>0.8628691983122363</v>
      </c>
      <c r="C12" s="459"/>
      <c r="D12" s="459"/>
      <c r="E12" s="459"/>
      <c r="F12" s="459"/>
      <c r="G12" s="93"/>
    </row>
    <row r="13" spans="1:7" ht="22.5" x14ac:dyDescent="0.45">
      <c r="A13" s="92"/>
      <c r="B13" s="90"/>
      <c r="C13" s="90"/>
      <c r="D13" s="453"/>
      <c r="E13" s="453"/>
      <c r="F13" s="453"/>
      <c r="G13" s="45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43665</v>
      </c>
      <c r="B16" s="99"/>
      <c r="C16" s="99"/>
      <c r="D16" s="99"/>
      <c r="E16" s="99"/>
      <c r="F16" s="99"/>
      <c r="G16" s="96"/>
    </row>
    <row r="17" spans="1:8" ht="16.5" customHeight="1" x14ac:dyDescent="0.4">
      <c r="A17" s="379" t="s">
        <v>28</v>
      </c>
      <c r="B17" s="381" t="s">
        <v>29</v>
      </c>
      <c r="C17" s="381"/>
      <c r="D17" s="381" t="s">
        <v>42</v>
      </c>
      <c r="E17" s="382" t="s">
        <v>264</v>
      </c>
      <c r="F17" s="382" t="s">
        <v>294</v>
      </c>
      <c r="G17" s="96"/>
    </row>
    <row r="18" spans="1:8" ht="16.5" customHeight="1" x14ac:dyDescent="0.4">
      <c r="A18" s="379"/>
      <c r="B18" s="100" t="s">
        <v>32</v>
      </c>
      <c r="C18" s="100" t="s">
        <v>31</v>
      </c>
      <c r="D18" s="381"/>
      <c r="E18" s="382"/>
      <c r="F18" s="382"/>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361"/>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126" x14ac:dyDescent="0.4">
      <c r="A31" s="103" t="s">
        <v>316</v>
      </c>
      <c r="B31" s="104">
        <v>0</v>
      </c>
      <c r="C31" s="104"/>
      <c r="D31" s="105" t="s">
        <v>470</v>
      </c>
      <c r="E31" s="105" t="s">
        <v>469</v>
      </c>
      <c r="F31" s="105" t="s">
        <v>292</v>
      </c>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168" x14ac:dyDescent="0.4">
      <c r="A34" s="116" t="s">
        <v>412</v>
      </c>
      <c r="B34" s="104">
        <v>1</v>
      </c>
      <c r="C34" s="117" t="str">
        <f>IF(B34=0, -5, "0")</f>
        <v>0</v>
      </c>
      <c r="D34" s="115" t="s">
        <v>525</v>
      </c>
      <c r="E34" s="105" t="s">
        <v>471</v>
      </c>
      <c r="F34" s="105" t="s">
        <v>292</v>
      </c>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v>2</v>
      </c>
      <c r="C43" s="104"/>
      <c r="D43" s="319">
        <v>1</v>
      </c>
      <c r="E43" s="353"/>
      <c r="F43" s="353"/>
      <c r="G43" s="96"/>
    </row>
    <row r="44" spans="1:7" ht="21" x14ac:dyDescent="0.4">
      <c r="A44" s="123" t="s">
        <v>34</v>
      </c>
      <c r="B44" s="123"/>
      <c r="C44" s="123"/>
      <c r="D44" s="123">
        <f>SUM(B30:C37,B39:C43)</f>
        <v>23</v>
      </c>
      <c r="E44" s="90"/>
      <c r="F44" s="96"/>
      <c r="G44" s="96"/>
    </row>
    <row r="45" spans="1:7" ht="21" x14ac:dyDescent="0.4">
      <c r="A45" s="108" t="s">
        <v>33</v>
      </c>
      <c r="B45" s="109"/>
      <c r="C45" s="110"/>
      <c r="D45" s="111">
        <f>D44/(COUNT(B30:C37,B39:C43)*2)</f>
        <v>0.88461538461538458</v>
      </c>
      <c r="E45" s="90"/>
      <c r="F45" s="96"/>
      <c r="G45" s="96"/>
    </row>
    <row r="46" spans="1:7" ht="21" x14ac:dyDescent="0.4">
      <c r="A46" s="112"/>
      <c r="B46" s="96"/>
      <c r="C46" s="96"/>
      <c r="D46" s="96"/>
      <c r="E46" s="90"/>
      <c r="F46" s="96"/>
      <c r="G46" s="96"/>
    </row>
    <row r="47" spans="1:7" ht="22.5" x14ac:dyDescent="0.45">
      <c r="A47" s="326" t="s">
        <v>36</v>
      </c>
      <c r="B47" s="124"/>
      <c r="C47" s="125"/>
      <c r="D47" s="126">
        <f>SUM(D44,D26)</f>
        <v>31</v>
      </c>
      <c r="E47" s="90"/>
      <c r="F47" s="96"/>
      <c r="G47" s="96"/>
    </row>
    <row r="48" spans="1:7" ht="22.5" x14ac:dyDescent="0.45">
      <c r="A48" s="326" t="s">
        <v>166</v>
      </c>
      <c r="B48" s="124"/>
      <c r="C48" s="125"/>
      <c r="D48" s="127">
        <f>D47/(COUNT(B30:C37,B21:C25,B39:C43)*2)</f>
        <v>0.91176470588235292</v>
      </c>
      <c r="E48" s="90"/>
      <c r="F48" s="96"/>
      <c r="G48" s="96"/>
    </row>
    <row r="49" spans="1:7" ht="21" x14ac:dyDescent="0.3">
      <c r="A49" s="412"/>
      <c r="B49" s="412"/>
      <c r="C49" s="412"/>
      <c r="D49" s="412"/>
      <c r="E49" s="412"/>
      <c r="F49" s="412"/>
      <c r="G49" s="412"/>
    </row>
    <row r="50" spans="1:7" ht="22.5" x14ac:dyDescent="0.45">
      <c r="A50" s="244" t="s">
        <v>107</v>
      </c>
      <c r="B50" s="244"/>
      <c r="C50" s="244"/>
      <c r="D50" s="244"/>
      <c r="E50" s="244"/>
      <c r="F50" s="244"/>
      <c r="G50" s="96"/>
    </row>
    <row r="51" spans="1:7" ht="21" x14ac:dyDescent="0.4">
      <c r="A51" s="129">
        <f>B11</f>
        <v>43665</v>
      </c>
      <c r="B51" s="96"/>
      <c r="C51" s="96"/>
      <c r="D51" s="96"/>
      <c r="E51" s="90"/>
      <c r="F51" s="96"/>
      <c r="G51" s="96"/>
    </row>
    <row r="52" spans="1:7" ht="21" x14ac:dyDescent="0.4">
      <c r="A52" s="379" t="s">
        <v>28</v>
      </c>
      <c r="B52" s="381" t="s">
        <v>29</v>
      </c>
      <c r="C52" s="381"/>
      <c r="D52" s="381" t="s">
        <v>42</v>
      </c>
      <c r="E52" s="382" t="s">
        <v>264</v>
      </c>
      <c r="F52" s="382" t="s">
        <v>295</v>
      </c>
      <c r="G52" s="96"/>
    </row>
    <row r="53" spans="1:7" ht="21" x14ac:dyDescent="0.4">
      <c r="A53" s="379"/>
      <c r="B53" s="100" t="s">
        <v>32</v>
      </c>
      <c r="C53" s="100" t="s">
        <v>31</v>
      </c>
      <c r="D53" s="381"/>
      <c r="E53" s="382"/>
      <c r="F53" s="382"/>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50"/>
      <c r="B64" s="451"/>
      <c r="C64" s="451"/>
      <c r="D64" s="451"/>
      <c r="E64" s="451"/>
      <c r="F64" s="451"/>
      <c r="G64" s="451"/>
    </row>
    <row r="65" spans="1:7" ht="43.5" customHeight="1" x14ac:dyDescent="0.4">
      <c r="A65" s="446" t="s">
        <v>341</v>
      </c>
      <c r="B65" s="446"/>
      <c r="C65" s="446"/>
      <c r="D65" s="446"/>
      <c r="E65" s="446"/>
      <c r="F65" s="44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30"/>
      <c r="B83" s="430"/>
      <c r="C83" s="430"/>
      <c r="D83" s="430"/>
      <c r="E83" s="430"/>
      <c r="F83" s="430"/>
      <c r="G83" s="430"/>
    </row>
    <row r="84" spans="1:7" ht="45" customHeight="1" x14ac:dyDescent="0.45">
      <c r="A84" s="452" t="s">
        <v>342</v>
      </c>
      <c r="B84" s="452"/>
      <c r="C84" s="452"/>
      <c r="D84" s="452"/>
      <c r="E84" s="452"/>
      <c r="F84" s="452"/>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8"/>
      <c r="B101" s="439"/>
      <c r="C101" s="439"/>
      <c r="D101" s="439"/>
      <c r="E101" s="439"/>
      <c r="F101" s="445"/>
      <c r="G101" s="96"/>
    </row>
    <row r="102" spans="1:7" ht="46.5" customHeight="1" x14ac:dyDescent="0.4">
      <c r="A102" s="446" t="s">
        <v>343</v>
      </c>
      <c r="B102" s="446"/>
      <c r="C102" s="446"/>
      <c r="D102" s="446"/>
      <c r="E102" s="446"/>
      <c r="F102" s="44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8"/>
      <c r="B109" s="439"/>
      <c r="C109" s="439"/>
      <c r="D109" s="439"/>
      <c r="E109" s="439"/>
      <c r="F109" s="445"/>
      <c r="G109" s="96"/>
    </row>
    <row r="110" spans="1:7" ht="39.75" customHeight="1" x14ac:dyDescent="0.4">
      <c r="A110" s="446" t="s">
        <v>375</v>
      </c>
      <c r="B110" s="446"/>
      <c r="C110" s="446"/>
      <c r="D110" s="446"/>
      <c r="E110" s="446"/>
      <c r="F110" s="44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9"/>
      <c r="B118" s="439"/>
      <c r="C118" s="439"/>
      <c r="D118" s="439"/>
      <c r="E118" s="439"/>
      <c r="F118" s="439"/>
      <c r="G118" s="96"/>
    </row>
    <row r="119" spans="1:7" ht="22.5" x14ac:dyDescent="0.4">
      <c r="A119" s="446" t="s">
        <v>304</v>
      </c>
      <c r="B119" s="446"/>
      <c r="C119" s="446"/>
      <c r="D119" s="446"/>
      <c r="E119" s="446"/>
      <c r="F119" s="446"/>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7"/>
      <c r="B130" s="447"/>
      <c r="C130" s="447"/>
      <c r="D130" s="447"/>
      <c r="E130" s="447"/>
      <c r="F130" s="447"/>
      <c r="G130" s="96"/>
    </row>
    <row r="131" spans="1:16384" ht="22.5" customHeight="1" x14ac:dyDescent="0.4">
      <c r="A131" s="448" t="s">
        <v>404</v>
      </c>
      <c r="B131" s="448"/>
      <c r="C131" s="448"/>
      <c r="D131" s="448"/>
      <c r="E131" s="448"/>
      <c r="F131" s="448"/>
      <c r="G131" s="96"/>
    </row>
    <row r="132" spans="1:16384" ht="22.5" customHeight="1" x14ac:dyDescent="0.4">
      <c r="A132" s="449"/>
      <c r="B132" s="449"/>
      <c r="C132" s="449"/>
      <c r="D132" s="449"/>
      <c r="E132" s="449"/>
      <c r="F132" s="449"/>
      <c r="G132" s="96"/>
    </row>
    <row r="133" spans="1:16384" s="258" customFormat="1" ht="22.5" customHeight="1" x14ac:dyDescent="0.25">
      <c r="A133" s="379" t="s">
        <v>28</v>
      </c>
      <c r="B133" s="381" t="s">
        <v>29</v>
      </c>
      <c r="C133" s="381"/>
      <c r="D133" s="381" t="s">
        <v>42</v>
      </c>
      <c r="E133" s="382" t="s">
        <v>264</v>
      </c>
      <c r="F133" s="382" t="s">
        <v>295</v>
      </c>
    </row>
    <row r="134" spans="1:16384" s="258" customFormat="1" ht="22.5" customHeight="1" x14ac:dyDescent="0.25">
      <c r="A134" s="379"/>
      <c r="B134" s="100" t="s">
        <v>32</v>
      </c>
      <c r="C134" s="100" t="s">
        <v>31</v>
      </c>
      <c r="D134" s="381"/>
      <c r="E134" s="382"/>
      <c r="F134" s="38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40" t="s">
        <v>441</v>
      </c>
      <c r="B137" s="440"/>
      <c r="C137" s="440"/>
      <c r="D137" s="440"/>
      <c r="E137" s="440"/>
      <c r="F137" s="440"/>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37" t="s">
        <v>340</v>
      </c>
      <c r="B144" s="437"/>
      <c r="C144" s="437"/>
      <c r="D144" s="437"/>
      <c r="E144" s="437"/>
      <c r="F144" s="437"/>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1</v>
      </c>
      <c r="C150" s="140" t="str">
        <f>IF(B150=0, -5, "0")</f>
        <v>0</v>
      </c>
      <c r="D150" s="107" t="s">
        <v>494</v>
      </c>
      <c r="E150" s="107" t="s">
        <v>495</v>
      </c>
      <c r="F150" s="209" t="s">
        <v>292</v>
      </c>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0</v>
      </c>
      <c r="C155" s="140">
        <f>IF(B155=0, -5, "0")</f>
        <v>-5</v>
      </c>
      <c r="D155" s="107" t="s">
        <v>493</v>
      </c>
      <c r="E155" s="107" t="s">
        <v>492</v>
      </c>
      <c r="F155" s="209" t="s">
        <v>292</v>
      </c>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38"/>
      <c r="B161" s="439"/>
      <c r="C161" s="439"/>
      <c r="D161" s="439"/>
      <c r="E161" s="439"/>
      <c r="F161" s="439"/>
      <c r="G161" s="96"/>
    </row>
    <row r="162" spans="1:7" ht="32.25" customHeight="1" x14ac:dyDescent="0.4">
      <c r="A162" s="440" t="s">
        <v>442</v>
      </c>
      <c r="B162" s="440"/>
      <c r="C162" s="440"/>
      <c r="D162" s="440"/>
      <c r="E162" s="440"/>
      <c r="F162" s="440"/>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42" x14ac:dyDescent="0.4">
      <c r="A168" s="107" t="s">
        <v>390</v>
      </c>
      <c r="B168" s="104">
        <v>1</v>
      </c>
      <c r="C168" s="107"/>
      <c r="D168" s="107" t="s">
        <v>505</v>
      </c>
      <c r="E168" s="107" t="s">
        <v>506</v>
      </c>
      <c r="F168" s="209" t="s">
        <v>293</v>
      </c>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41"/>
      <c r="B172" s="442"/>
      <c r="C172" s="442"/>
      <c r="D172" s="442"/>
      <c r="E172" s="442"/>
      <c r="F172" s="442"/>
      <c r="G172" s="96"/>
    </row>
    <row r="173" spans="1:7" ht="32.25" customHeight="1" x14ac:dyDescent="0.4">
      <c r="A173" s="440" t="s">
        <v>304</v>
      </c>
      <c r="B173" s="440"/>
      <c r="C173" s="440"/>
      <c r="D173" s="440"/>
      <c r="E173" s="440"/>
      <c r="F173" s="440"/>
      <c r="G173" s="96"/>
    </row>
    <row r="174" spans="1:7" ht="21" x14ac:dyDescent="0.4">
      <c r="A174" s="103" t="s">
        <v>338</v>
      </c>
      <c r="B174" s="104">
        <v>2</v>
      </c>
      <c r="C174" s="103"/>
      <c r="D174" s="103"/>
      <c r="E174" s="103"/>
      <c r="F174" s="209"/>
      <c r="G174" s="96"/>
    </row>
    <row r="175" spans="1:7" ht="105" x14ac:dyDescent="0.4">
      <c r="A175" s="107" t="s">
        <v>356</v>
      </c>
      <c r="B175" s="104">
        <v>0</v>
      </c>
      <c r="C175" s="107"/>
      <c r="D175" s="107" t="s">
        <v>496</v>
      </c>
      <c r="E175" s="107" t="s">
        <v>497</v>
      </c>
      <c r="F175" s="209" t="s">
        <v>292</v>
      </c>
      <c r="G175" s="96"/>
    </row>
    <row r="176" spans="1:7" ht="21" x14ac:dyDescent="0.4">
      <c r="A176" s="107" t="s">
        <v>321</v>
      </c>
      <c r="B176" s="104">
        <v>2</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1</v>
      </c>
      <c r="C181" s="103"/>
      <c r="D181" s="319">
        <v>0.66</v>
      </c>
      <c r="E181" s="353"/>
      <c r="F181" s="353"/>
      <c r="G181" s="96"/>
    </row>
    <row r="182" spans="1:7" ht="22.5" x14ac:dyDescent="0.4">
      <c r="A182" s="231" t="s">
        <v>418</v>
      </c>
      <c r="B182" s="443"/>
      <c r="C182" s="444"/>
      <c r="D182" s="243">
        <f>SUM(B145:C160,B174:C181,B163:C171,B138:C142)</f>
        <v>64</v>
      </c>
      <c r="E182" s="90"/>
      <c r="F182" s="96"/>
      <c r="G182" s="96"/>
    </row>
    <row r="183" spans="1:7" ht="22.5" x14ac:dyDescent="0.4">
      <c r="A183" s="231" t="s">
        <v>419</v>
      </c>
      <c r="B183" s="219"/>
      <c r="C183" s="220"/>
      <c r="D183" s="221">
        <f>D182/(COUNT(B138:C142,B145:C160,B163:C171,B174:C181)*2)</f>
        <v>0.82051282051282048</v>
      </c>
      <c r="E183" s="90"/>
      <c r="F183" s="96"/>
      <c r="G183" s="96"/>
    </row>
    <row r="184" spans="1:7" ht="21" x14ac:dyDescent="0.4">
      <c r="A184" s="436"/>
      <c r="B184" s="436"/>
      <c r="C184" s="436"/>
      <c r="D184" s="436"/>
      <c r="E184" s="436"/>
      <c r="F184" s="436"/>
      <c r="G184" s="96"/>
    </row>
    <row r="185" spans="1:7" ht="22.5" x14ac:dyDescent="0.45">
      <c r="A185" s="97" t="s">
        <v>100</v>
      </c>
      <c r="B185" s="97"/>
      <c r="C185" s="97"/>
      <c r="D185" s="97"/>
      <c r="E185" s="97"/>
      <c r="F185" s="97"/>
      <c r="G185" s="96"/>
    </row>
    <row r="186" spans="1:7" ht="21" x14ac:dyDescent="0.4">
      <c r="A186" s="129">
        <f>B11</f>
        <v>43665</v>
      </c>
      <c r="B186" s="96"/>
      <c r="C186" s="96"/>
      <c r="D186" s="96"/>
      <c r="E186" s="90"/>
      <c r="F186" s="96"/>
      <c r="G186" s="96"/>
    </row>
    <row r="187" spans="1:7" ht="21" x14ac:dyDescent="0.4">
      <c r="A187" s="379" t="s">
        <v>28</v>
      </c>
      <c r="B187" s="381" t="s">
        <v>29</v>
      </c>
      <c r="C187" s="381"/>
      <c r="D187" s="381" t="s">
        <v>42</v>
      </c>
      <c r="E187" s="382" t="s">
        <v>264</v>
      </c>
      <c r="F187" s="382" t="s">
        <v>295</v>
      </c>
      <c r="G187" s="96"/>
    </row>
    <row r="188" spans="1:7" ht="21" x14ac:dyDescent="0.4">
      <c r="A188" s="379"/>
      <c r="B188" s="100" t="s">
        <v>32</v>
      </c>
      <c r="C188" s="100" t="s">
        <v>31</v>
      </c>
      <c r="D188" s="381"/>
      <c r="E188" s="382"/>
      <c r="F188" s="382"/>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86" t="s">
        <v>34</v>
      </c>
      <c r="B199" s="387"/>
      <c r="C199" s="388"/>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12"/>
      <c r="B201" s="412"/>
      <c r="C201" s="412"/>
      <c r="D201" s="412"/>
      <c r="E201" s="412"/>
      <c r="F201" s="412"/>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86" t="s">
        <v>34</v>
      </c>
      <c r="B223" s="387"/>
      <c r="C223" s="388"/>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12"/>
      <c r="B225" s="412"/>
      <c r="C225" s="412"/>
      <c r="D225" s="412"/>
      <c r="E225" s="412"/>
      <c r="F225" s="412"/>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33" t="s">
        <v>304</v>
      </c>
      <c r="B232" s="434"/>
      <c r="C232" s="434"/>
      <c r="D232" s="435"/>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53"/>
      <c r="F240" s="353"/>
      <c r="G240" s="96"/>
    </row>
    <row r="241" spans="1:7" ht="21" x14ac:dyDescent="0.4">
      <c r="A241" s="386" t="s">
        <v>34</v>
      </c>
      <c r="B241" s="387"/>
      <c r="C241" s="388"/>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0</v>
      </c>
      <c r="E244" s="90"/>
      <c r="F244" s="96"/>
      <c r="G244" s="96"/>
    </row>
    <row r="245" spans="1:7" ht="22.5" x14ac:dyDescent="0.45">
      <c r="A245" s="326" t="s">
        <v>422</v>
      </c>
      <c r="B245" s="153"/>
      <c r="C245" s="154"/>
      <c r="D245" s="127" t="e">
        <f>D244/(COUNT(B227:C231,B191:C198,B203:C222,B233:C240)*2)</f>
        <v>#DIV/0!</v>
      </c>
      <c r="E245" s="90"/>
      <c r="F245" s="96"/>
      <c r="G245" s="96"/>
    </row>
    <row r="246" spans="1:7" ht="21" x14ac:dyDescent="0.4">
      <c r="A246" s="412"/>
      <c r="B246" s="412"/>
      <c r="C246" s="412"/>
      <c r="D246" s="412"/>
      <c r="E246" s="412"/>
      <c r="F246" s="412"/>
      <c r="G246" s="96"/>
    </row>
    <row r="247" spans="1:7" ht="22.5" x14ac:dyDescent="0.45">
      <c r="A247" s="97" t="s">
        <v>101</v>
      </c>
      <c r="B247" s="97"/>
      <c r="C247" s="97"/>
      <c r="D247" s="97"/>
      <c r="E247" s="97"/>
      <c r="F247" s="97"/>
      <c r="G247" s="96"/>
    </row>
    <row r="248" spans="1:7" ht="21" x14ac:dyDescent="0.4">
      <c r="A248" s="129">
        <f>B11</f>
        <v>43665</v>
      </c>
      <c r="B248" s="96"/>
      <c r="C248" s="96"/>
      <c r="D248" s="96"/>
      <c r="E248" s="90"/>
      <c r="F248" s="96"/>
      <c r="G248" s="96"/>
    </row>
    <row r="249" spans="1:7" ht="21" x14ac:dyDescent="0.4">
      <c r="A249" s="379" t="s">
        <v>28</v>
      </c>
      <c r="B249" s="381" t="s">
        <v>29</v>
      </c>
      <c r="C249" s="381"/>
      <c r="D249" s="381" t="s">
        <v>42</v>
      </c>
      <c r="E249" s="382" t="s">
        <v>264</v>
      </c>
      <c r="F249" s="382" t="s">
        <v>295</v>
      </c>
      <c r="G249" s="96"/>
    </row>
    <row r="250" spans="1:7" ht="21" x14ac:dyDescent="0.4">
      <c r="A250" s="379"/>
      <c r="B250" s="100" t="s">
        <v>32</v>
      </c>
      <c r="C250" s="100" t="s">
        <v>31</v>
      </c>
      <c r="D250" s="381"/>
      <c r="E250" s="382"/>
      <c r="F250" s="382"/>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6" t="s">
        <v>34</v>
      </c>
      <c r="B261" s="387"/>
      <c r="C261" s="388"/>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84" x14ac:dyDescent="0.4">
      <c r="A266" s="103" t="s">
        <v>106</v>
      </c>
      <c r="B266" s="104">
        <v>1</v>
      </c>
      <c r="C266" s="104"/>
      <c r="D266" s="141" t="s">
        <v>500</v>
      </c>
      <c r="E266" s="141" t="s">
        <v>501</v>
      </c>
      <c r="F266" s="105" t="s">
        <v>292</v>
      </c>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26" x14ac:dyDescent="0.4">
      <c r="A272" s="230" t="s">
        <v>420</v>
      </c>
      <c r="B272" s="104">
        <v>0</v>
      </c>
      <c r="C272" s="118">
        <f>IF(B272=0, -10, "0")</f>
        <v>-10</v>
      </c>
      <c r="D272" s="356" t="s">
        <v>503</v>
      </c>
      <c r="E272" s="357" t="s">
        <v>504</v>
      </c>
      <c r="F272" s="105" t="s">
        <v>293</v>
      </c>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1</v>
      </c>
      <c r="C283" s="104"/>
      <c r="D283" s="105" t="s">
        <v>502</v>
      </c>
      <c r="E283" s="106"/>
      <c r="F283" s="105" t="s">
        <v>292</v>
      </c>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96"/>
      <c r="B286" s="396"/>
      <c r="C286" s="396"/>
      <c r="D286" s="396"/>
      <c r="E286" s="396"/>
      <c r="F286" s="396"/>
      <c r="G286" s="96"/>
    </row>
    <row r="287" spans="1:7" ht="31.5" customHeight="1" x14ac:dyDescent="0.4">
      <c r="A287" s="432" t="s">
        <v>304</v>
      </c>
      <c r="B287" s="432"/>
      <c r="C287" s="432"/>
      <c r="D287" s="432"/>
      <c r="E287" s="432"/>
      <c r="F287" s="432"/>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82.5" customHeight="1" x14ac:dyDescent="0.4">
      <c r="A291" s="130" t="s">
        <v>363</v>
      </c>
      <c r="B291" s="104">
        <v>0</v>
      </c>
      <c r="C291" s="104"/>
      <c r="D291" s="107" t="s">
        <v>498</v>
      </c>
      <c r="E291" s="107" t="s">
        <v>499</v>
      </c>
      <c r="F291" s="105" t="s">
        <v>292</v>
      </c>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1</v>
      </c>
      <c r="C295" s="104"/>
      <c r="D295" s="319">
        <v>0.8</v>
      </c>
      <c r="E295" s="353"/>
      <c r="F295" s="353"/>
      <c r="G295" s="96"/>
    </row>
    <row r="296" spans="1:7" ht="21" x14ac:dyDescent="0.4">
      <c r="A296" s="123" t="s">
        <v>34</v>
      </c>
      <c r="B296" s="123"/>
      <c r="C296" s="123"/>
      <c r="D296" s="123">
        <f>SUM(B265:C285,B288:C295)</f>
        <v>41</v>
      </c>
      <c r="E296" s="90"/>
      <c r="F296" s="96"/>
      <c r="G296" s="96"/>
    </row>
    <row r="297" spans="1:7" ht="21" x14ac:dyDescent="0.4">
      <c r="A297" s="108" t="s">
        <v>33</v>
      </c>
      <c r="B297" s="109"/>
      <c r="C297" s="110"/>
      <c r="D297" s="111">
        <f>D296/(COUNT(B265:C285,B288:C295)*2)</f>
        <v>0.68333333333333335</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57</v>
      </c>
      <c r="E299" s="90"/>
      <c r="F299" s="96"/>
      <c r="G299" s="96"/>
    </row>
    <row r="300" spans="1:7" ht="22.5" x14ac:dyDescent="0.45">
      <c r="A300" s="326" t="s">
        <v>424</v>
      </c>
      <c r="B300" s="153"/>
      <c r="C300" s="154"/>
      <c r="D300" s="127">
        <f>D299/(COUNT(B253:C260,B265:C285,B288:C295)*2)</f>
        <v>0.75</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43665</v>
      </c>
      <c r="B303" s="96"/>
      <c r="C303" s="96"/>
      <c r="D303" s="96"/>
      <c r="E303" s="90"/>
      <c r="F303" s="96"/>
      <c r="G303" s="96"/>
    </row>
    <row r="304" spans="1:7" ht="21" x14ac:dyDescent="0.4">
      <c r="A304" s="379" t="s">
        <v>28</v>
      </c>
      <c r="B304" s="381" t="s">
        <v>29</v>
      </c>
      <c r="C304" s="381"/>
      <c r="D304" s="381" t="s">
        <v>42</v>
      </c>
      <c r="E304" s="382" t="s">
        <v>264</v>
      </c>
      <c r="F304" s="382" t="s">
        <v>295</v>
      </c>
      <c r="G304" s="96"/>
    </row>
    <row r="305" spans="1:7" ht="21" x14ac:dyDescent="0.4">
      <c r="A305" s="379"/>
      <c r="B305" s="100" t="s">
        <v>32</v>
      </c>
      <c r="C305" s="100" t="s">
        <v>31</v>
      </c>
      <c r="D305" s="381"/>
      <c r="E305" s="382"/>
      <c r="F305" s="382"/>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17"/>
      <c r="B352" s="417"/>
      <c r="C352" s="417"/>
      <c r="D352" s="417"/>
      <c r="E352" s="417"/>
      <c r="F352" s="417"/>
      <c r="G352" s="417"/>
    </row>
    <row r="353" spans="1:7" ht="32.25" customHeight="1" x14ac:dyDescent="0.4">
      <c r="A353" s="431" t="s">
        <v>304</v>
      </c>
      <c r="B353" s="431"/>
      <c r="C353" s="431"/>
      <c r="D353" s="431"/>
      <c r="E353" s="431"/>
      <c r="F353" s="431"/>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53"/>
      <c r="F361" s="353"/>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43665</v>
      </c>
      <c r="B369" s="96"/>
      <c r="C369" s="96"/>
      <c r="D369" s="96"/>
      <c r="E369" s="90"/>
      <c r="F369" s="96"/>
      <c r="G369" s="96"/>
    </row>
    <row r="370" spans="1:7" ht="21" x14ac:dyDescent="0.4">
      <c r="A370" s="379" t="s">
        <v>28</v>
      </c>
      <c r="B370" s="381" t="s">
        <v>29</v>
      </c>
      <c r="C370" s="381"/>
      <c r="D370" s="381" t="s">
        <v>42</v>
      </c>
      <c r="E370" s="382" t="s">
        <v>264</v>
      </c>
      <c r="F370" s="382" t="s">
        <v>295</v>
      </c>
      <c r="G370" s="96"/>
    </row>
    <row r="371" spans="1:7" ht="21" x14ac:dyDescent="0.4">
      <c r="A371" s="379"/>
      <c r="B371" s="100" t="s">
        <v>32</v>
      </c>
      <c r="C371" s="100" t="s">
        <v>31</v>
      </c>
      <c r="D371" s="381"/>
      <c r="E371" s="382"/>
      <c r="F371" s="382"/>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29"/>
      <c r="B410" s="430"/>
      <c r="C410" s="430"/>
      <c r="D410" s="430"/>
      <c r="E410" s="430"/>
      <c r="F410" s="430"/>
      <c r="G410" s="430"/>
    </row>
    <row r="411" spans="1:7" ht="24.75" x14ac:dyDescent="0.4">
      <c r="A411" s="427" t="s">
        <v>313</v>
      </c>
      <c r="B411" s="427"/>
      <c r="C411" s="427"/>
      <c r="D411" s="427"/>
      <c r="E411" s="427"/>
      <c r="F411" s="427"/>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53"/>
      <c r="F419" s="353"/>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0</v>
      </c>
      <c r="E423" s="90"/>
      <c r="F423" s="96"/>
      <c r="G423" s="96"/>
    </row>
    <row r="424" spans="1:7" ht="22.5" x14ac:dyDescent="0.45">
      <c r="A424" s="326"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43665</v>
      </c>
      <c r="B427" s="96"/>
      <c r="C427" s="96"/>
      <c r="D427" s="96"/>
      <c r="E427" s="90"/>
      <c r="F427" s="96"/>
      <c r="G427" s="96"/>
    </row>
    <row r="428" spans="1:7" ht="21" x14ac:dyDescent="0.4">
      <c r="A428" s="379" t="s">
        <v>28</v>
      </c>
      <c r="B428" s="381" t="s">
        <v>29</v>
      </c>
      <c r="C428" s="381"/>
      <c r="D428" s="381" t="s">
        <v>42</v>
      </c>
      <c r="E428" s="382" t="s">
        <v>264</v>
      </c>
      <c r="F428" s="382" t="s">
        <v>295</v>
      </c>
      <c r="G428" s="96"/>
    </row>
    <row r="429" spans="1:7" ht="21" x14ac:dyDescent="0.4">
      <c r="A429" s="379"/>
      <c r="B429" s="100" t="s">
        <v>32</v>
      </c>
      <c r="C429" s="100" t="s">
        <v>31</v>
      </c>
      <c r="D429" s="381"/>
      <c r="E429" s="382"/>
      <c r="F429" s="382"/>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63" x14ac:dyDescent="0.4">
      <c r="A445" s="333" t="s">
        <v>272</v>
      </c>
      <c r="B445" s="104">
        <v>1</v>
      </c>
      <c r="C445" s="118" t="str">
        <f>IF(B445=0, -5, "0")</f>
        <v>0</v>
      </c>
      <c r="D445" s="105" t="s">
        <v>509</v>
      </c>
      <c r="E445" s="105" t="s">
        <v>522</v>
      </c>
      <c r="F445" s="105" t="s">
        <v>292</v>
      </c>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63" x14ac:dyDescent="0.4">
      <c r="A448" s="174" t="s">
        <v>352</v>
      </c>
      <c r="B448" s="104">
        <v>0</v>
      </c>
      <c r="C448" s="140">
        <f>IF(B448=0, -5, "0")</f>
        <v>-5</v>
      </c>
      <c r="D448" s="135" t="s">
        <v>510</v>
      </c>
      <c r="E448" s="106" t="s">
        <v>511</v>
      </c>
      <c r="F448" s="105" t="s">
        <v>292</v>
      </c>
      <c r="G448" s="96"/>
    </row>
    <row r="449" spans="1:7" ht="21" x14ac:dyDescent="0.4">
      <c r="A449" s="103" t="s">
        <v>85</v>
      </c>
      <c r="B449" s="104">
        <v>2</v>
      </c>
      <c r="C449" s="104"/>
      <c r="D449" s="135"/>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7" t="s">
        <v>304</v>
      </c>
      <c r="B459" s="427"/>
      <c r="C459" s="427"/>
      <c r="D459" s="427"/>
      <c r="E459" s="427"/>
      <c r="F459" s="427"/>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53"/>
      <c r="F466" s="353"/>
      <c r="G466" s="96"/>
    </row>
    <row r="467" spans="1:7" ht="21" x14ac:dyDescent="0.4">
      <c r="A467" s="108" t="s">
        <v>34</v>
      </c>
      <c r="B467" s="123"/>
      <c r="C467" s="123"/>
      <c r="D467" s="197">
        <f>SUM(B444:C457,B460:C466)</f>
        <v>32</v>
      </c>
      <c r="E467" s="90"/>
      <c r="F467" s="96"/>
      <c r="G467" s="96"/>
    </row>
    <row r="468" spans="1:7" ht="21" x14ac:dyDescent="0.4">
      <c r="A468" s="108" t="s">
        <v>33</v>
      </c>
      <c r="B468" s="109"/>
      <c r="C468" s="110"/>
      <c r="D468" s="111">
        <f>D467/(COUNT(B444:C457,B460:C466)*2)</f>
        <v>0.76190476190476186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48</v>
      </c>
      <c r="E470" s="90"/>
      <c r="F470" s="96"/>
      <c r="G470" s="96"/>
    </row>
    <row r="471" spans="1:7" ht="22.5" x14ac:dyDescent="0.45">
      <c r="A471" s="326" t="s">
        <v>432</v>
      </c>
      <c r="B471" s="153"/>
      <c r="C471" s="154"/>
      <c r="D471" s="127">
        <f>D470/(COUNT(B444:C457,B432:C439,B460:C466)*2)</f>
        <v>0.82758620689655171</v>
      </c>
      <c r="E471" s="90"/>
      <c r="F471" s="96"/>
      <c r="G471" s="96"/>
    </row>
    <row r="472" spans="1:7" ht="21" x14ac:dyDescent="0.4">
      <c r="A472" s="128"/>
      <c r="B472" s="96"/>
      <c r="C472" s="96"/>
      <c r="D472" s="96"/>
      <c r="E472" s="90"/>
      <c r="F472" s="96"/>
      <c r="G472" s="96"/>
    </row>
    <row r="473" spans="1:7" ht="24.75" x14ac:dyDescent="0.4">
      <c r="A473" s="428" t="s">
        <v>405</v>
      </c>
      <c r="B473" s="428"/>
      <c r="C473" s="428"/>
      <c r="D473" s="428"/>
      <c r="E473" s="428"/>
      <c r="F473" s="428"/>
      <c r="G473" s="96"/>
    </row>
    <row r="474" spans="1:7" ht="21" customHeight="1" x14ac:dyDescent="0.4">
      <c r="A474" s="191">
        <f>B11</f>
        <v>43665</v>
      </c>
      <c r="F474" s="2"/>
      <c r="G474" s="96"/>
    </row>
    <row r="475" spans="1:7" ht="21" x14ac:dyDescent="0.4">
      <c r="A475" s="413" t="s">
        <v>28</v>
      </c>
      <c r="B475" s="414" t="s">
        <v>29</v>
      </c>
      <c r="C475" s="414"/>
      <c r="D475" s="414" t="s">
        <v>42</v>
      </c>
      <c r="E475" s="415" t="s">
        <v>264</v>
      </c>
      <c r="F475" s="415" t="s">
        <v>295</v>
      </c>
      <c r="G475" s="96"/>
    </row>
    <row r="476" spans="1:7" ht="21" x14ac:dyDescent="0.4">
      <c r="A476" s="413"/>
      <c r="B476" s="254" t="s">
        <v>32</v>
      </c>
      <c r="C476" s="254" t="s">
        <v>31</v>
      </c>
      <c r="D476" s="414"/>
      <c r="E476" s="415"/>
      <c r="F476" s="415"/>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105" x14ac:dyDescent="0.4">
      <c r="A488" s="337" t="s">
        <v>458</v>
      </c>
      <c r="B488" s="104">
        <v>0</v>
      </c>
      <c r="C488" s="118">
        <f>IF(B488=0, -5, "0")</f>
        <v>-5</v>
      </c>
      <c r="D488" s="359" t="s">
        <v>512</v>
      </c>
      <c r="E488" s="359" t="s">
        <v>513</v>
      </c>
      <c r="F488" s="105" t="s">
        <v>292</v>
      </c>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v>2</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v>2</v>
      </c>
      <c r="C498" s="225"/>
      <c r="D498" s="225"/>
      <c r="E498" s="225"/>
      <c r="F498" s="105"/>
      <c r="G498" s="96"/>
    </row>
    <row r="499" spans="1:7" ht="36" customHeight="1" x14ac:dyDescent="0.45">
      <c r="A499" s="313" t="s">
        <v>50</v>
      </c>
      <c r="B499" s="104">
        <v>2</v>
      </c>
      <c r="C499" s="118" t="str">
        <f>IF(B499=0, -10, "0")</f>
        <v>0</v>
      </c>
      <c r="D499" s="225"/>
      <c r="E499" s="225"/>
      <c r="F499" s="105"/>
      <c r="G499" s="96"/>
    </row>
    <row r="500" spans="1:7" ht="39" customHeight="1" x14ac:dyDescent="0.45">
      <c r="A500" s="313" t="s">
        <v>365</v>
      </c>
      <c r="B500" s="104">
        <v>2</v>
      </c>
      <c r="C500" s="118" t="str">
        <f>IF(B500=0, -10, "0")</f>
        <v>0</v>
      </c>
      <c r="D500" s="225"/>
      <c r="E500" s="225"/>
      <c r="F500" s="105"/>
      <c r="G500" s="96"/>
    </row>
    <row r="501" spans="1:7" ht="50.25" customHeight="1" x14ac:dyDescent="0.4">
      <c r="A501" s="164" t="s">
        <v>335</v>
      </c>
      <c r="B501" s="104">
        <v>0</v>
      </c>
      <c r="C501" s="225"/>
      <c r="D501" s="135" t="s">
        <v>507</v>
      </c>
      <c r="E501" s="358" t="s">
        <v>508</v>
      </c>
      <c r="F501" s="105" t="s">
        <v>292</v>
      </c>
      <c r="G501" s="96"/>
    </row>
    <row r="502" spans="1:7" ht="42" x14ac:dyDescent="0.4">
      <c r="A502" s="139" t="s">
        <v>344</v>
      </c>
      <c r="B502" s="104">
        <v>2</v>
      </c>
      <c r="C502" s="118" t="str">
        <f>IF(B502=0, -5, "0")</f>
        <v>0</v>
      </c>
      <c r="D502" s="225"/>
      <c r="E502" s="225"/>
      <c r="F502" s="105"/>
      <c r="G502" s="96"/>
    </row>
    <row r="503" spans="1:7" ht="30.75" customHeight="1" x14ac:dyDescent="0.4">
      <c r="A503" s="139" t="s">
        <v>63</v>
      </c>
      <c r="B503" s="104">
        <v>2</v>
      </c>
      <c r="C503" s="118" t="str">
        <f>IF(B503=0, -5, "0")</f>
        <v>0</v>
      </c>
      <c r="D503" s="225"/>
      <c r="E503" s="225"/>
      <c r="F503" s="105"/>
      <c r="G503" s="96"/>
    </row>
    <row r="504" spans="1:7" ht="30" customHeight="1" x14ac:dyDescent="0.4">
      <c r="A504" s="139" t="s">
        <v>324</v>
      </c>
      <c r="B504" s="104">
        <v>2</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v>2</v>
      </c>
      <c r="C506" s="118" t="str">
        <f>IF(B506=0, -10, "0")</f>
        <v>0</v>
      </c>
      <c r="D506" s="225"/>
      <c r="E506" s="225"/>
      <c r="F506" s="105"/>
      <c r="G506" s="96"/>
    </row>
    <row r="507" spans="1:7" ht="24" customHeight="1" x14ac:dyDescent="0.3">
      <c r="A507" s="398"/>
      <c r="B507" s="398"/>
      <c r="C507" s="398"/>
      <c r="D507" s="398"/>
      <c r="E507" s="398"/>
      <c r="F507" s="398"/>
      <c r="G507" s="398"/>
    </row>
    <row r="508" spans="1:7" ht="26.25" customHeight="1" x14ac:dyDescent="0.5">
      <c r="A508" s="288" t="s">
        <v>304</v>
      </c>
      <c r="B508" s="425"/>
      <c r="C508" s="425"/>
      <c r="D508" s="425"/>
      <c r="E508" s="425"/>
      <c r="F508" s="425"/>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11</v>
      </c>
      <c r="E516" s="90"/>
      <c r="F516" s="96"/>
      <c r="G516" s="96"/>
    </row>
    <row r="517" spans="1:7" ht="21" customHeight="1" x14ac:dyDescent="0.45">
      <c r="A517" s="326" t="s">
        <v>434</v>
      </c>
      <c r="B517" s="153"/>
      <c r="C517" s="154"/>
      <c r="D517" s="127">
        <f>D516/(COUNT(B496:C506,B485:C493,B509:C515,B479:C482)*2)</f>
        <v>0.5</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26" t="s">
        <v>97</v>
      </c>
      <c r="B520" s="426"/>
      <c r="C520" s="426"/>
      <c r="D520" s="426"/>
      <c r="E520" s="426"/>
      <c r="F520" s="426"/>
      <c r="G520" s="96"/>
    </row>
    <row r="521" spans="1:7" ht="22.5" customHeight="1" x14ac:dyDescent="0.4">
      <c r="A521" s="191">
        <f>B11</f>
        <v>43665</v>
      </c>
      <c r="B521" s="96"/>
      <c r="C521" s="96"/>
      <c r="D521" s="114"/>
      <c r="E521" s="114"/>
      <c r="F521" s="114"/>
      <c r="G521" s="96"/>
    </row>
    <row r="522" spans="1:7" ht="21" x14ac:dyDescent="0.4">
      <c r="A522" s="420" t="s">
        <v>28</v>
      </c>
      <c r="B522" s="380" t="s">
        <v>29</v>
      </c>
      <c r="C522" s="422"/>
      <c r="D522" s="381" t="s">
        <v>42</v>
      </c>
      <c r="E522" s="382" t="s">
        <v>264</v>
      </c>
      <c r="F522" s="382" t="s">
        <v>295</v>
      </c>
      <c r="G522" s="96"/>
    </row>
    <row r="523" spans="1:7" ht="21" x14ac:dyDescent="0.4">
      <c r="A523" s="421"/>
      <c r="B523" s="249" t="s">
        <v>32</v>
      </c>
      <c r="C523" s="250" t="s">
        <v>31</v>
      </c>
      <c r="D523" s="381"/>
      <c r="E523" s="382"/>
      <c r="F523" s="382"/>
      <c r="G523" s="96"/>
    </row>
    <row r="524" spans="1:7" ht="22.5" x14ac:dyDescent="0.4">
      <c r="A524" s="286"/>
      <c r="B524" s="287"/>
      <c r="C524" s="287"/>
      <c r="D524" s="283"/>
      <c r="E524" s="324"/>
      <c r="F524" s="324"/>
      <c r="G524" s="96"/>
    </row>
    <row r="525" spans="1:7" ht="24.75" x14ac:dyDescent="0.4">
      <c r="A525" s="289" t="s">
        <v>17</v>
      </c>
      <c r="B525" s="251"/>
      <c r="C525" s="423"/>
      <c r="D525" s="423"/>
      <c r="E525" s="423"/>
      <c r="F525" s="424"/>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86" t="s">
        <v>34</v>
      </c>
      <c r="B532" s="387"/>
      <c r="C532" s="388"/>
      <c r="D532" s="315">
        <f>SUM(B526:C531)</f>
        <v>12</v>
      </c>
      <c r="E532" s="202"/>
      <c r="F532" s="202"/>
      <c r="G532" s="96"/>
    </row>
    <row r="533" spans="1:7" ht="21" customHeight="1" x14ac:dyDescent="0.4">
      <c r="A533" s="386" t="s">
        <v>33</v>
      </c>
      <c r="B533" s="387"/>
      <c r="C533" s="388"/>
      <c r="D533" s="298">
        <f>D532/(COUNT(B526:C531)*2)</f>
        <v>1</v>
      </c>
      <c r="E533" s="202"/>
      <c r="F533" s="202"/>
      <c r="G533" s="96"/>
    </row>
    <row r="534" spans="1:7" ht="21" x14ac:dyDescent="0.4">
      <c r="A534" s="412"/>
      <c r="B534" s="412"/>
      <c r="C534" s="412"/>
      <c r="D534" s="412"/>
      <c r="E534" s="412"/>
      <c r="F534" s="412"/>
      <c r="G534" s="96"/>
    </row>
    <row r="535" spans="1:7" ht="24.75" x14ac:dyDescent="0.4">
      <c r="A535" s="284" t="s">
        <v>94</v>
      </c>
      <c r="B535" s="114"/>
      <c r="C535" s="114"/>
      <c r="D535" s="96"/>
      <c r="E535" s="90"/>
      <c r="F535" s="96"/>
      <c r="G535" s="96"/>
    </row>
    <row r="536" spans="1:7" ht="42" x14ac:dyDescent="0.4">
      <c r="A536" s="103" t="s">
        <v>99</v>
      </c>
      <c r="B536" s="104">
        <v>1</v>
      </c>
      <c r="C536" s="166"/>
      <c r="D536" s="360" t="s">
        <v>516</v>
      </c>
      <c r="E536" s="106" t="s">
        <v>517</v>
      </c>
      <c r="F536" s="105" t="s">
        <v>292</v>
      </c>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42" x14ac:dyDescent="0.4">
      <c r="A539" s="103" t="s">
        <v>113</v>
      </c>
      <c r="B539" s="104">
        <v>0</v>
      </c>
      <c r="C539" s="104"/>
      <c r="D539" s="161" t="s">
        <v>514</v>
      </c>
      <c r="E539" s="106" t="s">
        <v>515</v>
      </c>
      <c r="F539" s="105" t="s">
        <v>292</v>
      </c>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6"/>
      <c r="B546" s="417"/>
      <c r="C546" s="417"/>
      <c r="D546" s="417"/>
      <c r="E546" s="417"/>
      <c r="F546" s="417"/>
      <c r="G546" s="417"/>
    </row>
    <row r="547" spans="1:7" ht="35.25" customHeight="1" x14ac:dyDescent="0.4">
      <c r="A547" s="290" t="s">
        <v>304</v>
      </c>
      <c r="B547" s="265"/>
      <c r="C547" s="418"/>
      <c r="D547" s="418"/>
      <c r="E547" s="418"/>
      <c r="F547" s="419"/>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0</v>
      </c>
      <c r="C555" s="104"/>
      <c r="D555" s="319">
        <v>0</v>
      </c>
      <c r="E555" s="353"/>
      <c r="F555" s="353"/>
      <c r="G555" s="96"/>
    </row>
    <row r="556" spans="1:7" ht="21" x14ac:dyDescent="0.4">
      <c r="A556" s="394" t="s">
        <v>34</v>
      </c>
      <c r="B556" s="394"/>
      <c r="C556" s="406"/>
      <c r="D556" s="327">
        <f>SUM(B548:C555,B536:C545)</f>
        <v>31</v>
      </c>
      <c r="E556" s="90"/>
      <c r="F556" s="96"/>
      <c r="G556" s="96"/>
    </row>
    <row r="557" spans="1:7" ht="21" x14ac:dyDescent="0.4">
      <c r="A557" s="394" t="s">
        <v>33</v>
      </c>
      <c r="B557" s="394"/>
      <c r="C557" s="394"/>
      <c r="D557" s="298">
        <f>D556/(COUNT(B548:C555,B536:C545)*2)</f>
        <v>0.86111111111111116</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43</v>
      </c>
      <c r="E559" s="90"/>
      <c r="F559" s="96"/>
      <c r="G559" s="96"/>
    </row>
    <row r="560" spans="1:7" ht="21" customHeight="1" x14ac:dyDescent="0.45">
      <c r="A560" s="326" t="s">
        <v>436</v>
      </c>
      <c r="B560" s="153"/>
      <c r="C560" s="154"/>
      <c r="D560" s="127">
        <f>D559/(COUNT(B536:C545,B526:C531,B548:C555)*2)</f>
        <v>0.89583333333333337</v>
      </c>
      <c r="E560" s="239"/>
      <c r="F560" s="239"/>
      <c r="G560" s="96"/>
    </row>
    <row r="561" spans="1:7" ht="21" customHeight="1" x14ac:dyDescent="0.4">
      <c r="A561" s="128"/>
      <c r="B561" s="96"/>
      <c r="C561" s="96"/>
      <c r="D561" s="96"/>
      <c r="E561" s="90"/>
      <c r="F561" s="96"/>
      <c r="G561" s="96"/>
    </row>
    <row r="562" spans="1:7" ht="21" x14ac:dyDescent="0.4">
      <c r="A562" s="412"/>
      <c r="B562" s="412"/>
      <c r="C562" s="412"/>
      <c r="D562" s="412"/>
      <c r="E562" s="412"/>
      <c r="F562" s="412"/>
      <c r="G562" s="96"/>
    </row>
    <row r="563" spans="1:7" ht="22.5" x14ac:dyDescent="0.45">
      <c r="A563" s="393" t="s">
        <v>19</v>
      </c>
      <c r="B563" s="393"/>
      <c r="C563" s="393"/>
      <c r="D563" s="393"/>
      <c r="E563" s="393"/>
      <c r="F563" s="393"/>
      <c r="G563" s="96"/>
    </row>
    <row r="564" spans="1:7" ht="22.5" x14ac:dyDescent="0.4">
      <c r="A564" s="198">
        <f>B11</f>
        <v>43665</v>
      </c>
      <c r="B564" s="96"/>
      <c r="C564" s="96"/>
      <c r="D564" s="280"/>
      <c r="E564" s="280"/>
      <c r="F564" s="280"/>
      <c r="G564" s="96"/>
    </row>
    <row r="565" spans="1:7" ht="21" x14ac:dyDescent="0.4">
      <c r="A565" s="413" t="s">
        <v>28</v>
      </c>
      <c r="B565" s="414" t="s">
        <v>29</v>
      </c>
      <c r="C565" s="414"/>
      <c r="D565" s="414" t="s">
        <v>42</v>
      </c>
      <c r="E565" s="415" t="s">
        <v>264</v>
      </c>
      <c r="F565" s="415" t="s">
        <v>295</v>
      </c>
      <c r="G565" s="96"/>
    </row>
    <row r="566" spans="1:7" ht="21" x14ac:dyDescent="0.4">
      <c r="A566" s="413"/>
      <c r="B566" s="254" t="s">
        <v>32</v>
      </c>
      <c r="C566" s="254" t="s">
        <v>31</v>
      </c>
      <c r="D566" s="414"/>
      <c r="E566" s="415"/>
      <c r="F566" s="415"/>
      <c r="G566" s="96"/>
    </row>
    <row r="567" spans="1:7" ht="22.5" x14ac:dyDescent="0.4">
      <c r="A567" s="291"/>
      <c r="B567" s="292"/>
      <c r="C567" s="292"/>
      <c r="D567" s="292"/>
      <c r="E567" s="268"/>
      <c r="F567" s="293"/>
      <c r="G567" s="96"/>
    </row>
    <row r="568" spans="1:7" ht="24.75" x14ac:dyDescent="0.4">
      <c r="A568" s="403" t="s">
        <v>10</v>
      </c>
      <c r="B568" s="404"/>
      <c r="C568" s="404"/>
      <c r="D568" s="404"/>
      <c r="E568" s="404"/>
      <c r="F568" s="405"/>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94" t="s">
        <v>34</v>
      </c>
      <c r="B578" s="394"/>
      <c r="C578" s="406"/>
      <c r="D578" s="327">
        <f>SUM(B569:C577)</f>
        <v>18</v>
      </c>
      <c r="E578" s="90"/>
      <c r="F578" s="96"/>
      <c r="G578" s="96"/>
    </row>
    <row r="579" spans="1:7" ht="21" x14ac:dyDescent="0.4">
      <c r="A579" s="394" t="s">
        <v>33</v>
      </c>
      <c r="B579" s="394"/>
      <c r="C579" s="394"/>
      <c r="D579" s="298">
        <f>D578/(COUNT(B569:C577)*2)</f>
        <v>1</v>
      </c>
      <c r="E579" s="90"/>
      <c r="F579" s="96"/>
      <c r="G579" s="96"/>
    </row>
    <row r="580" spans="1:7" ht="21" x14ac:dyDescent="0.4">
      <c r="A580" s="299"/>
      <c r="B580" s="300"/>
      <c r="C580" s="300"/>
      <c r="D580" s="301"/>
      <c r="E580" s="90"/>
      <c r="F580" s="96"/>
      <c r="G580" s="96"/>
    </row>
    <row r="581" spans="1:7" ht="39.75" customHeight="1" x14ac:dyDescent="0.4">
      <c r="A581" s="407" t="s">
        <v>23</v>
      </c>
      <c r="B581" s="408"/>
      <c r="C581" s="408"/>
      <c r="D581" s="408"/>
      <c r="E581" s="408"/>
      <c r="F581" s="409"/>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10" t="s">
        <v>370</v>
      </c>
      <c r="B588" s="411"/>
      <c r="C588" s="411"/>
      <c r="D588" s="411"/>
      <c r="E588" s="411"/>
      <c r="F588" s="411"/>
      <c r="G588" s="411"/>
    </row>
    <row r="589" spans="1:7" ht="48.75" customHeight="1" x14ac:dyDescent="0.4">
      <c r="A589" s="107" t="s">
        <v>322</v>
      </c>
      <c r="B589" s="104">
        <v>2</v>
      </c>
      <c r="C589" s="212"/>
      <c r="D589" s="141"/>
      <c r="E589" s="106"/>
      <c r="F589" s="105" t="s">
        <v>292</v>
      </c>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2</v>
      </c>
      <c r="C595" s="104"/>
      <c r="D595" s="319">
        <v>1</v>
      </c>
      <c r="E595" s="353"/>
      <c r="F595" s="353"/>
      <c r="G595" s="96"/>
    </row>
    <row r="596" spans="1:7" ht="21" x14ac:dyDescent="0.4">
      <c r="A596" s="394" t="s">
        <v>34</v>
      </c>
      <c r="B596" s="394"/>
      <c r="C596" s="406"/>
      <c r="D596" s="327">
        <f>SUM(B589:C595,B582:C587)</f>
        <v>26</v>
      </c>
      <c r="E596" s="90"/>
      <c r="F596" s="96"/>
      <c r="G596" s="96"/>
    </row>
    <row r="597" spans="1:7" ht="21" x14ac:dyDescent="0.4">
      <c r="A597" s="394" t="s">
        <v>33</v>
      </c>
      <c r="B597" s="394"/>
      <c r="C597" s="394"/>
      <c r="D597" s="298">
        <f>D596/(COUNT(B582:C587,B589:C595)*2)</f>
        <v>1</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44</v>
      </c>
      <c r="E599" s="239"/>
      <c r="F599" s="239"/>
      <c r="G599" s="96"/>
    </row>
    <row r="600" spans="1:7" ht="22.5" x14ac:dyDescent="0.45">
      <c r="A600" s="400" t="s">
        <v>168</v>
      </c>
      <c r="B600" s="401"/>
      <c r="C600" s="402"/>
      <c r="D600" s="127">
        <f>D599/(COUNT(B569:C577,B589:C595,B582:C587)*2)</f>
        <v>1</v>
      </c>
      <c r="E600" s="90"/>
      <c r="F600" s="96"/>
      <c r="G600" s="96"/>
    </row>
    <row r="601" spans="1:7" ht="21" x14ac:dyDescent="0.4">
      <c r="A601" s="128"/>
      <c r="B601" s="96"/>
      <c r="C601" s="96"/>
      <c r="G601" s="96"/>
    </row>
    <row r="602" spans="1:7" ht="19.5" customHeight="1" x14ac:dyDescent="0.45">
      <c r="A602" s="393" t="s">
        <v>8</v>
      </c>
      <c r="B602" s="393"/>
      <c r="C602" s="393"/>
      <c r="D602" s="393"/>
      <c r="E602" s="393"/>
      <c r="F602" s="393"/>
      <c r="G602" s="96"/>
    </row>
    <row r="603" spans="1:7" ht="22.5" x14ac:dyDescent="0.4">
      <c r="A603" s="129">
        <f>B11</f>
        <v>43665</v>
      </c>
      <c r="B603" s="96"/>
      <c r="C603" s="96"/>
      <c r="D603" s="114"/>
      <c r="E603" s="114"/>
      <c r="F603" s="114"/>
      <c r="G603" s="96"/>
    </row>
    <row r="604" spans="1:7" ht="21" x14ac:dyDescent="0.4">
      <c r="A604" s="379" t="s">
        <v>28</v>
      </c>
      <c r="B604" s="381" t="s">
        <v>29</v>
      </c>
      <c r="C604" s="381"/>
      <c r="D604" s="381" t="s">
        <v>42</v>
      </c>
      <c r="E604" s="382" t="s">
        <v>264</v>
      </c>
      <c r="F604" s="382" t="s">
        <v>295</v>
      </c>
      <c r="G604" s="96"/>
    </row>
    <row r="605" spans="1:7" ht="18.75" customHeight="1" x14ac:dyDescent="0.4">
      <c r="A605" s="379"/>
      <c r="B605" s="100" t="s">
        <v>32</v>
      </c>
      <c r="C605" s="100" t="s">
        <v>31</v>
      </c>
      <c r="D605" s="381"/>
      <c r="E605" s="382"/>
      <c r="F605" s="382"/>
      <c r="G605" s="96"/>
    </row>
    <row r="606" spans="1:7" ht="18.75" customHeight="1" x14ac:dyDescent="0.4">
      <c r="A606" s="282"/>
      <c r="B606" s="283"/>
      <c r="C606" s="283"/>
      <c r="D606" s="283"/>
      <c r="E606" s="324"/>
      <c r="F606" s="324"/>
      <c r="G606" s="96"/>
    </row>
    <row r="607" spans="1:7" ht="24.75" x14ac:dyDescent="0.4">
      <c r="A607" s="284" t="s">
        <v>90</v>
      </c>
      <c r="B607" s="114"/>
      <c r="C607" s="384"/>
      <c r="D607" s="384"/>
      <c r="E607" s="384"/>
      <c r="F607" s="385"/>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94" t="s">
        <v>34</v>
      </c>
      <c r="B616" s="394"/>
      <c r="C616" s="394"/>
      <c r="D616" s="327">
        <f>SUM(B608:C615)</f>
        <v>16</v>
      </c>
      <c r="E616" s="395"/>
      <c r="F616" s="396"/>
      <c r="G616" s="96"/>
    </row>
    <row r="617" spans="1:7" ht="21" x14ac:dyDescent="0.4">
      <c r="A617" s="394" t="s">
        <v>33</v>
      </c>
      <c r="B617" s="394"/>
      <c r="C617" s="394"/>
      <c r="D617" s="298">
        <f>D616/(COUNT(B608:C615)*2)</f>
        <v>1</v>
      </c>
      <c r="E617" s="397"/>
      <c r="F617" s="398"/>
      <c r="G617" s="96"/>
    </row>
    <row r="618" spans="1:7" ht="21" x14ac:dyDescent="0.4">
      <c r="A618" s="128"/>
      <c r="B618" s="96"/>
      <c r="C618" s="399"/>
      <c r="D618" s="399"/>
      <c r="E618" s="399"/>
      <c r="F618" s="399"/>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6" t="s">
        <v>34</v>
      </c>
      <c r="B629" s="387"/>
      <c r="C629" s="388"/>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84"/>
      <c r="D632" s="384"/>
      <c r="E632" s="384"/>
      <c r="F632" s="385"/>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34.5" x14ac:dyDescent="0.4">
      <c r="A635" s="103" t="s">
        <v>186</v>
      </c>
      <c r="B635" s="104">
        <v>0</v>
      </c>
      <c r="C635" s="104"/>
      <c r="D635" s="56" t="s">
        <v>518</v>
      </c>
      <c r="E635" s="56" t="s">
        <v>519</v>
      </c>
      <c r="F635" s="105" t="s">
        <v>293</v>
      </c>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86" t="s">
        <v>34</v>
      </c>
      <c r="B639" s="387"/>
      <c r="C639" s="388"/>
      <c r="D639" s="123">
        <f>SUM(B633:C638)</f>
        <v>10</v>
      </c>
      <c r="E639" s="258"/>
      <c r="F639" s="258"/>
      <c r="G639" s="96"/>
    </row>
    <row r="640" spans="1:16382" ht="21" x14ac:dyDescent="0.4">
      <c r="A640" s="123" t="s">
        <v>33</v>
      </c>
      <c r="B640" s="203"/>
      <c r="C640" s="203"/>
      <c r="D640" s="111">
        <f>D639/(COUNT(B633:C638)*2)</f>
        <v>0.83333333333333337</v>
      </c>
      <c r="E640" s="96"/>
      <c r="F640" s="96"/>
      <c r="G640" s="96"/>
    </row>
    <row r="641" spans="1:7" ht="22.5" x14ac:dyDescent="0.3">
      <c r="A641" s="389"/>
      <c r="B641" s="389"/>
      <c r="C641" s="389"/>
      <c r="D641" s="389"/>
      <c r="E641" s="389"/>
      <c r="F641" s="389"/>
      <c r="G641" s="389"/>
    </row>
    <row r="642" spans="1:7" ht="24.75" x14ac:dyDescent="0.4">
      <c r="A642" s="284" t="s">
        <v>26</v>
      </c>
      <c r="B642" s="384"/>
      <c r="C642" s="384"/>
      <c r="D642" s="384"/>
      <c r="E642" s="384"/>
      <c r="F642" s="385"/>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390" t="s">
        <v>304</v>
      </c>
      <c r="B650" s="391"/>
      <c r="C650" s="391"/>
      <c r="D650" s="391"/>
      <c r="E650" s="391"/>
      <c r="F650" s="392"/>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2</v>
      </c>
      <c r="C657" s="104"/>
      <c r="D657" s="319">
        <v>1</v>
      </c>
      <c r="E657" s="353"/>
      <c r="F657" s="353"/>
      <c r="G657" s="96"/>
    </row>
    <row r="658" spans="1:7" ht="21" x14ac:dyDescent="0.4">
      <c r="A658" s="123" t="s">
        <v>34</v>
      </c>
      <c r="B658" s="123"/>
      <c r="C658" s="123"/>
      <c r="D658" s="123">
        <f>SUM(B651:C657,B643:C649)</f>
        <v>28</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72</v>
      </c>
      <c r="E661" s="90"/>
      <c r="F661" s="96"/>
      <c r="G661" s="96"/>
    </row>
    <row r="662" spans="1:7" ht="22.5" x14ac:dyDescent="0.45">
      <c r="A662" s="326" t="s">
        <v>169</v>
      </c>
      <c r="B662" s="153"/>
      <c r="C662" s="154"/>
      <c r="D662" s="127">
        <f>D661/(COUNT(B651:C657,B620:C628,B633:C638,B608:C615,B643:C649)*2)</f>
        <v>0.97297297297297303</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93" t="s">
        <v>346</v>
      </c>
      <c r="B665" s="393"/>
      <c r="C665" s="393"/>
      <c r="D665" s="393"/>
      <c r="E665" s="393"/>
      <c r="F665" s="393"/>
      <c r="G665" s="96"/>
    </row>
    <row r="666" spans="1:7" ht="21" x14ac:dyDescent="0.4">
      <c r="A666" s="198">
        <f>B11</f>
        <v>43665</v>
      </c>
      <c r="B666" s="96"/>
      <c r="C666" s="96"/>
      <c r="D666" s="96"/>
      <c r="E666" s="90"/>
      <c r="F666" s="96"/>
      <c r="G666" s="96"/>
    </row>
    <row r="667" spans="1:7" ht="21.75" customHeight="1" x14ac:dyDescent="0.4">
      <c r="A667" s="379" t="s">
        <v>28</v>
      </c>
      <c r="B667" s="381" t="s">
        <v>29</v>
      </c>
      <c r="C667" s="381"/>
      <c r="D667" s="381" t="s">
        <v>42</v>
      </c>
      <c r="E667" s="382" t="s">
        <v>264</v>
      </c>
      <c r="F667" s="382" t="s">
        <v>295</v>
      </c>
      <c r="G667" s="96"/>
    </row>
    <row r="668" spans="1:7" ht="21" x14ac:dyDescent="0.4">
      <c r="A668" s="379"/>
      <c r="B668" s="100" t="s">
        <v>32</v>
      </c>
      <c r="C668" s="100" t="s">
        <v>31</v>
      </c>
      <c r="D668" s="381"/>
      <c r="E668" s="382"/>
      <c r="F668" s="382"/>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189" x14ac:dyDescent="0.4">
      <c r="A671" s="103" t="s">
        <v>348</v>
      </c>
      <c r="B671" s="104">
        <v>1</v>
      </c>
      <c r="C671" s="104"/>
      <c r="D671" s="105" t="s">
        <v>521</v>
      </c>
      <c r="E671" s="106"/>
      <c r="F671" s="105" t="s">
        <v>292</v>
      </c>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53"/>
      <c r="F689" s="353"/>
      <c r="G689" s="96"/>
    </row>
    <row r="690" spans="1:7" ht="22.5" x14ac:dyDescent="0.45">
      <c r="A690" s="326" t="s">
        <v>407</v>
      </c>
      <c r="B690" s="153"/>
      <c r="C690" s="154"/>
      <c r="D690" s="126">
        <f>SUM(B670:C689)</f>
        <v>25</v>
      </c>
      <c r="E690" s="90"/>
      <c r="F690" s="96"/>
      <c r="G690" s="96"/>
    </row>
    <row r="691" spans="1:7" ht="22.5" x14ac:dyDescent="0.45">
      <c r="A691" s="326" t="s">
        <v>408</v>
      </c>
      <c r="B691" s="153"/>
      <c r="C691" s="154"/>
      <c r="D691" s="127">
        <f>D690/(COUNT(B670:C689)*2)</f>
        <v>0.96153846153846156</v>
      </c>
      <c r="G691" s="96"/>
    </row>
    <row r="692" spans="1:7" ht="21" x14ac:dyDescent="0.4">
      <c r="A692" s="202"/>
      <c r="B692" s="259"/>
      <c r="C692" s="259"/>
      <c r="G692" s="215"/>
    </row>
    <row r="693" spans="1:7" ht="21" customHeight="1" x14ac:dyDescent="0.4">
      <c r="A693" s="383" t="s">
        <v>439</v>
      </c>
      <c r="B693" s="383"/>
      <c r="C693" s="383"/>
      <c r="D693" s="383"/>
      <c r="E693" s="383"/>
      <c r="F693" s="383"/>
      <c r="G693" s="215"/>
    </row>
    <row r="694" spans="1:7" ht="21" customHeight="1" x14ac:dyDescent="0.4">
      <c r="A694" s="198">
        <f>B11</f>
        <v>43665</v>
      </c>
      <c r="B694" s="96"/>
      <c r="C694" s="96"/>
      <c r="D694" s="214"/>
      <c r="E694" s="214"/>
      <c r="F694" s="214"/>
      <c r="G694" s="215"/>
    </row>
    <row r="695" spans="1:7" ht="21" x14ac:dyDescent="0.4">
      <c r="A695" s="378" t="s">
        <v>28</v>
      </c>
      <c r="B695" s="380" t="s">
        <v>29</v>
      </c>
      <c r="C695" s="380"/>
      <c r="D695" s="381" t="s">
        <v>42</v>
      </c>
      <c r="E695" s="382" t="s">
        <v>264</v>
      </c>
      <c r="F695" s="382" t="s">
        <v>295</v>
      </c>
      <c r="G695" s="215"/>
    </row>
    <row r="696" spans="1:7" ht="21" x14ac:dyDescent="0.4">
      <c r="A696" s="379"/>
      <c r="B696" s="100" t="s">
        <v>32</v>
      </c>
      <c r="C696" s="100" t="s">
        <v>31</v>
      </c>
      <c r="D696" s="381"/>
      <c r="E696" s="382"/>
      <c r="F696" s="382"/>
      <c r="G696" s="215"/>
    </row>
    <row r="697" spans="1:7" ht="22.5" x14ac:dyDescent="0.4">
      <c r="A697" s="282"/>
      <c r="B697" s="283"/>
      <c r="C697" s="283"/>
      <c r="D697" s="283"/>
      <c r="E697" s="324"/>
      <c r="F697" s="324"/>
      <c r="G697" s="96"/>
    </row>
    <row r="698" spans="1:7" ht="24.75" x14ac:dyDescent="0.4">
      <c r="A698" s="375" t="s">
        <v>299</v>
      </c>
      <c r="B698" s="376"/>
      <c r="C698" s="376"/>
      <c r="D698" s="376"/>
      <c r="E698" s="376"/>
      <c r="F698" s="377"/>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73"/>
      <c r="C704" s="374"/>
      <c r="D704" s="201">
        <f>SUM(B699:C703)</f>
        <v>10</v>
      </c>
      <c r="E704" s="90"/>
      <c r="F704" s="96"/>
      <c r="G704" s="96"/>
    </row>
    <row r="705" spans="1:7" ht="21" x14ac:dyDescent="0.4">
      <c r="A705" s="108" t="s">
        <v>33</v>
      </c>
      <c r="B705" s="373"/>
      <c r="C705" s="374"/>
      <c r="D705" s="306">
        <f>D704/(COUNT(B699:C703)*2)</f>
        <v>1</v>
      </c>
      <c r="E705" s="90"/>
      <c r="F705" s="96"/>
      <c r="G705" s="96"/>
    </row>
    <row r="706" spans="1:7" ht="21" x14ac:dyDescent="0.4">
      <c r="A706" s="149"/>
      <c r="B706" s="294"/>
      <c r="C706" s="294"/>
      <c r="D706" s="204"/>
      <c r="E706" s="304"/>
      <c r="F706" s="305"/>
      <c r="G706" s="96"/>
    </row>
    <row r="707" spans="1:7" ht="24.75" x14ac:dyDescent="0.4">
      <c r="A707" s="375" t="s">
        <v>300</v>
      </c>
      <c r="B707" s="376"/>
      <c r="C707" s="376"/>
      <c r="D707" s="376"/>
      <c r="E707" s="376"/>
      <c r="F707" s="377"/>
      <c r="G707" s="96"/>
    </row>
    <row r="708" spans="1:7" ht="21" x14ac:dyDescent="0.4">
      <c r="A708" s="217" t="s">
        <v>3</v>
      </c>
      <c r="B708" s="216">
        <v>2</v>
      </c>
      <c r="C708" s="216"/>
      <c r="D708" s="55"/>
      <c r="E708" s="106"/>
      <c r="F708" s="160" t="s">
        <v>292</v>
      </c>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NA</v>
      </c>
      <c r="C710" s="104"/>
      <c r="D710" s="319" t="str">
        <f>IFERROR(E710/F710,"N.A")</f>
        <v>N.A</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14</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0.74333333333333329</v>
      </c>
      <c r="E717" s="84"/>
      <c r="F717" s="85"/>
      <c r="G717" s="80"/>
    </row>
    <row r="718" spans="1:7" ht="22.5" x14ac:dyDescent="0.3">
      <c r="A718" s="19" t="s">
        <v>403</v>
      </c>
      <c r="B718" s="20"/>
      <c r="C718" s="21"/>
      <c r="D718" s="22">
        <f>SUM(D714,D690,D661,D599,D559,D516,D470,D423,D365,D299,D244,D182,D128,D47)</f>
        <v>409</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0.8628691983122363</v>
      </c>
      <c r="E719" s="3"/>
      <c r="F719" s="3"/>
    </row>
  </sheetData>
  <sheetProtection algorithmName="SHA-512" hashValue="WIsEKHi+FM4yASuaDzIQke1klce1SaUygbUF//YSZb2lS6npSbK1l6BhbSxx6rabMSkZFR1bE0DvfvzROzE2mA==" saltValue="ezKGPcS8uCOGhE/hdwcHcA=="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589:B595 B21:B25 B163:B171 B203:B222 B105:B108 B383:B384 B354:B361 B85:B100 B39:B42 B536:B545 B548:B555 B643:B645 B120:B126 B582:B587 B531 B308:B315 B345:B351 B444:B458 B509:B515 B412:B419 B288:B295 B708:B710 B651:B657 B395:B409 B66:B82 B230:B231 B272:B285 B620 B500:B506 B635:B638 B260 B198 B699:B703 B63 B233:B240 B432:B439 B518:B519 B30:B37 B569:B577 B633 B113:B117 B143 B320:B338 B479:B483 B485:B494 B608:B615 B622:B628 B56:B61 B103 B111 B145:B160 B191:B196 B227:B228 B253:B258 B265:B270 B343 B374:B381 B389:B393 B174:B181 B460:B466 B496:B498 B526:B529 B647:B649 B670:B689">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B142 B621 B197 B229 B259 B271 B344 B382 B394 B646 B634 B499 B530">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58" zoomScale="80" zoomScaleNormal="90" zoomScaleSheetLayoutView="80" workbookViewId="0">
      <selection activeCell="D76" sqref="D7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3"/>
      <c r="E1" s="483"/>
      <c r="F1" s="483"/>
      <c r="G1" s="48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4" t="s">
        <v>46</v>
      </c>
      <c r="B6" s="484"/>
      <c r="C6" s="484"/>
      <c r="D6" s="484"/>
      <c r="E6" s="484"/>
      <c r="F6" s="484"/>
      <c r="G6" s="79"/>
    </row>
    <row r="7" spans="1:7" s="2" customFormat="1" ht="21.75" customHeight="1" x14ac:dyDescent="0.45">
      <c r="A7" s="485" t="str">
        <f>'Page de garde'!D18</f>
        <v>RAOUED</v>
      </c>
      <c r="B7" s="485"/>
      <c r="C7" s="485"/>
      <c r="D7" s="485"/>
      <c r="E7" s="485"/>
      <c r="F7" s="485"/>
      <c r="G7" s="79"/>
    </row>
    <row r="8" spans="1:7" s="2" customFormat="1" ht="24" x14ac:dyDescent="0.45">
      <c r="A8" s="4" t="s">
        <v>39</v>
      </c>
      <c r="B8" s="486" t="str">
        <f>'A3 Exploitation'!B9:F9</f>
        <v>Dr hend KAMOUN</v>
      </c>
      <c r="C8" s="486"/>
      <c r="D8" s="486"/>
      <c r="E8" s="486"/>
      <c r="F8" s="486"/>
      <c r="G8" s="79"/>
    </row>
    <row r="9" spans="1:7" s="2" customFormat="1" ht="24" x14ac:dyDescent="0.45">
      <c r="A9" s="5" t="s">
        <v>41</v>
      </c>
      <c r="B9" s="487" t="str">
        <f>'A3 Exploitation'!B10:F10</f>
        <v>Chefs rayons</v>
      </c>
      <c r="C9" s="487"/>
      <c r="D9" s="487"/>
      <c r="E9" s="487"/>
      <c r="F9" s="487"/>
      <c r="G9" s="79"/>
    </row>
    <row r="10" spans="1:7" s="2" customFormat="1" ht="24" x14ac:dyDescent="0.45">
      <c r="A10" s="4" t="s">
        <v>40</v>
      </c>
      <c r="B10" s="482">
        <f>'A3 Exploitation'!B11:F11</f>
        <v>43665</v>
      </c>
      <c r="C10" s="482"/>
      <c r="D10" s="482"/>
      <c r="E10" s="482"/>
      <c r="F10" s="482"/>
      <c r="G10" s="79"/>
    </row>
    <row r="11" spans="1:7" s="2" customFormat="1" ht="24" x14ac:dyDescent="0.45">
      <c r="A11" s="4" t="s">
        <v>248</v>
      </c>
      <c r="B11" s="474">
        <f>D215</f>
        <v>0.88157894736842102</v>
      </c>
      <c r="C11" s="474"/>
      <c r="D11" s="474"/>
      <c r="E11" s="474"/>
      <c r="F11" s="474"/>
      <c r="G11" s="79"/>
    </row>
    <row r="12" spans="1:7" s="2" customFormat="1" ht="22.5" x14ac:dyDescent="0.45">
      <c r="A12" s="1"/>
      <c r="D12" s="453"/>
      <c r="E12" s="453"/>
      <c r="F12" s="453"/>
      <c r="G12" s="453"/>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8"/>
    </row>
    <row r="15" spans="1:7" x14ac:dyDescent="0.3">
      <c r="A15" s="477"/>
      <c r="B15" s="478"/>
      <c r="C15" s="478"/>
      <c r="D15" s="478"/>
      <c r="E15" s="478"/>
      <c r="F15" s="478"/>
    </row>
    <row r="16" spans="1:7" ht="19.5" x14ac:dyDescent="0.4">
      <c r="A16" s="479" t="s">
        <v>0</v>
      </c>
      <c r="B16" s="480"/>
      <c r="C16" s="480"/>
      <c r="D16" s="480"/>
      <c r="E16" s="480"/>
      <c r="F16" s="480"/>
      <c r="G16" s="80" t="s">
        <v>292</v>
      </c>
    </row>
    <row r="17" spans="1:7" ht="33" x14ac:dyDescent="0.3">
      <c r="A17" s="6" t="s">
        <v>223</v>
      </c>
      <c r="B17" s="55">
        <v>0</v>
      </c>
      <c r="C17" s="55"/>
      <c r="D17" s="56" t="s">
        <v>472</v>
      </c>
      <c r="E17" s="56" t="s">
        <v>473</v>
      </c>
      <c r="F17" s="55" t="s">
        <v>293</v>
      </c>
      <c r="G17" s="80" t="s">
        <v>293</v>
      </c>
    </row>
    <row r="18" spans="1:7" ht="99" x14ac:dyDescent="0.3">
      <c r="A18" s="6" t="s">
        <v>67</v>
      </c>
      <c r="B18" s="55">
        <v>0</v>
      </c>
      <c r="C18" s="55"/>
      <c r="D18" s="56" t="s">
        <v>523</v>
      </c>
      <c r="E18" s="56" t="s">
        <v>524</v>
      </c>
      <c r="F18" s="55" t="s">
        <v>292</v>
      </c>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81" t="s">
        <v>34</v>
      </c>
      <c r="B22" s="465"/>
      <c r="C22" s="466"/>
      <c r="D22" s="330">
        <f>SUM(B17:C21)</f>
        <v>6</v>
      </c>
    </row>
    <row r="23" spans="1:7" x14ac:dyDescent="0.3">
      <c r="A23" s="460" t="s">
        <v>249</v>
      </c>
      <c r="B23" s="461"/>
      <c r="C23" s="462"/>
      <c r="D23" s="17">
        <f>D22/(COUNT(B17:C21)*2)</f>
        <v>0.6</v>
      </c>
    </row>
    <row r="24" spans="1:7" x14ac:dyDescent="0.3">
      <c r="A24" s="10"/>
      <c r="B24" s="11"/>
      <c r="C24" s="11"/>
      <c r="D24" s="12"/>
    </row>
    <row r="25" spans="1:7" ht="19.5" x14ac:dyDescent="0.4">
      <c r="A25" s="463" t="s">
        <v>4</v>
      </c>
      <c r="B25" s="464"/>
      <c r="C25" s="464"/>
      <c r="D25" s="464"/>
      <c r="E25" s="464"/>
      <c r="F25" s="464"/>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0" t="s">
        <v>34</v>
      </c>
      <c r="B33" s="461"/>
      <c r="C33" s="462"/>
      <c r="D33" s="329">
        <f>SUM(B26:C32)</f>
        <v>14</v>
      </c>
    </row>
    <row r="34" spans="1:6" x14ac:dyDescent="0.3">
      <c r="A34" s="460" t="s">
        <v>249</v>
      </c>
      <c r="B34" s="461"/>
      <c r="C34" s="462"/>
      <c r="D34" s="17">
        <f>D33/(COUNT(B26:C32)*2)</f>
        <v>1</v>
      </c>
    </row>
    <row r="35" spans="1:6" x14ac:dyDescent="0.3">
      <c r="A35" s="10"/>
      <c r="B35" s="11"/>
      <c r="C35" s="11"/>
      <c r="D35" s="12"/>
    </row>
    <row r="36" spans="1:6" ht="19.5" x14ac:dyDescent="0.4">
      <c r="A36" s="463" t="s">
        <v>178</v>
      </c>
      <c r="B36" s="464"/>
      <c r="C36" s="464"/>
      <c r="D36" s="464"/>
      <c r="E36" s="464"/>
      <c r="F36" s="464"/>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33" x14ac:dyDescent="0.3">
      <c r="A39" s="6" t="s">
        <v>235</v>
      </c>
      <c r="B39" s="55">
        <v>0</v>
      </c>
      <c r="C39" s="55"/>
      <c r="D39" s="56" t="s">
        <v>474</v>
      </c>
      <c r="E39" s="56" t="s">
        <v>475</v>
      </c>
      <c r="F39" s="55" t="s">
        <v>293</v>
      </c>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0" t="s">
        <v>34</v>
      </c>
      <c r="B42" s="461"/>
      <c r="C42" s="462"/>
      <c r="D42" s="329">
        <f>SUM(B37:C41)</f>
        <v>8</v>
      </c>
    </row>
    <row r="43" spans="1:6" x14ac:dyDescent="0.3">
      <c r="A43" s="460" t="s">
        <v>249</v>
      </c>
      <c r="B43" s="461"/>
      <c r="C43" s="462"/>
      <c r="D43" s="17">
        <f>D42/(COUNT(B37:C41)*2)</f>
        <v>0.8</v>
      </c>
    </row>
    <row r="44" spans="1:6" x14ac:dyDescent="0.3">
      <c r="A44" s="338"/>
      <c r="B44" s="339"/>
      <c r="C44" s="339"/>
      <c r="D44" s="340"/>
    </row>
    <row r="45" spans="1:6" ht="19.5" x14ac:dyDescent="0.4">
      <c r="A45" s="469" t="s">
        <v>405</v>
      </c>
      <c r="B45" s="470"/>
      <c r="C45" s="470"/>
      <c r="D45" s="470"/>
      <c r="E45" s="470"/>
      <c r="F45" s="471"/>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0" t="s">
        <v>34</v>
      </c>
      <c r="B58" s="461"/>
      <c r="C58" s="462"/>
      <c r="D58" s="341">
        <f>SUM(B46:C57)</f>
        <v>0</v>
      </c>
    </row>
    <row r="59" spans="1:6" x14ac:dyDescent="0.3">
      <c r="A59" s="460" t="s">
        <v>249</v>
      </c>
      <c r="B59" s="461"/>
      <c r="C59" s="462"/>
      <c r="D59" s="17" t="e">
        <f>D58/(COUNT(B46:C57)*2)</f>
        <v>#DIV/0!</v>
      </c>
    </row>
    <row r="60" spans="1:6" x14ac:dyDescent="0.3">
      <c r="A60" s="29"/>
      <c r="B60" s="30"/>
      <c r="C60" s="30"/>
      <c r="D60" s="31"/>
    </row>
    <row r="61" spans="1:6" ht="19.5" x14ac:dyDescent="0.4">
      <c r="A61" s="472" t="s">
        <v>19</v>
      </c>
      <c r="B61" s="473"/>
      <c r="C61" s="473"/>
      <c r="D61" s="473"/>
      <c r="E61" s="473"/>
      <c r="F61" s="473"/>
    </row>
    <row r="62" spans="1:6" x14ac:dyDescent="0.3">
      <c r="A62" s="6" t="s">
        <v>224</v>
      </c>
      <c r="B62" s="55">
        <v>2</v>
      </c>
      <c r="C62" s="55"/>
      <c r="D62" s="59"/>
      <c r="E62" s="55"/>
      <c r="F62" s="55"/>
    </row>
    <row r="63" spans="1:6" x14ac:dyDescent="0.3">
      <c r="A63" s="6" t="s">
        <v>70</v>
      </c>
      <c r="B63" s="55">
        <v>2</v>
      </c>
      <c r="C63" s="55"/>
      <c r="D63" s="59"/>
      <c r="E63" s="55"/>
      <c r="F63" s="55"/>
    </row>
    <row r="64" spans="1:6" ht="33" x14ac:dyDescent="0.3">
      <c r="A64" s="6" t="s">
        <v>190</v>
      </c>
      <c r="B64" s="55">
        <v>0</v>
      </c>
      <c r="C64" s="55"/>
      <c r="D64" s="56" t="s">
        <v>476</v>
      </c>
      <c r="E64" s="56" t="s">
        <v>477</v>
      </c>
      <c r="F64" s="55" t="s">
        <v>293</v>
      </c>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60" t="s">
        <v>34</v>
      </c>
      <c r="B68" s="461"/>
      <c r="C68" s="462"/>
      <c r="D68" s="329">
        <f>SUM(B62:C67)</f>
        <v>8</v>
      </c>
    </row>
    <row r="69" spans="1:6" x14ac:dyDescent="0.3">
      <c r="A69" s="460" t="s">
        <v>249</v>
      </c>
      <c r="B69" s="461"/>
      <c r="C69" s="462"/>
      <c r="D69" s="17">
        <f>D68/(COUNT(B62:C67)*2)</f>
        <v>0.8</v>
      </c>
    </row>
    <row r="70" spans="1:6" x14ac:dyDescent="0.3">
      <c r="A70" s="10"/>
      <c r="B70" s="11"/>
      <c r="C70" s="11"/>
      <c r="D70" s="12"/>
    </row>
    <row r="71" spans="1:6" ht="19.5" x14ac:dyDescent="0.4">
      <c r="A71" s="463" t="s">
        <v>8</v>
      </c>
      <c r="B71" s="464"/>
      <c r="C71" s="464"/>
      <c r="D71" s="464"/>
      <c r="E71" s="464"/>
      <c r="F71" s="464"/>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ht="33" x14ac:dyDescent="0.3">
      <c r="A75" s="7" t="s">
        <v>79</v>
      </c>
      <c r="B75" s="55">
        <v>0</v>
      </c>
      <c r="C75" s="55"/>
      <c r="D75" s="56" t="s">
        <v>478</v>
      </c>
      <c r="E75" s="55" t="s">
        <v>479</v>
      </c>
      <c r="F75" s="55" t="s">
        <v>292</v>
      </c>
    </row>
    <row r="76" spans="1:6" ht="66.75" x14ac:dyDescent="0.35">
      <c r="A76" s="25" t="s">
        <v>180</v>
      </c>
      <c r="B76" s="55">
        <v>2</v>
      </c>
      <c r="C76" s="6" t="str">
        <f>IF(B76=0, -5, "0")</f>
        <v>0</v>
      </c>
      <c r="D76" s="56" t="s">
        <v>520</v>
      </c>
      <c r="E76" s="55"/>
      <c r="F76" s="55" t="s">
        <v>292</v>
      </c>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0" t="s">
        <v>34</v>
      </c>
      <c r="B79" s="461"/>
      <c r="C79" s="462"/>
      <c r="D79" s="329">
        <f>SUM(B72:C78)</f>
        <v>12</v>
      </c>
    </row>
    <row r="80" spans="1:6" x14ac:dyDescent="0.3">
      <c r="A80" s="460" t="s">
        <v>249</v>
      </c>
      <c r="B80" s="461"/>
      <c r="C80" s="462"/>
      <c r="D80" s="17">
        <f>D79/(COUNT(B72:C78)*2)</f>
        <v>0.8571428571428571</v>
      </c>
    </row>
    <row r="81" spans="1:6" x14ac:dyDescent="0.3">
      <c r="A81" s="10"/>
      <c r="B81" s="11"/>
      <c r="C81" s="11"/>
      <c r="D81" s="12"/>
    </row>
    <row r="82" spans="1:6" ht="19.5" x14ac:dyDescent="0.4">
      <c r="A82" s="463" t="s">
        <v>463</v>
      </c>
      <c r="B82" s="464"/>
      <c r="C82" s="464"/>
      <c r="D82" s="464"/>
      <c r="E82" s="464"/>
      <c r="F82" s="464"/>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ht="49.5" x14ac:dyDescent="0.3">
      <c r="A95" s="6" t="s">
        <v>147</v>
      </c>
      <c r="B95" s="61">
        <v>0</v>
      </c>
      <c r="C95" s="55"/>
      <c r="D95" s="56" t="s">
        <v>480</v>
      </c>
      <c r="E95" s="56" t="s">
        <v>481</v>
      </c>
      <c r="F95" s="55" t="s">
        <v>293</v>
      </c>
    </row>
    <row r="96" spans="1:6" ht="36" x14ac:dyDescent="0.35">
      <c r="A96" s="25" t="s">
        <v>138</v>
      </c>
      <c r="B96" s="61">
        <v>2</v>
      </c>
      <c r="C96" s="6" t="str">
        <f>IF(B96=0, -5, "0")</f>
        <v>0</v>
      </c>
      <c r="D96" s="56" t="s">
        <v>482</v>
      </c>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0" t="s">
        <v>34</v>
      </c>
      <c r="B100" s="461"/>
      <c r="C100" s="462"/>
      <c r="D100" s="329">
        <f>SUM(B83:C99)</f>
        <v>26</v>
      </c>
    </row>
    <row r="101" spans="1:6" x14ac:dyDescent="0.3">
      <c r="A101" s="460" t="s">
        <v>249</v>
      </c>
      <c r="B101" s="461"/>
      <c r="C101" s="462"/>
      <c r="D101" s="17">
        <f>D100/(COUNT(B83:C99)*2)</f>
        <v>0.9285714285714286</v>
      </c>
    </row>
    <row r="102" spans="1:6" x14ac:dyDescent="0.3">
      <c r="A102" s="10"/>
      <c r="B102" s="11"/>
      <c r="C102" s="11"/>
      <c r="D102" s="12"/>
    </row>
    <row r="103" spans="1:6" ht="19.5" x14ac:dyDescent="0.4">
      <c r="A103" s="463" t="s">
        <v>170</v>
      </c>
      <c r="B103" s="464"/>
      <c r="C103" s="464"/>
      <c r="D103" s="464"/>
      <c r="E103" s="464"/>
      <c r="F103" s="464"/>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60" t="s">
        <v>34</v>
      </c>
      <c r="B118" s="461"/>
      <c r="C118" s="462"/>
      <c r="D118" s="329">
        <f>SUM(B104:C117)</f>
        <v>0</v>
      </c>
    </row>
    <row r="119" spans="1:6" x14ac:dyDescent="0.3">
      <c r="A119" s="460" t="s">
        <v>249</v>
      </c>
      <c r="B119" s="461"/>
      <c r="C119" s="462"/>
      <c r="D119" s="17" t="e">
        <f>D118/(COUNT(B104:C117)*2)</f>
        <v>#DIV/0!</v>
      </c>
    </row>
    <row r="120" spans="1:6" x14ac:dyDescent="0.3">
      <c r="A120" s="10"/>
      <c r="B120" s="11"/>
      <c r="C120" s="11"/>
      <c r="D120" s="12"/>
    </row>
    <row r="121" spans="1:6" x14ac:dyDescent="0.3">
      <c r="A121" s="29"/>
      <c r="B121" s="30"/>
      <c r="C121" s="30"/>
      <c r="D121" s="31"/>
    </row>
    <row r="122" spans="1:6" ht="19.5" x14ac:dyDescent="0.4">
      <c r="A122" s="463" t="s">
        <v>171</v>
      </c>
      <c r="B122" s="464"/>
      <c r="C122" s="464"/>
      <c r="D122" s="464"/>
      <c r="E122" s="464"/>
      <c r="F122" s="464"/>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49.5" x14ac:dyDescent="0.3">
      <c r="A129" s="7" t="s">
        <v>136</v>
      </c>
      <c r="B129" s="69">
        <v>1</v>
      </c>
      <c r="C129" s="55"/>
      <c r="D129" s="56" t="s">
        <v>486</v>
      </c>
      <c r="E129" s="56" t="s">
        <v>487</v>
      </c>
      <c r="F129" s="55" t="s">
        <v>293</v>
      </c>
    </row>
    <row r="130" spans="1:6" x14ac:dyDescent="0.3">
      <c r="A130" s="38" t="s">
        <v>236</v>
      </c>
      <c r="B130" s="69">
        <v>2</v>
      </c>
      <c r="C130" s="55"/>
      <c r="D130" s="56"/>
      <c r="E130" s="55"/>
      <c r="F130" s="55"/>
    </row>
    <row r="131" spans="1:6" ht="36" x14ac:dyDescent="0.35">
      <c r="A131" s="28" t="s">
        <v>266</v>
      </c>
      <c r="B131" s="69">
        <v>2</v>
      </c>
      <c r="C131" s="6" t="str">
        <f>IF(B131=0, -5, "0")</f>
        <v>0</v>
      </c>
      <c r="D131" s="354" t="s">
        <v>483</v>
      </c>
      <c r="E131" s="55"/>
      <c r="F131" s="55"/>
    </row>
    <row r="132" spans="1:6" ht="18" x14ac:dyDescent="0.35">
      <c r="A132" s="28" t="s">
        <v>270</v>
      </c>
      <c r="B132" s="69">
        <v>2</v>
      </c>
      <c r="C132" s="6" t="str">
        <f>IF(B132=0, -5, "0")</f>
        <v>0</v>
      </c>
      <c r="D132" s="56"/>
      <c r="E132" s="55"/>
      <c r="F132" s="55"/>
    </row>
    <row r="133" spans="1:6" ht="49.5" x14ac:dyDescent="0.3">
      <c r="A133" s="32" t="s">
        <v>191</v>
      </c>
      <c r="B133" s="69">
        <v>0</v>
      </c>
      <c r="C133" s="55"/>
      <c r="D133" s="355" t="s">
        <v>484</v>
      </c>
      <c r="E133" s="56" t="s">
        <v>485</v>
      </c>
      <c r="F133" s="55" t="s">
        <v>292</v>
      </c>
    </row>
    <row r="134" spans="1:6" x14ac:dyDescent="0.3">
      <c r="A134" s="460" t="s">
        <v>34</v>
      </c>
      <c r="B134" s="461"/>
      <c r="C134" s="462"/>
      <c r="D134" s="329">
        <f>SUM(B123:C133)</f>
        <v>19</v>
      </c>
    </row>
    <row r="135" spans="1:6" x14ac:dyDescent="0.3">
      <c r="A135" s="460" t="s">
        <v>249</v>
      </c>
      <c r="B135" s="461"/>
      <c r="C135" s="462"/>
      <c r="D135" s="17">
        <f>D134/(COUNT(B123:C133)*2)</f>
        <v>0.86363636363636365</v>
      </c>
    </row>
    <row r="136" spans="1:6" x14ac:dyDescent="0.3">
      <c r="A136" s="10"/>
      <c r="B136" s="11"/>
      <c r="C136" s="11"/>
      <c r="D136" s="12"/>
    </row>
    <row r="137" spans="1:6" ht="19.5" x14ac:dyDescent="0.4">
      <c r="A137" s="463" t="s">
        <v>154</v>
      </c>
      <c r="B137" s="464"/>
      <c r="C137" s="464"/>
      <c r="D137" s="464"/>
      <c r="E137" s="464"/>
      <c r="F137" s="464"/>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60" t="s">
        <v>34</v>
      </c>
      <c r="B149" s="461"/>
      <c r="C149" s="462"/>
      <c r="D149" s="329">
        <f>SUM(B138:C148)</f>
        <v>0</v>
      </c>
    </row>
    <row r="150" spans="1:6" x14ac:dyDescent="0.3">
      <c r="A150" s="460" t="s">
        <v>249</v>
      </c>
      <c r="B150" s="461"/>
      <c r="C150" s="462"/>
      <c r="D150" s="16" t="e">
        <f>D149/(COUNT(B138:C148)*2)</f>
        <v>#DIV/0!</v>
      </c>
    </row>
    <row r="151" spans="1:6" x14ac:dyDescent="0.3">
      <c r="A151" s="10"/>
      <c r="B151" s="11"/>
      <c r="C151" s="11"/>
      <c r="D151" s="15"/>
    </row>
    <row r="152" spans="1:6" ht="19.5" x14ac:dyDescent="0.4">
      <c r="A152" s="463" t="s">
        <v>61</v>
      </c>
      <c r="B152" s="464"/>
      <c r="C152" s="464"/>
      <c r="D152" s="464"/>
      <c r="E152" s="464"/>
      <c r="F152" s="464"/>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60" t="s">
        <v>34</v>
      </c>
      <c r="B165" s="461"/>
      <c r="C165" s="462"/>
      <c r="D165" s="329">
        <f>SUM(B153:C164)</f>
        <v>0</v>
      </c>
    </row>
    <row r="166" spans="1:6" x14ac:dyDescent="0.3">
      <c r="A166" s="460" t="s">
        <v>249</v>
      </c>
      <c r="B166" s="461"/>
      <c r="C166" s="462"/>
      <c r="D166" s="17" t="e">
        <f>D165/(COUNT(B153:C164)*2)</f>
        <v>#DIV/0!</v>
      </c>
    </row>
    <row r="167" spans="1:6" x14ac:dyDescent="0.3">
      <c r="A167" s="10"/>
      <c r="B167" s="11"/>
      <c r="C167" s="11"/>
      <c r="D167" s="12"/>
    </row>
    <row r="168" spans="1:6" ht="19.5" x14ac:dyDescent="0.4">
      <c r="A168" s="463" t="s">
        <v>176</v>
      </c>
      <c r="B168" s="464"/>
      <c r="C168" s="464"/>
      <c r="D168" s="464"/>
      <c r="E168" s="464"/>
      <c r="F168" s="464"/>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0" t="s">
        <v>34</v>
      </c>
      <c r="B177" s="465"/>
      <c r="C177" s="466"/>
      <c r="D177" s="330">
        <f>SUM(B169:C176)</f>
        <v>16</v>
      </c>
    </row>
    <row r="178" spans="1:6" x14ac:dyDescent="0.3">
      <c r="A178" s="460" t="s">
        <v>249</v>
      </c>
      <c r="B178" s="461"/>
      <c r="C178" s="462"/>
      <c r="D178" s="17">
        <f>D177/(COUNT(B169:C176)*2)</f>
        <v>1</v>
      </c>
    </row>
    <row r="179" spans="1:6" x14ac:dyDescent="0.3">
      <c r="A179" s="10"/>
      <c r="B179" s="11"/>
      <c r="C179" s="13"/>
      <c r="D179" s="14"/>
    </row>
    <row r="180" spans="1:6" ht="19.5" x14ac:dyDescent="0.4">
      <c r="A180" s="463" t="s">
        <v>64</v>
      </c>
      <c r="B180" s="464"/>
      <c r="C180" s="464"/>
      <c r="D180" s="464"/>
      <c r="E180" s="464"/>
      <c r="F180" s="464"/>
    </row>
    <row r="181" spans="1:6" ht="18" x14ac:dyDescent="0.35">
      <c r="A181" s="24" t="s">
        <v>240</v>
      </c>
      <c r="B181" s="55">
        <v>2</v>
      </c>
      <c r="C181" s="6" t="str">
        <f>IF(B181=0, -5, "0")</f>
        <v>0</v>
      </c>
      <c r="D181" s="55"/>
      <c r="E181" s="55"/>
      <c r="F181" s="55"/>
    </row>
    <row r="182" spans="1:6" ht="49.5" x14ac:dyDescent="0.3">
      <c r="A182" s="6" t="s">
        <v>241</v>
      </c>
      <c r="B182" s="55">
        <v>1</v>
      </c>
      <c r="C182" s="55"/>
      <c r="D182" s="56" t="s">
        <v>489</v>
      </c>
      <c r="E182" s="55" t="s">
        <v>488</v>
      </c>
      <c r="F182" s="55" t="s">
        <v>293</v>
      </c>
    </row>
    <row r="183" spans="1:6" x14ac:dyDescent="0.3">
      <c r="A183" s="26" t="s">
        <v>174</v>
      </c>
      <c r="B183" s="55">
        <v>2</v>
      </c>
      <c r="C183" s="55"/>
      <c r="D183" s="56"/>
      <c r="E183" s="55"/>
      <c r="F183" s="55"/>
    </row>
    <row r="184" spans="1:6" x14ac:dyDescent="0.3">
      <c r="A184" s="6" t="s">
        <v>73</v>
      </c>
      <c r="B184" s="55" t="s">
        <v>30</v>
      </c>
      <c r="C184" s="55"/>
      <c r="D184" s="55"/>
      <c r="E184" s="56"/>
      <c r="F184" s="55"/>
    </row>
    <row r="185" spans="1:6" x14ac:dyDescent="0.3">
      <c r="A185" s="460" t="s">
        <v>34</v>
      </c>
      <c r="B185" s="461"/>
      <c r="C185" s="462"/>
      <c r="D185" s="329">
        <f>SUM(B181:C184)</f>
        <v>5</v>
      </c>
    </row>
    <row r="186" spans="1:6" x14ac:dyDescent="0.3">
      <c r="A186" s="460" t="s">
        <v>249</v>
      </c>
      <c r="B186" s="461"/>
      <c r="C186" s="462"/>
      <c r="D186" s="17">
        <f>D185/(COUNT(B181:C184)*2)</f>
        <v>0.83333333333333337</v>
      </c>
    </row>
    <row r="187" spans="1:6" x14ac:dyDescent="0.3">
      <c r="A187" s="10"/>
      <c r="B187" s="11"/>
      <c r="C187" s="11"/>
      <c r="D187" s="12"/>
    </row>
    <row r="188" spans="1:6" ht="19.5" x14ac:dyDescent="0.4">
      <c r="A188" s="467" t="s">
        <v>15</v>
      </c>
      <c r="B188" s="468"/>
      <c r="C188" s="468"/>
      <c r="D188" s="468"/>
      <c r="E188" s="468"/>
      <c r="F188" s="468"/>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0" t="s">
        <v>34</v>
      </c>
      <c r="B193" s="461"/>
      <c r="C193" s="462"/>
      <c r="D193" s="329">
        <f>SUM(B189:C192)</f>
        <v>8</v>
      </c>
    </row>
    <row r="194" spans="1:7" x14ac:dyDescent="0.3">
      <c r="A194" s="460" t="s">
        <v>249</v>
      </c>
      <c r="B194" s="461"/>
      <c r="C194" s="462"/>
      <c r="D194" s="17">
        <f>D193/(COUNT(B189:C192)*2)</f>
        <v>1</v>
      </c>
    </row>
    <row r="195" spans="1:7" x14ac:dyDescent="0.3">
      <c r="A195" s="10"/>
      <c r="B195" s="11"/>
      <c r="C195" s="11"/>
      <c r="D195" s="12"/>
    </row>
    <row r="196" spans="1:7" ht="19.5" x14ac:dyDescent="0.4">
      <c r="A196" s="463" t="s">
        <v>65</v>
      </c>
      <c r="B196" s="464"/>
      <c r="C196" s="464"/>
      <c r="D196" s="464"/>
      <c r="E196" s="464"/>
      <c r="F196" s="464"/>
    </row>
    <row r="197" spans="1:7" ht="33" x14ac:dyDescent="0.3">
      <c r="A197" s="26" t="s">
        <v>268</v>
      </c>
      <c r="B197" s="55">
        <v>0</v>
      </c>
      <c r="C197" s="55"/>
      <c r="D197" s="56" t="s">
        <v>490</v>
      </c>
      <c r="E197" s="56" t="s">
        <v>491</v>
      </c>
      <c r="F197" s="55" t="s">
        <v>293</v>
      </c>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0" t="s">
        <v>34</v>
      </c>
      <c r="B202" s="461"/>
      <c r="C202" s="462"/>
      <c r="D202" s="329">
        <f>SUM(B197:C201)</f>
        <v>8</v>
      </c>
    </row>
    <row r="203" spans="1:7" x14ac:dyDescent="0.3">
      <c r="A203" s="460" t="s">
        <v>249</v>
      </c>
      <c r="B203" s="461"/>
      <c r="C203" s="462"/>
      <c r="D203" s="17">
        <f>D202/(COUNT(B197:C201)*2)</f>
        <v>0.8</v>
      </c>
    </row>
    <row r="204" spans="1:7" x14ac:dyDescent="0.3">
      <c r="A204" s="10"/>
      <c r="B204" s="11"/>
      <c r="C204" s="11"/>
      <c r="D204" s="12"/>
    </row>
    <row r="205" spans="1:7" ht="19.5" x14ac:dyDescent="0.4">
      <c r="A205" s="463" t="s">
        <v>175</v>
      </c>
      <c r="B205" s="464"/>
      <c r="C205" s="464"/>
      <c r="D205" s="464"/>
      <c r="E205" s="464"/>
      <c r="F205" s="464"/>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60" t="s">
        <v>34</v>
      </c>
      <c r="B210" s="461"/>
      <c r="C210" s="462"/>
      <c r="D210" s="34">
        <f>SUM(B206:C209)</f>
        <v>4</v>
      </c>
    </row>
    <row r="211" spans="1:6" x14ac:dyDescent="0.3">
      <c r="A211" s="460" t="s">
        <v>249</v>
      </c>
      <c r="B211" s="461"/>
      <c r="C211" s="462"/>
      <c r="D211" s="17">
        <f>D210/(COUNT(B206:C209)*2)</f>
        <v>1</v>
      </c>
    </row>
    <row r="213" spans="1:6" ht="18" x14ac:dyDescent="0.35">
      <c r="A213" s="37" t="s">
        <v>402</v>
      </c>
      <c r="B213" s="36"/>
      <c r="C213" s="36"/>
      <c r="D213" s="87">
        <v>0.36</v>
      </c>
      <c r="E213" s="323" t="e">
        <f>COUNTIF(#REF!,"ok")</f>
        <v>#REF!</v>
      </c>
      <c r="F213" s="323">
        <f>COUNTA(#REF!)</f>
        <v>1</v>
      </c>
    </row>
    <row r="214" spans="1:6" ht="22.5" x14ac:dyDescent="0.3">
      <c r="A214" s="19" t="s">
        <v>403</v>
      </c>
      <c r="B214" s="20"/>
      <c r="C214" s="21"/>
      <c r="D214" s="22">
        <f>SUM(D210,D202,D193,D185,D177,D79,D68,D33,D22,D134,D165,D149,D118,D100,D42,D58)</f>
        <v>134</v>
      </c>
    </row>
    <row r="215" spans="1:6" ht="22.5" x14ac:dyDescent="0.3">
      <c r="A215" s="19" t="s">
        <v>274</v>
      </c>
      <c r="B215" s="20"/>
      <c r="C215" s="21"/>
      <c r="D215" s="23">
        <f>D214/(COUNT(B206:C209,B197:C201,B189:C192,B181:C184,B169:C176,B72:C78,B62:C67,B26:C32,B17:C21,B123:C133,B153:C164,B138:C148,B104:C117,B83:C99,B37:C41,B46:C57)*2)</f>
        <v>0.88157894736842102</v>
      </c>
    </row>
  </sheetData>
  <sheetProtection algorithmName="SHA-512" hashValue="ampR/R1KW5OBP7IO8HPlEkrX/NLAeHSSvJN5Dl6wJ8cbfIwloclTgVqmI26swa8QIjZebKJsTy5fkOhsnIMyAg==" saltValue="nV8nJ0wKqdk5fLqe6/a0ZQ=="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258" zoomScale="70" zoomScaleNormal="100" zoomScaleSheetLayoutView="70" workbookViewId="0">
      <selection activeCell="E266" sqref="E26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53"/>
      <c r="E1" s="453"/>
      <c r="F1" s="453"/>
      <c r="G1" s="453"/>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54" t="s">
        <v>149</v>
      </c>
      <c r="B7" s="454"/>
      <c r="C7" s="454"/>
      <c r="D7" s="454"/>
      <c r="E7" s="454"/>
      <c r="F7" s="454"/>
      <c r="G7" s="93"/>
    </row>
    <row r="8" spans="1:7" ht="22.5" x14ac:dyDescent="0.45">
      <c r="A8" s="455" t="str">
        <f>'Page de garde'!D18</f>
        <v>RAOUED</v>
      </c>
      <c r="B8" s="455"/>
      <c r="C8" s="455"/>
      <c r="D8" s="455"/>
      <c r="E8" s="455"/>
      <c r="F8" s="455"/>
      <c r="G8" s="93"/>
    </row>
    <row r="9" spans="1:7" ht="22.5" x14ac:dyDescent="0.45">
      <c r="A9" s="94" t="s">
        <v>39</v>
      </c>
      <c r="B9" s="456" t="s">
        <v>526</v>
      </c>
      <c r="C9" s="456"/>
      <c r="D9" s="456"/>
      <c r="E9" s="456"/>
      <c r="F9" s="456"/>
      <c r="G9" s="93"/>
    </row>
    <row r="10" spans="1:7" ht="22.5" x14ac:dyDescent="0.45">
      <c r="A10" s="95" t="s">
        <v>41</v>
      </c>
      <c r="B10" s="457" t="s">
        <v>527</v>
      </c>
      <c r="C10" s="457"/>
      <c r="D10" s="457"/>
      <c r="E10" s="457"/>
      <c r="F10" s="457"/>
      <c r="G10" s="93"/>
    </row>
    <row r="11" spans="1:7" ht="22.5" x14ac:dyDescent="0.45">
      <c r="A11" s="94" t="s">
        <v>40</v>
      </c>
      <c r="B11" s="458">
        <v>43752</v>
      </c>
      <c r="C11" s="458"/>
      <c r="D11" s="458"/>
      <c r="E11" s="458"/>
      <c r="F11" s="458"/>
      <c r="G11" s="93"/>
    </row>
    <row r="12" spans="1:7" ht="22.5" x14ac:dyDescent="0.45">
      <c r="A12" s="94" t="s">
        <v>198</v>
      </c>
      <c r="B12" s="459">
        <f>D719</f>
        <v>0.88222222222222224</v>
      </c>
      <c r="C12" s="459"/>
      <c r="D12" s="459"/>
      <c r="E12" s="459"/>
      <c r="F12" s="459"/>
      <c r="G12" s="93"/>
    </row>
    <row r="13" spans="1:7" ht="22.5" x14ac:dyDescent="0.45">
      <c r="A13" s="92"/>
      <c r="B13" s="90"/>
      <c r="C13" s="90"/>
      <c r="D13" s="453"/>
      <c r="E13" s="453"/>
      <c r="F13" s="453"/>
      <c r="G13" s="45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43752</v>
      </c>
      <c r="B16" s="99"/>
      <c r="C16" s="99"/>
      <c r="D16" s="99"/>
      <c r="E16" s="99"/>
      <c r="F16" s="99"/>
      <c r="G16" s="96"/>
    </row>
    <row r="17" spans="1:8" ht="16.5" customHeight="1" x14ac:dyDescent="0.4">
      <c r="A17" s="379" t="s">
        <v>28</v>
      </c>
      <c r="B17" s="381" t="s">
        <v>29</v>
      </c>
      <c r="C17" s="381"/>
      <c r="D17" s="381" t="s">
        <v>42</v>
      </c>
      <c r="E17" s="382" t="s">
        <v>264</v>
      </c>
      <c r="F17" s="382" t="s">
        <v>294</v>
      </c>
      <c r="G17" s="96"/>
    </row>
    <row r="18" spans="1:8" ht="16.5" customHeight="1" x14ac:dyDescent="0.4">
      <c r="A18" s="379"/>
      <c r="B18" s="100" t="s">
        <v>32</v>
      </c>
      <c r="C18" s="100" t="s">
        <v>31</v>
      </c>
      <c r="D18" s="381"/>
      <c r="E18" s="382"/>
      <c r="F18" s="382"/>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1</v>
      </c>
      <c r="C34" s="117" t="str">
        <f>IF(B34=0, -5, "0")</f>
        <v>0</v>
      </c>
      <c r="D34" s="115" t="s">
        <v>528</v>
      </c>
      <c r="E34" s="105" t="s">
        <v>529</v>
      </c>
      <c r="F34" s="105"/>
      <c r="G34" s="96"/>
    </row>
    <row r="35" spans="1:7" ht="84" x14ac:dyDescent="0.4">
      <c r="A35" s="187" t="s">
        <v>454</v>
      </c>
      <c r="B35" s="104">
        <v>1</v>
      </c>
      <c r="C35" s="118" t="str">
        <f>IF(B35=0, -10, "0")</f>
        <v>0</v>
      </c>
      <c r="D35" s="105" t="s">
        <v>530</v>
      </c>
      <c r="E35" s="105" t="s">
        <v>531</v>
      </c>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f>IF(D43=1, 2, IF(AND(D43&lt;1,D43&gt;0), 1, IF(D43=0,"0","NA")))</f>
        <v>2</v>
      </c>
      <c r="C43" s="104"/>
      <c r="D43" s="319">
        <f>IFERROR(E43/F43,"N.A")</f>
        <v>1</v>
      </c>
      <c r="E43" s="321">
        <f>COUNTIF('A3 Exploitation'!F21:F42,"ok")</f>
        <v>2</v>
      </c>
      <c r="F43" s="321">
        <f>COUNTA('A3 Exploitation'!F21:F42)</f>
        <v>2</v>
      </c>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0.92307692307692313</v>
      </c>
      <c r="E45" s="90"/>
      <c r="F45" s="96"/>
      <c r="G45" s="96"/>
    </row>
    <row r="46" spans="1:7" ht="21" x14ac:dyDescent="0.4">
      <c r="A46" s="112"/>
      <c r="B46" s="96"/>
      <c r="C46" s="96"/>
      <c r="D46" s="96"/>
      <c r="E46" s="90"/>
      <c r="F46" s="96"/>
      <c r="G46" s="96"/>
    </row>
    <row r="47" spans="1:7" ht="22.5" x14ac:dyDescent="0.45">
      <c r="A47" s="344" t="s">
        <v>36</v>
      </c>
      <c r="B47" s="124"/>
      <c r="C47" s="125"/>
      <c r="D47" s="126">
        <f>SUM(D44,D26)</f>
        <v>32</v>
      </c>
      <c r="E47" s="90"/>
      <c r="F47" s="96"/>
      <c r="G47" s="96"/>
    </row>
    <row r="48" spans="1:7" ht="22.5" x14ac:dyDescent="0.45">
      <c r="A48" s="344" t="s">
        <v>166</v>
      </c>
      <c r="B48" s="124"/>
      <c r="C48" s="125"/>
      <c r="D48" s="127">
        <f>D47/(COUNT(B30:C37,B21:C25,B39:C43)*2)</f>
        <v>0.94117647058823528</v>
      </c>
      <c r="E48" s="90"/>
      <c r="F48" s="96"/>
      <c r="G48" s="96"/>
    </row>
    <row r="49" spans="1:7" ht="21" x14ac:dyDescent="0.3">
      <c r="A49" s="412"/>
      <c r="B49" s="412"/>
      <c r="C49" s="412"/>
      <c r="D49" s="412"/>
      <c r="E49" s="412"/>
      <c r="F49" s="412"/>
      <c r="G49" s="412"/>
    </row>
    <row r="50" spans="1:7" ht="22.5" x14ac:dyDescent="0.45">
      <c r="A50" s="244" t="s">
        <v>107</v>
      </c>
      <c r="B50" s="244"/>
      <c r="C50" s="244"/>
      <c r="D50" s="244"/>
      <c r="E50" s="244"/>
      <c r="F50" s="244"/>
      <c r="G50" s="96"/>
    </row>
    <row r="51" spans="1:7" ht="21" x14ac:dyDescent="0.4">
      <c r="A51" s="129">
        <f>B11</f>
        <v>43752</v>
      </c>
      <c r="B51" s="96"/>
      <c r="C51" s="96"/>
      <c r="D51" s="96"/>
      <c r="E51" s="90"/>
      <c r="F51" s="96"/>
      <c r="G51" s="96"/>
    </row>
    <row r="52" spans="1:7" ht="21" x14ac:dyDescent="0.4">
      <c r="A52" s="379" t="s">
        <v>28</v>
      </c>
      <c r="B52" s="381" t="s">
        <v>29</v>
      </c>
      <c r="C52" s="381"/>
      <c r="D52" s="381" t="s">
        <v>42</v>
      </c>
      <c r="E52" s="382" t="s">
        <v>264</v>
      </c>
      <c r="F52" s="382" t="s">
        <v>295</v>
      </c>
      <c r="G52" s="96"/>
    </row>
    <row r="53" spans="1:7" ht="21" x14ac:dyDescent="0.4">
      <c r="A53" s="379"/>
      <c r="B53" s="100" t="s">
        <v>32</v>
      </c>
      <c r="C53" s="100" t="s">
        <v>31</v>
      </c>
      <c r="D53" s="381"/>
      <c r="E53" s="382"/>
      <c r="F53" s="382"/>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50"/>
      <c r="B64" s="451"/>
      <c r="C64" s="451"/>
      <c r="D64" s="451"/>
      <c r="E64" s="451"/>
      <c r="F64" s="451"/>
      <c r="G64" s="451"/>
    </row>
    <row r="65" spans="1:7" ht="43.5" customHeight="1" x14ac:dyDescent="0.4">
      <c r="A65" s="446" t="s">
        <v>341</v>
      </c>
      <c r="B65" s="446"/>
      <c r="C65" s="446"/>
      <c r="D65" s="446"/>
      <c r="E65" s="446"/>
      <c r="F65" s="44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30"/>
      <c r="B83" s="430"/>
      <c r="C83" s="430"/>
      <c r="D83" s="430"/>
      <c r="E83" s="430"/>
      <c r="F83" s="430"/>
      <c r="G83" s="430"/>
    </row>
    <row r="84" spans="1:7" ht="45" customHeight="1" x14ac:dyDescent="0.45">
      <c r="A84" s="452" t="s">
        <v>342</v>
      </c>
      <c r="B84" s="452"/>
      <c r="C84" s="452"/>
      <c r="D84" s="452"/>
      <c r="E84" s="452"/>
      <c r="F84" s="452"/>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8"/>
      <c r="B101" s="439"/>
      <c r="C101" s="439"/>
      <c r="D101" s="439"/>
      <c r="E101" s="439"/>
      <c r="F101" s="445"/>
      <c r="G101" s="96"/>
    </row>
    <row r="102" spans="1:7" ht="46.5" customHeight="1" x14ac:dyDescent="0.4">
      <c r="A102" s="446" t="s">
        <v>343</v>
      </c>
      <c r="B102" s="446"/>
      <c r="C102" s="446"/>
      <c r="D102" s="446"/>
      <c r="E102" s="446"/>
      <c r="F102" s="44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8"/>
      <c r="B109" s="439"/>
      <c r="C109" s="439"/>
      <c r="D109" s="439"/>
      <c r="E109" s="439"/>
      <c r="F109" s="445"/>
      <c r="G109" s="96"/>
    </row>
    <row r="110" spans="1:7" ht="39.75" customHeight="1" x14ac:dyDescent="0.4">
      <c r="A110" s="446" t="s">
        <v>375</v>
      </c>
      <c r="B110" s="446"/>
      <c r="C110" s="446"/>
      <c r="D110" s="446"/>
      <c r="E110" s="446"/>
      <c r="F110" s="44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9"/>
      <c r="B118" s="439"/>
      <c r="C118" s="439"/>
      <c r="D118" s="439"/>
      <c r="E118" s="439"/>
      <c r="F118" s="439"/>
      <c r="G118" s="96"/>
    </row>
    <row r="119" spans="1:7" ht="22.5" x14ac:dyDescent="0.4">
      <c r="A119" s="446" t="s">
        <v>304</v>
      </c>
      <c r="B119" s="446"/>
      <c r="C119" s="446"/>
      <c r="D119" s="446"/>
      <c r="E119" s="446"/>
      <c r="F119" s="446"/>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7"/>
      <c r="B130" s="447"/>
      <c r="C130" s="447"/>
      <c r="D130" s="447"/>
      <c r="E130" s="447"/>
      <c r="F130" s="447"/>
      <c r="G130" s="96"/>
    </row>
    <row r="131" spans="1:16384" ht="22.5" customHeight="1" x14ac:dyDescent="0.4">
      <c r="A131" s="448" t="s">
        <v>404</v>
      </c>
      <c r="B131" s="448"/>
      <c r="C131" s="448"/>
      <c r="D131" s="448"/>
      <c r="E131" s="448"/>
      <c r="F131" s="448"/>
      <c r="G131" s="96"/>
    </row>
    <row r="132" spans="1:16384" ht="22.5" customHeight="1" x14ac:dyDescent="0.4">
      <c r="A132" s="449"/>
      <c r="B132" s="449"/>
      <c r="C132" s="449"/>
      <c r="D132" s="449"/>
      <c r="E132" s="449"/>
      <c r="F132" s="449"/>
      <c r="G132" s="96"/>
    </row>
    <row r="133" spans="1:16384" s="258" customFormat="1" ht="22.5" customHeight="1" x14ac:dyDescent="0.25">
      <c r="A133" s="379" t="s">
        <v>28</v>
      </c>
      <c r="B133" s="381" t="s">
        <v>29</v>
      </c>
      <c r="C133" s="381"/>
      <c r="D133" s="381" t="s">
        <v>42</v>
      </c>
      <c r="E133" s="382" t="s">
        <v>264</v>
      </c>
      <c r="F133" s="382" t="s">
        <v>295</v>
      </c>
    </row>
    <row r="134" spans="1:16384" s="258" customFormat="1" ht="22.5" customHeight="1" x14ac:dyDescent="0.25">
      <c r="A134" s="379"/>
      <c r="B134" s="100" t="s">
        <v>32</v>
      </c>
      <c r="C134" s="100" t="s">
        <v>31</v>
      </c>
      <c r="D134" s="381"/>
      <c r="E134" s="382"/>
      <c r="F134" s="38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40" t="s">
        <v>441</v>
      </c>
      <c r="B137" s="440"/>
      <c r="C137" s="440"/>
      <c r="D137" s="440"/>
      <c r="E137" s="440"/>
      <c r="F137" s="440"/>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37" t="s">
        <v>340</v>
      </c>
      <c r="B144" s="437"/>
      <c r="C144" s="437"/>
      <c r="D144" s="437"/>
      <c r="E144" s="437"/>
      <c r="F144" s="437"/>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42" x14ac:dyDescent="0.4">
      <c r="A147" s="107" t="s">
        <v>389</v>
      </c>
      <c r="B147" s="252">
        <v>0</v>
      </c>
      <c r="C147" s="107"/>
      <c r="D147" s="107" t="s">
        <v>532</v>
      </c>
      <c r="E147" s="107" t="s">
        <v>533</v>
      </c>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84" x14ac:dyDescent="0.4">
      <c r="A152" s="224" t="s">
        <v>358</v>
      </c>
      <c r="B152" s="252">
        <v>1</v>
      </c>
      <c r="C152" s="118" t="str">
        <f>IF(B152=0, -10, "0")</f>
        <v>0</v>
      </c>
      <c r="D152" s="107" t="s">
        <v>584</v>
      </c>
      <c r="E152" s="107" t="s">
        <v>585</v>
      </c>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1</v>
      </c>
      <c r="C155" s="140" t="str">
        <f>IF(B155=0, -5, "0")</f>
        <v>0</v>
      </c>
      <c r="D155" s="107" t="s">
        <v>534</v>
      </c>
      <c r="E155" s="107" t="s">
        <v>535</v>
      </c>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63" x14ac:dyDescent="0.4">
      <c r="A159" s="195" t="s">
        <v>420</v>
      </c>
      <c r="B159" s="252">
        <v>1</v>
      </c>
      <c r="C159" s="118" t="str">
        <f>IF(B159=0, -10, "0")</f>
        <v>0</v>
      </c>
      <c r="D159" s="107" t="s">
        <v>542</v>
      </c>
      <c r="E159" s="107" t="s">
        <v>543</v>
      </c>
      <c r="F159" s="209"/>
      <c r="G159" s="96"/>
    </row>
    <row r="160" spans="1:7" ht="42" x14ac:dyDescent="0.4">
      <c r="A160" s="139" t="s">
        <v>148</v>
      </c>
      <c r="B160" s="252">
        <v>2</v>
      </c>
      <c r="C160" s="107" t="str">
        <f>IF(B160=0, -5, "0")</f>
        <v>0</v>
      </c>
      <c r="D160" s="107"/>
      <c r="E160" s="107"/>
      <c r="F160" s="209"/>
      <c r="G160" s="96"/>
    </row>
    <row r="161" spans="1:7" ht="21" x14ac:dyDescent="0.4">
      <c r="A161" s="438"/>
      <c r="B161" s="439"/>
      <c r="C161" s="439"/>
      <c r="D161" s="439"/>
      <c r="E161" s="439"/>
      <c r="F161" s="439"/>
      <c r="G161" s="96"/>
    </row>
    <row r="162" spans="1:7" ht="32.25" customHeight="1" x14ac:dyDescent="0.4">
      <c r="A162" s="440" t="s">
        <v>442</v>
      </c>
      <c r="B162" s="440"/>
      <c r="C162" s="440"/>
      <c r="D162" s="440"/>
      <c r="E162" s="440"/>
      <c r="F162" s="440"/>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147" x14ac:dyDescent="0.4">
      <c r="A168" s="107" t="s">
        <v>390</v>
      </c>
      <c r="B168" s="104">
        <v>0</v>
      </c>
      <c r="C168" s="107"/>
      <c r="D168" s="107" t="s">
        <v>586</v>
      </c>
      <c r="E168" s="105" t="s">
        <v>536</v>
      </c>
      <c r="F168" s="209"/>
      <c r="G168" s="96"/>
    </row>
    <row r="169" spans="1:7" ht="63" x14ac:dyDescent="0.4">
      <c r="A169" s="107" t="s">
        <v>336</v>
      </c>
      <c r="B169" s="104">
        <v>0</v>
      </c>
      <c r="C169" s="107"/>
      <c r="D169" s="107" t="s">
        <v>537</v>
      </c>
      <c r="E169" s="105" t="s">
        <v>587</v>
      </c>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41"/>
      <c r="B172" s="442"/>
      <c r="C172" s="442"/>
      <c r="D172" s="442"/>
      <c r="E172" s="442"/>
      <c r="F172" s="442"/>
      <c r="G172" s="96"/>
    </row>
    <row r="173" spans="1:7" ht="32.25" customHeight="1" x14ac:dyDescent="0.4">
      <c r="A173" s="440" t="s">
        <v>304</v>
      </c>
      <c r="B173" s="440"/>
      <c r="C173" s="440"/>
      <c r="D173" s="440"/>
      <c r="E173" s="440"/>
      <c r="F173" s="440"/>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f>IF(D181=1, 2, IF(AND(D181&lt;1,D181&gt;0), 1, IF(D181=0,"0","NA")))</f>
        <v>1</v>
      </c>
      <c r="C181" s="103"/>
      <c r="D181" s="319">
        <f>IFERROR(E181/F181,"N.A")</f>
        <v>0.75</v>
      </c>
      <c r="E181" s="321">
        <f>COUNTIF('A3 Exploitation'!F138:F180,"ok")</f>
        <v>3</v>
      </c>
      <c r="F181" s="321">
        <f>COUNTA('A3 Exploitation'!F138:F180)</f>
        <v>4</v>
      </c>
      <c r="G181" s="96"/>
    </row>
    <row r="182" spans="1:7" ht="22.5" x14ac:dyDescent="0.4">
      <c r="A182" s="231" t="s">
        <v>418</v>
      </c>
      <c r="B182" s="443"/>
      <c r="C182" s="444"/>
      <c r="D182" s="243">
        <f>SUM(B145:C160,B174:C181,B163:C171,B138:C142)</f>
        <v>62</v>
      </c>
      <c r="E182" s="90"/>
      <c r="F182" s="96"/>
      <c r="G182" s="96"/>
    </row>
    <row r="183" spans="1:7" ht="22.5" x14ac:dyDescent="0.4">
      <c r="A183" s="231" t="s">
        <v>419</v>
      </c>
      <c r="B183" s="219"/>
      <c r="C183" s="220"/>
      <c r="D183" s="221">
        <f>D182/(COUNT(B138:C142,B145:C160,B163:C171,B174:C181)*2)</f>
        <v>0.86111111111111116</v>
      </c>
      <c r="E183" s="90"/>
      <c r="F183" s="96"/>
      <c r="G183" s="96"/>
    </row>
    <row r="184" spans="1:7" ht="21" x14ac:dyDescent="0.4">
      <c r="A184" s="436"/>
      <c r="B184" s="436"/>
      <c r="C184" s="436"/>
      <c r="D184" s="436"/>
      <c r="E184" s="436"/>
      <c r="F184" s="436"/>
      <c r="G184" s="96"/>
    </row>
    <row r="185" spans="1:7" ht="22.5" x14ac:dyDescent="0.45">
      <c r="A185" s="97" t="s">
        <v>100</v>
      </c>
      <c r="B185" s="97"/>
      <c r="C185" s="97"/>
      <c r="D185" s="97"/>
      <c r="E185" s="97"/>
      <c r="F185" s="97"/>
      <c r="G185" s="96"/>
    </row>
    <row r="186" spans="1:7" ht="21" x14ac:dyDescent="0.4">
      <c r="A186" s="129">
        <f>B11</f>
        <v>43752</v>
      </c>
      <c r="B186" s="96"/>
      <c r="C186" s="96"/>
      <c r="D186" s="96"/>
      <c r="E186" s="90"/>
      <c r="F186" s="96"/>
      <c r="G186" s="96"/>
    </row>
    <row r="187" spans="1:7" ht="21" x14ac:dyDescent="0.4">
      <c r="A187" s="379" t="s">
        <v>28</v>
      </c>
      <c r="B187" s="381" t="s">
        <v>29</v>
      </c>
      <c r="C187" s="381"/>
      <c r="D187" s="381" t="s">
        <v>42</v>
      </c>
      <c r="E187" s="382" t="s">
        <v>264</v>
      </c>
      <c r="F187" s="382" t="s">
        <v>295</v>
      </c>
      <c r="G187" s="96"/>
    </row>
    <row r="188" spans="1:7" ht="21" x14ac:dyDescent="0.4">
      <c r="A188" s="379"/>
      <c r="B188" s="100" t="s">
        <v>32</v>
      </c>
      <c r="C188" s="100" t="s">
        <v>31</v>
      </c>
      <c r="D188" s="381"/>
      <c r="E188" s="382"/>
      <c r="F188" s="382"/>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86" t="s">
        <v>34</v>
      </c>
      <c r="B199" s="387"/>
      <c r="C199" s="388"/>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12"/>
      <c r="B201" s="412"/>
      <c r="C201" s="412"/>
      <c r="D201" s="412"/>
      <c r="E201" s="412"/>
      <c r="F201" s="412"/>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86" t="s">
        <v>34</v>
      </c>
      <c r="B223" s="387"/>
      <c r="C223" s="388"/>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12"/>
      <c r="B225" s="412"/>
      <c r="C225" s="412"/>
      <c r="D225" s="412"/>
      <c r="E225" s="412"/>
      <c r="F225" s="412"/>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33" t="s">
        <v>304</v>
      </c>
      <c r="B232" s="434"/>
      <c r="C232" s="434"/>
      <c r="D232" s="435"/>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86" t="s">
        <v>34</v>
      </c>
      <c r="B241" s="387"/>
      <c r="C241" s="388"/>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12"/>
      <c r="B246" s="412"/>
      <c r="C246" s="412"/>
      <c r="D246" s="412"/>
      <c r="E246" s="412"/>
      <c r="F246" s="412"/>
      <c r="G246" s="96"/>
    </row>
    <row r="247" spans="1:7" ht="22.5" x14ac:dyDescent="0.45">
      <c r="A247" s="97" t="s">
        <v>101</v>
      </c>
      <c r="B247" s="97"/>
      <c r="C247" s="97"/>
      <c r="D247" s="97"/>
      <c r="E247" s="97"/>
      <c r="F247" s="97"/>
      <c r="G247" s="96"/>
    </row>
    <row r="248" spans="1:7" ht="21" x14ac:dyDescent="0.4">
      <c r="A248" s="129">
        <f>B11</f>
        <v>43752</v>
      </c>
      <c r="B248" s="96"/>
      <c r="C248" s="96"/>
      <c r="D248" s="96"/>
      <c r="E248" s="90"/>
      <c r="F248" s="96"/>
      <c r="G248" s="96"/>
    </row>
    <row r="249" spans="1:7" ht="21" x14ac:dyDescent="0.4">
      <c r="A249" s="379" t="s">
        <v>28</v>
      </c>
      <c r="B249" s="381" t="s">
        <v>29</v>
      </c>
      <c r="C249" s="381"/>
      <c r="D249" s="381" t="s">
        <v>42</v>
      </c>
      <c r="E249" s="382" t="s">
        <v>264</v>
      </c>
      <c r="F249" s="382" t="s">
        <v>295</v>
      </c>
      <c r="G249" s="96"/>
    </row>
    <row r="250" spans="1:7" ht="21" x14ac:dyDescent="0.4">
      <c r="A250" s="379"/>
      <c r="B250" s="100" t="s">
        <v>32</v>
      </c>
      <c r="C250" s="100" t="s">
        <v>31</v>
      </c>
      <c r="D250" s="381"/>
      <c r="E250" s="382"/>
      <c r="F250" s="382"/>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6" t="s">
        <v>34</v>
      </c>
      <c r="B261" s="387"/>
      <c r="C261" s="388"/>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42" x14ac:dyDescent="0.4">
      <c r="A265" s="103" t="s">
        <v>80</v>
      </c>
      <c r="B265" s="104">
        <v>0</v>
      </c>
      <c r="C265" s="104"/>
      <c r="D265" s="141" t="s">
        <v>538</v>
      </c>
      <c r="E265" s="105" t="s">
        <v>539</v>
      </c>
      <c r="F265" s="105"/>
      <c r="G265" s="96"/>
    </row>
    <row r="266" spans="1:7" ht="42" x14ac:dyDescent="0.4">
      <c r="A266" s="103" t="s">
        <v>106</v>
      </c>
      <c r="B266" s="104">
        <v>1</v>
      </c>
      <c r="C266" s="104"/>
      <c r="D266" s="141" t="s">
        <v>590</v>
      </c>
      <c r="E266" s="106" t="s">
        <v>591</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47" x14ac:dyDescent="0.4">
      <c r="A272" s="230" t="s">
        <v>420</v>
      </c>
      <c r="B272" s="104">
        <v>0</v>
      </c>
      <c r="C272" s="118">
        <f>IF(B272=0, -10, "0")</f>
        <v>-10</v>
      </c>
      <c r="D272" s="157" t="s">
        <v>540</v>
      </c>
      <c r="E272" s="105" t="s">
        <v>541</v>
      </c>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96"/>
      <c r="B286" s="396"/>
      <c r="C286" s="396"/>
      <c r="D286" s="396"/>
      <c r="E286" s="396"/>
      <c r="F286" s="396"/>
      <c r="G286" s="96"/>
    </row>
    <row r="287" spans="1:7" ht="31.5" customHeight="1" x14ac:dyDescent="0.4">
      <c r="A287" s="432" t="s">
        <v>304</v>
      </c>
      <c r="B287" s="432"/>
      <c r="C287" s="432"/>
      <c r="D287" s="432"/>
      <c r="E287" s="432"/>
      <c r="F287" s="432"/>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f>IF(D295=1, 2, IF(AND(D295&lt;1,D295&gt;0), 1, IF(D295=0,"0","NA")))</f>
        <v>1</v>
      </c>
      <c r="C295" s="104"/>
      <c r="D295" s="319">
        <f>IFERROR(E295/F295,"N.A")</f>
        <v>0.75</v>
      </c>
      <c r="E295" s="321">
        <f>COUNTIF('A3 Exploitation'!F253:F294,"ok")</f>
        <v>3</v>
      </c>
      <c r="F295" s="321">
        <f>COUNTA('A3 Exploitation'!F253:F294)</f>
        <v>4</v>
      </c>
      <c r="G295" s="96"/>
    </row>
    <row r="296" spans="1:7" ht="21" x14ac:dyDescent="0.4">
      <c r="A296" s="123" t="s">
        <v>34</v>
      </c>
      <c r="B296" s="123"/>
      <c r="C296" s="123"/>
      <c r="D296" s="123">
        <f>SUM(B265:C285,B288:C295)</f>
        <v>40</v>
      </c>
      <c r="E296" s="90"/>
      <c r="F296" s="96"/>
      <c r="G296" s="96"/>
    </row>
    <row r="297" spans="1:7" ht="21" x14ac:dyDescent="0.4">
      <c r="A297" s="108" t="s">
        <v>33</v>
      </c>
      <c r="B297" s="109"/>
      <c r="C297" s="110"/>
      <c r="D297" s="111">
        <f>D296/(COUNT(B265:C285,B288:C295)*2)</f>
        <v>0.68965517241379315</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56</v>
      </c>
      <c r="E299" s="90"/>
      <c r="F299" s="96"/>
      <c r="G299" s="96"/>
    </row>
    <row r="300" spans="1:7" ht="22.5" x14ac:dyDescent="0.45">
      <c r="A300" s="344" t="s">
        <v>424</v>
      </c>
      <c r="B300" s="153"/>
      <c r="C300" s="154"/>
      <c r="D300" s="127">
        <f>D299/(COUNT(B253:C260,B265:C285,B288:C295)*2)</f>
        <v>0.7567567567567568</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43752</v>
      </c>
      <c r="B303" s="96"/>
      <c r="C303" s="96"/>
      <c r="D303" s="96"/>
      <c r="E303" s="90"/>
      <c r="F303" s="96"/>
      <c r="G303" s="96"/>
    </row>
    <row r="304" spans="1:7" ht="21" x14ac:dyDescent="0.4">
      <c r="A304" s="379" t="s">
        <v>28</v>
      </c>
      <c r="B304" s="381" t="s">
        <v>29</v>
      </c>
      <c r="C304" s="381"/>
      <c r="D304" s="381" t="s">
        <v>42</v>
      </c>
      <c r="E304" s="382" t="s">
        <v>264</v>
      </c>
      <c r="F304" s="382" t="s">
        <v>295</v>
      </c>
      <c r="G304" s="96"/>
    </row>
    <row r="305" spans="1:7" ht="21" x14ac:dyDescent="0.4">
      <c r="A305" s="379"/>
      <c r="B305" s="100" t="s">
        <v>32</v>
      </c>
      <c r="C305" s="100" t="s">
        <v>31</v>
      </c>
      <c r="D305" s="381"/>
      <c r="E305" s="382"/>
      <c r="F305" s="382"/>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17"/>
      <c r="B352" s="417"/>
      <c r="C352" s="417"/>
      <c r="D352" s="417"/>
      <c r="E352" s="417"/>
      <c r="F352" s="417"/>
      <c r="G352" s="417"/>
    </row>
    <row r="353" spans="1:7" ht="32.25" customHeight="1" x14ac:dyDescent="0.4">
      <c r="A353" s="431" t="s">
        <v>304</v>
      </c>
      <c r="B353" s="431"/>
      <c r="C353" s="431"/>
      <c r="D353" s="431"/>
      <c r="E353" s="431"/>
      <c r="F353" s="431"/>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43752</v>
      </c>
      <c r="B369" s="96"/>
      <c r="C369" s="96"/>
      <c r="D369" s="96"/>
      <c r="E369" s="90"/>
      <c r="F369" s="96"/>
      <c r="G369" s="96"/>
    </row>
    <row r="370" spans="1:7" ht="21" x14ac:dyDescent="0.4">
      <c r="A370" s="379" t="s">
        <v>28</v>
      </c>
      <c r="B370" s="381" t="s">
        <v>29</v>
      </c>
      <c r="C370" s="381"/>
      <c r="D370" s="381" t="s">
        <v>42</v>
      </c>
      <c r="E370" s="382" t="s">
        <v>264</v>
      </c>
      <c r="F370" s="382" t="s">
        <v>295</v>
      </c>
      <c r="G370" s="96"/>
    </row>
    <row r="371" spans="1:7" ht="21" x14ac:dyDescent="0.4">
      <c r="A371" s="379"/>
      <c r="B371" s="100" t="s">
        <v>32</v>
      </c>
      <c r="C371" s="100" t="s">
        <v>31</v>
      </c>
      <c r="D371" s="381"/>
      <c r="E371" s="382"/>
      <c r="F371" s="382"/>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29"/>
      <c r="B410" s="430"/>
      <c r="C410" s="430"/>
      <c r="D410" s="430"/>
      <c r="E410" s="430"/>
      <c r="F410" s="430"/>
      <c r="G410" s="430"/>
    </row>
    <row r="411" spans="1:7" ht="24.75" x14ac:dyDescent="0.4">
      <c r="A411" s="427" t="s">
        <v>313</v>
      </c>
      <c r="B411" s="427"/>
      <c r="C411" s="427"/>
      <c r="D411" s="427"/>
      <c r="E411" s="427"/>
      <c r="F411" s="427"/>
      <c r="G411" s="96"/>
    </row>
    <row r="412" spans="1:7" ht="147" x14ac:dyDescent="0.4">
      <c r="A412" s="103" t="s">
        <v>322</v>
      </c>
      <c r="B412" s="104">
        <v>0</v>
      </c>
      <c r="C412" s="263"/>
      <c r="D412" s="364" t="s">
        <v>544</v>
      </c>
      <c r="E412" s="364" t="s">
        <v>545</v>
      </c>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f>D420/(COUNT(B389:C409,B412:C419)*2)</f>
        <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f>D423/(COUNT(B374:C384,B389:C409,B412:C419)*2)</f>
        <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43752</v>
      </c>
      <c r="B427" s="96"/>
      <c r="C427" s="96"/>
      <c r="D427" s="96"/>
      <c r="E427" s="90"/>
      <c r="F427" s="96"/>
      <c r="G427" s="96"/>
    </row>
    <row r="428" spans="1:7" ht="21" x14ac:dyDescent="0.4">
      <c r="A428" s="379" t="s">
        <v>28</v>
      </c>
      <c r="B428" s="381" t="s">
        <v>29</v>
      </c>
      <c r="C428" s="381"/>
      <c r="D428" s="381" t="s">
        <v>42</v>
      </c>
      <c r="E428" s="382" t="s">
        <v>264</v>
      </c>
      <c r="F428" s="382" t="s">
        <v>295</v>
      </c>
      <c r="G428" s="96"/>
    </row>
    <row r="429" spans="1:7" ht="21" x14ac:dyDescent="0.4">
      <c r="A429" s="379"/>
      <c r="B429" s="100" t="s">
        <v>32</v>
      </c>
      <c r="C429" s="100" t="s">
        <v>31</v>
      </c>
      <c r="D429" s="381"/>
      <c r="E429" s="382"/>
      <c r="F429" s="382"/>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7" t="s">
        <v>304</v>
      </c>
      <c r="B459" s="427"/>
      <c r="C459" s="427"/>
      <c r="D459" s="427"/>
      <c r="E459" s="427"/>
      <c r="F459" s="427"/>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f>IF(D466=1, 2, IF(AND(D466&lt;1,D466&gt;0), 1, IF(D466=0,"0","NA")))</f>
        <v>2</v>
      </c>
      <c r="C466" s="104"/>
      <c r="D466" s="319">
        <f>IFERROR(E466/F466,"N.A")</f>
        <v>1</v>
      </c>
      <c r="E466" s="321">
        <f>COUNTIF('A3 Exploitation'!F432:F465,"ok")</f>
        <v>2</v>
      </c>
      <c r="F466" s="321">
        <f>COUNTA('A3 Exploitation'!F432:F465)</f>
        <v>2</v>
      </c>
      <c r="G466" s="96"/>
    </row>
    <row r="467" spans="1:7" ht="21" x14ac:dyDescent="0.4">
      <c r="A467" s="108" t="s">
        <v>34</v>
      </c>
      <c r="B467" s="123"/>
      <c r="C467" s="123"/>
      <c r="D467" s="197">
        <f>SUM(B444:C457,B460:C466)</f>
        <v>42</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58</v>
      </c>
      <c r="E470" s="90"/>
      <c r="F470" s="96"/>
      <c r="G470" s="96"/>
    </row>
    <row r="471" spans="1:7" ht="22.5" x14ac:dyDescent="0.45">
      <c r="A471" s="344" t="s">
        <v>432</v>
      </c>
      <c r="B471" s="153"/>
      <c r="C471" s="154"/>
      <c r="D471" s="127">
        <f>D470/(COUNT(B444:C457,B432:C439,B460:C466)*2)</f>
        <v>1</v>
      </c>
      <c r="E471" s="90"/>
      <c r="F471" s="96"/>
      <c r="G471" s="96"/>
    </row>
    <row r="472" spans="1:7" ht="21" x14ac:dyDescent="0.4">
      <c r="A472" s="128"/>
      <c r="B472" s="96"/>
      <c r="C472" s="96"/>
      <c r="D472" s="96"/>
      <c r="E472" s="90"/>
      <c r="F472" s="96"/>
      <c r="G472" s="96"/>
    </row>
    <row r="473" spans="1:7" ht="24.75" x14ac:dyDescent="0.4">
      <c r="A473" s="428" t="s">
        <v>405</v>
      </c>
      <c r="B473" s="428"/>
      <c r="C473" s="428"/>
      <c r="D473" s="428"/>
      <c r="E473" s="428"/>
      <c r="F473" s="428"/>
      <c r="G473" s="96"/>
    </row>
    <row r="474" spans="1:7" ht="21" customHeight="1" x14ac:dyDescent="0.4">
      <c r="A474" s="191">
        <f>B11</f>
        <v>43752</v>
      </c>
      <c r="F474" s="2"/>
      <c r="G474" s="96"/>
    </row>
    <row r="475" spans="1:7" ht="21" x14ac:dyDescent="0.4">
      <c r="A475" s="413" t="s">
        <v>28</v>
      </c>
      <c r="B475" s="414" t="s">
        <v>29</v>
      </c>
      <c r="C475" s="414"/>
      <c r="D475" s="414" t="s">
        <v>42</v>
      </c>
      <c r="E475" s="415" t="s">
        <v>264</v>
      </c>
      <c r="F475" s="415" t="s">
        <v>295</v>
      </c>
      <c r="G475" s="96"/>
    </row>
    <row r="476" spans="1:7" ht="21" x14ac:dyDescent="0.4">
      <c r="A476" s="413"/>
      <c r="B476" s="254" t="s">
        <v>32</v>
      </c>
      <c r="C476" s="254" t="s">
        <v>31</v>
      </c>
      <c r="D476" s="414"/>
      <c r="E476" s="415"/>
      <c r="F476" s="415"/>
      <c r="G476" s="96"/>
    </row>
    <row r="477" spans="1:7" ht="22.5" x14ac:dyDescent="0.4">
      <c r="A477" s="282"/>
      <c r="B477" s="283"/>
      <c r="C477" s="283"/>
      <c r="D477" s="283"/>
      <c r="E477" s="346"/>
      <c r="F477" s="346"/>
      <c r="G477" s="96"/>
    </row>
    <row r="478" spans="1:7" ht="24.75" x14ac:dyDescent="0.4">
      <c r="A478" s="488" t="s">
        <v>52</v>
      </c>
      <c r="B478" s="488"/>
      <c r="C478" s="488"/>
      <c r="D478" s="488"/>
      <c r="E478" s="488"/>
      <c r="F478" s="488"/>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9" t="s">
        <v>443</v>
      </c>
      <c r="B484" s="490"/>
      <c r="C484" s="490"/>
      <c r="D484" s="490"/>
      <c r="E484" s="490"/>
      <c r="F484" s="490"/>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91" t="s">
        <v>23</v>
      </c>
      <c r="B495" s="492"/>
      <c r="C495" s="492"/>
      <c r="D495" s="492"/>
      <c r="E495" s="492"/>
      <c r="F495" s="493"/>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8"/>
      <c r="B507" s="398"/>
      <c r="C507" s="398"/>
      <c r="D507" s="398"/>
      <c r="E507" s="398"/>
      <c r="F507" s="398"/>
      <c r="G507" s="398"/>
    </row>
    <row r="508" spans="1:7" ht="26.25" customHeight="1" x14ac:dyDescent="0.5">
      <c r="A508" s="288" t="s">
        <v>304</v>
      </c>
      <c r="B508" s="425"/>
      <c r="C508" s="425"/>
      <c r="D508" s="425"/>
      <c r="E508" s="425"/>
      <c r="F508" s="425"/>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f>IF(D515=1, 2, IF(AND(D515&lt;1,D515&gt;0), 1, IF(D515=0,"0","NA")))</f>
        <v>2</v>
      </c>
      <c r="C515" s="225"/>
      <c r="D515" s="319">
        <f>IFERROR(E515/F515,"N.A")</f>
        <v>1</v>
      </c>
      <c r="E515" s="321">
        <f>COUNTIF('A3 Exploitation'!F479:F514,"ok")</f>
        <v>2</v>
      </c>
      <c r="F515" s="321">
        <f>COUNTA('A3 Exploitation'!F479:F514)</f>
        <v>2</v>
      </c>
      <c r="G515" s="96"/>
    </row>
    <row r="516" spans="1:7" ht="21" customHeight="1" x14ac:dyDescent="0.45">
      <c r="A516" s="316" t="s">
        <v>433</v>
      </c>
      <c r="B516" s="317"/>
      <c r="C516" s="318"/>
      <c r="D516" s="247">
        <f>SUM(B509:C515,B485:C493,B479:C482,B496:C506)</f>
        <v>2</v>
      </c>
      <c r="E516" s="90"/>
      <c r="F516" s="96"/>
      <c r="G516" s="96"/>
    </row>
    <row r="517" spans="1:7" ht="21" customHeight="1" x14ac:dyDescent="0.45">
      <c r="A517" s="344" t="s">
        <v>434</v>
      </c>
      <c r="B517" s="153"/>
      <c r="C517" s="154"/>
      <c r="D517" s="127">
        <f>D516/(COUNT(B496:C506,B485:C493,B509:C515,B479:C482)*2)</f>
        <v>1</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26" t="s">
        <v>97</v>
      </c>
      <c r="B520" s="426"/>
      <c r="C520" s="426"/>
      <c r="D520" s="426"/>
      <c r="E520" s="426"/>
      <c r="F520" s="426"/>
      <c r="G520" s="96"/>
    </row>
    <row r="521" spans="1:7" ht="22.5" customHeight="1" x14ac:dyDescent="0.4">
      <c r="A521" s="191">
        <f>B11</f>
        <v>43752</v>
      </c>
      <c r="B521" s="96"/>
      <c r="C521" s="96"/>
      <c r="D521" s="114"/>
      <c r="E521" s="114"/>
      <c r="F521" s="114"/>
      <c r="G521" s="96"/>
    </row>
    <row r="522" spans="1:7" ht="21" x14ac:dyDescent="0.4">
      <c r="A522" s="420" t="s">
        <v>28</v>
      </c>
      <c r="B522" s="380" t="s">
        <v>29</v>
      </c>
      <c r="C522" s="422"/>
      <c r="D522" s="381" t="s">
        <v>42</v>
      </c>
      <c r="E522" s="382" t="s">
        <v>264</v>
      </c>
      <c r="F522" s="382" t="s">
        <v>295</v>
      </c>
      <c r="G522" s="96"/>
    </row>
    <row r="523" spans="1:7" ht="21" x14ac:dyDescent="0.4">
      <c r="A523" s="421"/>
      <c r="B523" s="249" t="s">
        <v>32</v>
      </c>
      <c r="C523" s="250" t="s">
        <v>31</v>
      </c>
      <c r="D523" s="381"/>
      <c r="E523" s="382"/>
      <c r="F523" s="382"/>
      <c r="G523" s="96"/>
    </row>
    <row r="524" spans="1:7" ht="22.5" x14ac:dyDescent="0.4">
      <c r="A524" s="286"/>
      <c r="B524" s="287"/>
      <c r="C524" s="287"/>
      <c r="D524" s="283"/>
      <c r="E524" s="346"/>
      <c r="F524" s="346"/>
      <c r="G524" s="96"/>
    </row>
    <row r="525" spans="1:7" ht="24.75" x14ac:dyDescent="0.4">
      <c r="A525" s="289" t="s">
        <v>17</v>
      </c>
      <c r="B525" s="251"/>
      <c r="C525" s="423"/>
      <c r="D525" s="423"/>
      <c r="E525" s="423"/>
      <c r="F525" s="424"/>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86" t="s">
        <v>34</v>
      </c>
      <c r="B532" s="387"/>
      <c r="C532" s="388"/>
      <c r="D532" s="315">
        <f>SUM(B526:C531)</f>
        <v>12</v>
      </c>
      <c r="E532" s="202"/>
      <c r="F532" s="202"/>
      <c r="G532" s="96"/>
    </row>
    <row r="533" spans="1:7" ht="21" customHeight="1" x14ac:dyDescent="0.4">
      <c r="A533" s="386" t="s">
        <v>33</v>
      </c>
      <c r="B533" s="387"/>
      <c r="C533" s="388"/>
      <c r="D533" s="298">
        <f>D532/(COUNT(B526:C531)*2)</f>
        <v>1</v>
      </c>
      <c r="E533" s="202"/>
      <c r="F533" s="202"/>
      <c r="G533" s="96"/>
    </row>
    <row r="534" spans="1:7" ht="21" x14ac:dyDescent="0.4">
      <c r="A534" s="412"/>
      <c r="B534" s="412"/>
      <c r="C534" s="412"/>
      <c r="D534" s="412"/>
      <c r="E534" s="412"/>
      <c r="F534" s="412"/>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6"/>
      <c r="B546" s="417"/>
      <c r="C546" s="417"/>
      <c r="D546" s="417"/>
      <c r="E546" s="417"/>
      <c r="F546" s="417"/>
      <c r="G546" s="417"/>
    </row>
    <row r="547" spans="1:7" ht="35.25" customHeight="1" x14ac:dyDescent="0.4">
      <c r="A547" s="290" t="s">
        <v>304</v>
      </c>
      <c r="B547" s="265"/>
      <c r="C547" s="418"/>
      <c r="D547" s="418"/>
      <c r="E547" s="418"/>
      <c r="F547" s="419"/>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f>IF(D555=1, 2, IF(AND(D555&lt;1,D555&gt;0), 1, IF(D555=0,"0","NA")))</f>
        <v>2</v>
      </c>
      <c r="C555" s="104"/>
      <c r="D555" s="319">
        <f>IFERROR(E555/F555,"N.A")</f>
        <v>1</v>
      </c>
      <c r="E555" s="321">
        <f>COUNTIF('A3 Exploitation'!F526:F554,"ok")</f>
        <v>2</v>
      </c>
      <c r="F555" s="321">
        <f>COUNTA('A3 Exploitation'!F526:F554)</f>
        <v>2</v>
      </c>
      <c r="G555" s="96"/>
    </row>
    <row r="556" spans="1:7" ht="21" x14ac:dyDescent="0.4">
      <c r="A556" s="394" t="s">
        <v>34</v>
      </c>
      <c r="B556" s="394"/>
      <c r="C556" s="406"/>
      <c r="D556" s="345">
        <f>SUM(B548:C555,B536:C545)</f>
        <v>34</v>
      </c>
      <c r="E556" s="90"/>
      <c r="F556" s="96"/>
      <c r="G556" s="96"/>
    </row>
    <row r="557" spans="1:7" ht="21" x14ac:dyDescent="0.4">
      <c r="A557" s="394" t="s">
        <v>33</v>
      </c>
      <c r="B557" s="394"/>
      <c r="C557" s="394"/>
      <c r="D557" s="298">
        <f>D556/(COUNT(B548:C555,B536:C545)*2)</f>
        <v>1</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46</v>
      </c>
      <c r="E559" s="90"/>
      <c r="F559" s="96"/>
      <c r="G559" s="96"/>
    </row>
    <row r="560" spans="1:7" ht="21" customHeight="1" x14ac:dyDescent="0.45">
      <c r="A560" s="344" t="s">
        <v>436</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412"/>
      <c r="B562" s="412"/>
      <c r="C562" s="412"/>
      <c r="D562" s="412"/>
      <c r="E562" s="412"/>
      <c r="F562" s="412"/>
      <c r="G562" s="96"/>
    </row>
    <row r="563" spans="1:7" ht="22.5" x14ac:dyDescent="0.45">
      <c r="A563" s="393" t="s">
        <v>19</v>
      </c>
      <c r="B563" s="393"/>
      <c r="C563" s="393"/>
      <c r="D563" s="393"/>
      <c r="E563" s="393"/>
      <c r="F563" s="393"/>
      <c r="G563" s="96"/>
    </row>
    <row r="564" spans="1:7" ht="22.5" x14ac:dyDescent="0.4">
      <c r="A564" s="198">
        <f>B11</f>
        <v>43752</v>
      </c>
      <c r="B564" s="96"/>
      <c r="C564" s="96"/>
      <c r="D564" s="280"/>
      <c r="E564" s="280"/>
      <c r="F564" s="280"/>
      <c r="G564" s="96"/>
    </row>
    <row r="565" spans="1:7" ht="21" x14ac:dyDescent="0.4">
      <c r="A565" s="413" t="s">
        <v>28</v>
      </c>
      <c r="B565" s="414" t="s">
        <v>29</v>
      </c>
      <c r="C565" s="414"/>
      <c r="D565" s="414" t="s">
        <v>42</v>
      </c>
      <c r="E565" s="415" t="s">
        <v>264</v>
      </c>
      <c r="F565" s="415" t="s">
        <v>295</v>
      </c>
      <c r="G565" s="96"/>
    </row>
    <row r="566" spans="1:7" ht="21" x14ac:dyDescent="0.4">
      <c r="A566" s="413"/>
      <c r="B566" s="254" t="s">
        <v>32</v>
      </c>
      <c r="C566" s="254" t="s">
        <v>31</v>
      </c>
      <c r="D566" s="414"/>
      <c r="E566" s="415"/>
      <c r="F566" s="415"/>
      <c r="G566" s="96"/>
    </row>
    <row r="567" spans="1:7" ht="22.5" x14ac:dyDescent="0.4">
      <c r="A567" s="291"/>
      <c r="B567" s="292"/>
      <c r="C567" s="292"/>
      <c r="D567" s="292"/>
      <c r="E567" s="268"/>
      <c r="F567" s="293"/>
      <c r="G567" s="96"/>
    </row>
    <row r="568" spans="1:7" ht="24.75" x14ac:dyDescent="0.4">
      <c r="A568" s="403" t="s">
        <v>10</v>
      </c>
      <c r="B568" s="404"/>
      <c r="C568" s="404"/>
      <c r="D568" s="404"/>
      <c r="E568" s="404"/>
      <c r="F568" s="405"/>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94" t="s">
        <v>34</v>
      </c>
      <c r="B578" s="394"/>
      <c r="C578" s="406"/>
      <c r="D578" s="345">
        <f>SUM(B569:C577)</f>
        <v>18</v>
      </c>
      <c r="E578" s="90"/>
      <c r="F578" s="96"/>
      <c r="G578" s="96"/>
    </row>
    <row r="579" spans="1:7" ht="21" x14ac:dyDescent="0.4">
      <c r="A579" s="394" t="s">
        <v>33</v>
      </c>
      <c r="B579" s="394"/>
      <c r="C579" s="394"/>
      <c r="D579" s="298">
        <f>D578/(COUNT(B569:C577)*2)</f>
        <v>1</v>
      </c>
      <c r="E579" s="90"/>
      <c r="F579" s="96"/>
      <c r="G579" s="96"/>
    </row>
    <row r="580" spans="1:7" ht="21" x14ac:dyDescent="0.4">
      <c r="A580" s="299"/>
      <c r="B580" s="300"/>
      <c r="C580" s="300"/>
      <c r="D580" s="301"/>
      <c r="E580" s="90"/>
      <c r="F580" s="96"/>
      <c r="G580" s="96"/>
    </row>
    <row r="581" spans="1:7" ht="39.75" customHeight="1" x14ac:dyDescent="0.4">
      <c r="A581" s="407" t="s">
        <v>23</v>
      </c>
      <c r="B581" s="408"/>
      <c r="C581" s="408"/>
      <c r="D581" s="408"/>
      <c r="E581" s="408"/>
      <c r="F581" s="409"/>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147" x14ac:dyDescent="0.4">
      <c r="A586" s="309" t="s">
        <v>88</v>
      </c>
      <c r="B586" s="104">
        <v>0</v>
      </c>
      <c r="C586" s="140">
        <f>IF(B586=0, -5, "0")</f>
        <v>-5</v>
      </c>
      <c r="D586" s="212" t="s">
        <v>588</v>
      </c>
      <c r="E586" s="212" t="s">
        <v>589</v>
      </c>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10" t="s">
        <v>370</v>
      </c>
      <c r="B588" s="411"/>
      <c r="C588" s="411"/>
      <c r="D588" s="411"/>
      <c r="E588" s="411"/>
      <c r="F588" s="411"/>
      <c r="G588" s="411"/>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f>IF(D595=1, 2, IF(AND(D595&lt;1,D595&gt;0), 1, IF(D595=0,"0","NA")))</f>
        <v>2</v>
      </c>
      <c r="C595" s="104"/>
      <c r="D595" s="319">
        <f>IFERROR(E595/F595,"N.A")</f>
        <v>1</v>
      </c>
      <c r="E595" s="321">
        <f>COUNTIF('A3 Exploitation'!F569:F594,"ok")</f>
        <v>1</v>
      </c>
      <c r="F595" s="321">
        <f>COUNTA('A3 Exploitation'!F569:F594)</f>
        <v>1</v>
      </c>
      <c r="G595" s="96"/>
    </row>
    <row r="596" spans="1:7" ht="21" x14ac:dyDescent="0.4">
      <c r="A596" s="394" t="s">
        <v>34</v>
      </c>
      <c r="B596" s="394"/>
      <c r="C596" s="406"/>
      <c r="D596" s="345">
        <f>SUM(B589:C595,B582:C587)</f>
        <v>17</v>
      </c>
      <c r="E596" s="90"/>
      <c r="F596" s="96"/>
      <c r="G596" s="96"/>
    </row>
    <row r="597" spans="1:7" ht="21" x14ac:dyDescent="0.4">
      <c r="A597" s="394" t="s">
        <v>33</v>
      </c>
      <c r="B597" s="394"/>
      <c r="C597" s="394"/>
      <c r="D597" s="298">
        <f>D596/(COUNT(B582:C587,B589:C595)*2)</f>
        <v>0.65384615384615385</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35</v>
      </c>
      <c r="E599" s="239"/>
      <c r="F599" s="239"/>
      <c r="G599" s="96"/>
    </row>
    <row r="600" spans="1:7" ht="22.5" x14ac:dyDescent="0.45">
      <c r="A600" s="400" t="s">
        <v>168</v>
      </c>
      <c r="B600" s="401"/>
      <c r="C600" s="402"/>
      <c r="D600" s="127">
        <f>D599/(COUNT(B569:C577,B589:C595,B582:C587)*2)</f>
        <v>0.79545454545454541</v>
      </c>
      <c r="E600" s="90"/>
      <c r="F600" s="96"/>
      <c r="G600" s="96"/>
    </row>
    <row r="601" spans="1:7" ht="21" x14ac:dyDescent="0.4">
      <c r="A601" s="128"/>
      <c r="B601" s="96"/>
      <c r="C601" s="96"/>
      <c r="G601" s="96"/>
    </row>
    <row r="602" spans="1:7" ht="19.5" customHeight="1" x14ac:dyDescent="0.45">
      <c r="A602" s="393" t="s">
        <v>8</v>
      </c>
      <c r="B602" s="393"/>
      <c r="C602" s="393"/>
      <c r="D602" s="393"/>
      <c r="E602" s="393"/>
      <c r="F602" s="393"/>
      <c r="G602" s="96"/>
    </row>
    <row r="603" spans="1:7" ht="22.5" x14ac:dyDescent="0.4">
      <c r="A603" s="129">
        <f>B11</f>
        <v>43752</v>
      </c>
      <c r="B603" s="96"/>
      <c r="C603" s="96"/>
      <c r="D603" s="114"/>
      <c r="E603" s="114"/>
      <c r="F603" s="114"/>
      <c r="G603" s="96"/>
    </row>
    <row r="604" spans="1:7" ht="21" x14ac:dyDescent="0.4">
      <c r="A604" s="379" t="s">
        <v>28</v>
      </c>
      <c r="B604" s="381" t="s">
        <v>29</v>
      </c>
      <c r="C604" s="381"/>
      <c r="D604" s="381" t="s">
        <v>42</v>
      </c>
      <c r="E604" s="382" t="s">
        <v>264</v>
      </c>
      <c r="F604" s="382" t="s">
        <v>295</v>
      </c>
      <c r="G604" s="96"/>
    </row>
    <row r="605" spans="1:7" ht="18.75" customHeight="1" x14ac:dyDescent="0.4">
      <c r="A605" s="379"/>
      <c r="B605" s="100" t="s">
        <v>32</v>
      </c>
      <c r="C605" s="100" t="s">
        <v>31</v>
      </c>
      <c r="D605" s="381"/>
      <c r="E605" s="382"/>
      <c r="F605" s="382"/>
      <c r="G605" s="96"/>
    </row>
    <row r="606" spans="1:7" ht="18.75" customHeight="1" x14ac:dyDescent="0.4">
      <c r="A606" s="282"/>
      <c r="B606" s="283"/>
      <c r="C606" s="283"/>
      <c r="D606" s="283"/>
      <c r="E606" s="346"/>
      <c r="F606" s="346"/>
      <c r="G606" s="96"/>
    </row>
    <row r="607" spans="1:7" ht="24.75" x14ac:dyDescent="0.4">
      <c r="A607" s="284" t="s">
        <v>90</v>
      </c>
      <c r="B607" s="114"/>
      <c r="C607" s="384"/>
      <c r="D607" s="384"/>
      <c r="E607" s="384"/>
      <c r="F607" s="385"/>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94" t="s">
        <v>34</v>
      </c>
      <c r="B616" s="394"/>
      <c r="C616" s="394"/>
      <c r="D616" s="345">
        <f>SUM(B608:C615)</f>
        <v>16</v>
      </c>
      <c r="E616" s="395"/>
      <c r="F616" s="396"/>
      <c r="G616" s="96"/>
    </row>
    <row r="617" spans="1:7" ht="21" x14ac:dyDescent="0.4">
      <c r="A617" s="394" t="s">
        <v>33</v>
      </c>
      <c r="B617" s="394"/>
      <c r="C617" s="394"/>
      <c r="D617" s="298">
        <f>D616/(COUNT(B608:C615)*2)</f>
        <v>1</v>
      </c>
      <c r="E617" s="397"/>
      <c r="F617" s="398"/>
      <c r="G617" s="96"/>
    </row>
    <row r="618" spans="1:7" ht="21" x14ac:dyDescent="0.4">
      <c r="A618" s="128"/>
      <c r="B618" s="96"/>
      <c r="C618" s="399"/>
      <c r="D618" s="399"/>
      <c r="E618" s="399"/>
      <c r="F618" s="399"/>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6" t="s">
        <v>34</v>
      </c>
      <c r="B629" s="387"/>
      <c r="C629" s="388"/>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84"/>
      <c r="D632" s="384"/>
      <c r="E632" s="384"/>
      <c r="F632" s="385"/>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86" t="s">
        <v>34</v>
      </c>
      <c r="B639" s="387"/>
      <c r="C639" s="388"/>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9"/>
      <c r="B641" s="389"/>
      <c r="C641" s="389"/>
      <c r="D641" s="389"/>
      <c r="E641" s="389"/>
      <c r="F641" s="389"/>
      <c r="G641" s="389"/>
    </row>
    <row r="642" spans="1:7" ht="24.75" x14ac:dyDescent="0.4">
      <c r="A642" s="284" t="s">
        <v>26</v>
      </c>
      <c r="B642" s="384"/>
      <c r="C642" s="384"/>
      <c r="D642" s="384"/>
      <c r="E642" s="384"/>
      <c r="F642" s="385"/>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390" t="s">
        <v>304</v>
      </c>
      <c r="B650" s="391"/>
      <c r="C650" s="391"/>
      <c r="D650" s="391"/>
      <c r="E650" s="391"/>
      <c r="F650" s="392"/>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t="str">
        <f>IF(D657=1, 2, IF(AND(D657&lt;1,D657&gt;0), 1, IF(D657=0,"0","NA")))</f>
        <v>0</v>
      </c>
      <c r="C657" s="104"/>
      <c r="D657" s="319">
        <f>IFERROR(E657/F657,"N.A")</f>
        <v>0</v>
      </c>
      <c r="E657" s="321">
        <f>COUNTIF('A3 Exploitation'!F608:F656,"ok")</f>
        <v>0</v>
      </c>
      <c r="F657" s="321">
        <f>COUNTA('A3 Exploitation'!F608:F656)</f>
        <v>1</v>
      </c>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70</v>
      </c>
      <c r="E661" s="90"/>
      <c r="F661" s="96"/>
      <c r="G661" s="96"/>
    </row>
    <row r="662" spans="1:7" ht="22.5" x14ac:dyDescent="0.45">
      <c r="A662" s="344" t="s">
        <v>169</v>
      </c>
      <c r="B662" s="153"/>
      <c r="C662" s="154"/>
      <c r="D662" s="127">
        <f>D661/(COUNT(B651:C657,B620:C628,B633:C638,B608:C615,B643:C649)*2)</f>
        <v>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93" t="s">
        <v>346</v>
      </c>
      <c r="B665" s="393"/>
      <c r="C665" s="393"/>
      <c r="D665" s="393"/>
      <c r="E665" s="393"/>
      <c r="F665" s="393"/>
      <c r="G665" s="96"/>
    </row>
    <row r="666" spans="1:7" ht="21" x14ac:dyDescent="0.4">
      <c r="A666" s="198">
        <f>B11</f>
        <v>43752</v>
      </c>
      <c r="B666" s="96"/>
      <c r="C666" s="96"/>
      <c r="D666" s="96"/>
      <c r="E666" s="90"/>
      <c r="F666" s="96"/>
      <c r="G666" s="96"/>
    </row>
    <row r="667" spans="1:7" ht="21.75" customHeight="1" x14ac:dyDescent="0.4">
      <c r="A667" s="379" t="s">
        <v>28</v>
      </c>
      <c r="B667" s="381" t="s">
        <v>29</v>
      </c>
      <c r="C667" s="381"/>
      <c r="D667" s="381" t="s">
        <v>42</v>
      </c>
      <c r="E667" s="382" t="s">
        <v>264</v>
      </c>
      <c r="F667" s="382" t="s">
        <v>295</v>
      </c>
      <c r="G667" s="96"/>
    </row>
    <row r="668" spans="1:7" ht="21" x14ac:dyDescent="0.4">
      <c r="A668" s="379"/>
      <c r="B668" s="100" t="s">
        <v>32</v>
      </c>
      <c r="C668" s="100" t="s">
        <v>31</v>
      </c>
      <c r="D668" s="381"/>
      <c r="E668" s="382"/>
      <c r="F668" s="382"/>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1</v>
      </c>
      <c r="C672" s="118" t="str">
        <f>IF(B672=0, -5, "0")</f>
        <v>0</v>
      </c>
      <c r="D672" s="105" t="s">
        <v>546</v>
      </c>
      <c r="E672" s="106" t="s">
        <v>547</v>
      </c>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84" x14ac:dyDescent="0.4">
      <c r="A677" s="311" t="s">
        <v>290</v>
      </c>
      <c r="B677" s="104">
        <v>0</v>
      </c>
      <c r="C677" s="140">
        <f>IF(B677=0, -5, "0")</f>
        <v>-5</v>
      </c>
      <c r="D677" s="160" t="s">
        <v>548</v>
      </c>
      <c r="E677" s="160" t="s">
        <v>549</v>
      </c>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1</v>
      </c>
      <c r="C682" s="216"/>
      <c r="D682" s="105" t="s">
        <v>550</v>
      </c>
      <c r="E682" s="106" t="s">
        <v>551</v>
      </c>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362" t="s">
        <v>552</v>
      </c>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f>IF(D689=1, 2, IF(AND(D689&lt;1,D689&gt;0), 1, IF(D689=0,"0","NA")))</f>
        <v>2</v>
      </c>
      <c r="C689" s="104"/>
      <c r="D689" s="319">
        <f>IFERROR(E689/F689,"N.A")</f>
        <v>1</v>
      </c>
      <c r="E689" s="321">
        <f>COUNTIF('A3 Exploitation'!F670:F688,"ok")</f>
        <v>1</v>
      </c>
      <c r="F689" s="321">
        <f>COUNTA('A3 Exploitation'!F670:F688)</f>
        <v>1</v>
      </c>
      <c r="G689" s="96"/>
    </row>
    <row r="690" spans="1:7" ht="22.5" x14ac:dyDescent="0.45">
      <c r="A690" s="344" t="s">
        <v>407</v>
      </c>
      <c r="B690" s="153"/>
      <c r="C690" s="154"/>
      <c r="D690" s="126">
        <f>SUM(B670:C689)</f>
        <v>21</v>
      </c>
      <c r="E690" s="90"/>
      <c r="F690" s="96"/>
      <c r="G690" s="96"/>
    </row>
    <row r="691" spans="1:7" ht="22.5" x14ac:dyDescent="0.45">
      <c r="A691" s="344" t="s">
        <v>408</v>
      </c>
      <c r="B691" s="153"/>
      <c r="C691" s="154"/>
      <c r="D691" s="127">
        <f>D690/(COUNT(B670:C689)*2)</f>
        <v>0.65625</v>
      </c>
      <c r="G691" s="96"/>
    </row>
    <row r="692" spans="1:7" ht="21" x14ac:dyDescent="0.4">
      <c r="A692" s="202"/>
      <c r="B692" s="259"/>
      <c r="C692" s="259"/>
      <c r="G692" s="215"/>
    </row>
    <row r="693" spans="1:7" ht="21" customHeight="1" x14ac:dyDescent="0.4">
      <c r="A693" s="383" t="s">
        <v>439</v>
      </c>
      <c r="B693" s="383"/>
      <c r="C693" s="383"/>
      <c r="D693" s="383"/>
      <c r="E693" s="383"/>
      <c r="F693" s="383"/>
      <c r="G693" s="215"/>
    </row>
    <row r="694" spans="1:7" ht="21" customHeight="1" x14ac:dyDescent="0.4">
      <c r="A694" s="198">
        <f>B11</f>
        <v>43752</v>
      </c>
      <c r="B694" s="96"/>
      <c r="C694" s="96"/>
      <c r="D694" s="214"/>
      <c r="E694" s="214"/>
      <c r="F694" s="214"/>
      <c r="G694" s="215"/>
    </row>
    <row r="695" spans="1:7" ht="21" x14ac:dyDescent="0.4">
      <c r="A695" s="378" t="s">
        <v>28</v>
      </c>
      <c r="B695" s="380" t="s">
        <v>29</v>
      </c>
      <c r="C695" s="380"/>
      <c r="D695" s="381" t="s">
        <v>42</v>
      </c>
      <c r="E695" s="382" t="s">
        <v>264</v>
      </c>
      <c r="F695" s="382" t="s">
        <v>295</v>
      </c>
      <c r="G695" s="215"/>
    </row>
    <row r="696" spans="1:7" ht="21" x14ac:dyDescent="0.4">
      <c r="A696" s="379"/>
      <c r="B696" s="100" t="s">
        <v>32</v>
      </c>
      <c r="C696" s="100" t="s">
        <v>31</v>
      </c>
      <c r="D696" s="381"/>
      <c r="E696" s="382"/>
      <c r="F696" s="382"/>
      <c r="G696" s="215"/>
    </row>
    <row r="697" spans="1:7" ht="22.5" x14ac:dyDescent="0.4">
      <c r="A697" s="282"/>
      <c r="B697" s="283"/>
      <c r="C697" s="283"/>
      <c r="D697" s="283"/>
      <c r="E697" s="346"/>
      <c r="F697" s="346"/>
      <c r="G697" s="96"/>
    </row>
    <row r="698" spans="1:7" ht="24.75" x14ac:dyDescent="0.4">
      <c r="A698" s="375" t="s">
        <v>299</v>
      </c>
      <c r="B698" s="376"/>
      <c r="C698" s="376"/>
      <c r="D698" s="376"/>
      <c r="E698" s="376"/>
      <c r="F698" s="377"/>
      <c r="G698" s="215"/>
    </row>
    <row r="699" spans="1:7" ht="21" x14ac:dyDescent="0.4">
      <c r="A699" s="133" t="s">
        <v>218</v>
      </c>
      <c r="B699" s="216">
        <v>2</v>
      </c>
      <c r="C699" s="216"/>
      <c r="D699" s="210"/>
      <c r="E699" s="210"/>
      <c r="F699" s="160"/>
      <c r="G699" s="215"/>
    </row>
    <row r="700" spans="1:7" ht="63" x14ac:dyDescent="0.4">
      <c r="A700" s="133" t="s">
        <v>310</v>
      </c>
      <c r="B700" s="216">
        <v>1</v>
      </c>
      <c r="C700" s="216"/>
      <c r="D700" s="160" t="s">
        <v>553</v>
      </c>
      <c r="E700" s="160" t="s">
        <v>554</v>
      </c>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73"/>
      <c r="C704" s="374"/>
      <c r="D704" s="201">
        <f>SUM(B699:C703)</f>
        <v>9</v>
      </c>
      <c r="E704" s="90"/>
      <c r="F704" s="96"/>
      <c r="G704" s="96"/>
    </row>
    <row r="705" spans="1:7" ht="21" x14ac:dyDescent="0.4">
      <c r="A705" s="108" t="s">
        <v>33</v>
      </c>
      <c r="B705" s="373"/>
      <c r="C705" s="374"/>
      <c r="D705" s="306">
        <f>D704/(COUNT(B699:C703)*2)</f>
        <v>0.9</v>
      </c>
      <c r="E705" s="90"/>
      <c r="F705" s="96"/>
      <c r="G705" s="96"/>
    </row>
    <row r="706" spans="1:7" ht="21" x14ac:dyDescent="0.4">
      <c r="A706" s="149"/>
      <c r="B706" s="294"/>
      <c r="C706" s="294"/>
      <c r="D706" s="204"/>
      <c r="E706" s="304"/>
      <c r="F706" s="305"/>
      <c r="G706" s="96"/>
    </row>
    <row r="707" spans="1:7" ht="24.75" x14ac:dyDescent="0.4">
      <c r="A707" s="375" t="s">
        <v>300</v>
      </c>
      <c r="B707" s="376"/>
      <c r="C707" s="376"/>
      <c r="D707" s="376"/>
      <c r="E707" s="376"/>
      <c r="F707" s="377"/>
      <c r="G707" s="96"/>
    </row>
    <row r="708" spans="1:7" ht="24" x14ac:dyDescent="0.45">
      <c r="A708" s="217" t="s">
        <v>3</v>
      </c>
      <c r="B708" s="216">
        <v>2</v>
      </c>
      <c r="C708" s="216"/>
      <c r="D708" s="363" t="s">
        <v>555</v>
      </c>
      <c r="E708" s="106"/>
      <c r="F708" s="160"/>
    </row>
    <row r="709" spans="1:7" ht="21" x14ac:dyDescent="0.4">
      <c r="A709" s="217" t="s">
        <v>27</v>
      </c>
      <c r="B709" s="216">
        <v>2</v>
      </c>
      <c r="C709" s="216"/>
      <c r="D709" s="55"/>
      <c r="E709" s="106"/>
      <c r="F709" s="160"/>
    </row>
    <row r="710" spans="1:7" ht="72.75" customHeight="1" x14ac:dyDescent="0.3">
      <c r="A710" s="205" t="s">
        <v>402</v>
      </c>
      <c r="B710" s="104">
        <f>IF(D710=1, 2, IF(AND(D710&lt;1,D710&gt;0), 1, IF(D710=0,"0","NA")))</f>
        <v>2</v>
      </c>
      <c r="C710" s="104"/>
      <c r="D710" s="319">
        <f>IFERROR(E710/F710,"N.A")</f>
        <v>1</v>
      </c>
      <c r="E710" s="321">
        <f>COUNTIF('A3 Exploitation'!F699:F709,"ok")</f>
        <v>1</v>
      </c>
      <c r="F710" s="321">
        <f>COUNTA('A3 Exploitation'!F699:F709)</f>
        <v>1</v>
      </c>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15</v>
      </c>
      <c r="G714" s="96"/>
    </row>
    <row r="715" spans="1:7" ht="22.5" x14ac:dyDescent="0.45">
      <c r="A715" s="344" t="s">
        <v>410</v>
      </c>
      <c r="B715" s="153"/>
      <c r="C715" s="154"/>
      <c r="D715" s="127">
        <f>D714/(COUNT(B708:C710,B699:C703)*2)</f>
        <v>0.9375</v>
      </c>
      <c r="E715" s="90"/>
      <c r="F715" s="96"/>
    </row>
    <row r="716" spans="1:7" x14ac:dyDescent="0.3">
      <c r="A716" s="2"/>
    </row>
    <row r="717" spans="1:7" s="3" customFormat="1" ht="22.5" x14ac:dyDescent="0.45">
      <c r="A717" s="295" t="s">
        <v>402</v>
      </c>
      <c r="B717" s="36"/>
      <c r="C717" s="36"/>
      <c r="D717" s="320">
        <f>AVERAGE(D710,D689,D657,D595,D555,D515,D466,D419,D361,D295,D240,D181,D127,D43)</f>
        <v>0.85</v>
      </c>
      <c r="E717" s="84"/>
      <c r="F717" s="85"/>
      <c r="G717" s="80"/>
    </row>
    <row r="718" spans="1:7" ht="22.5" x14ac:dyDescent="0.3">
      <c r="A718" s="19" t="s">
        <v>403</v>
      </c>
      <c r="B718" s="20"/>
      <c r="C718" s="21"/>
      <c r="D718" s="22">
        <f>SUM(D714,D690,D661,D599,D559,D516,D470,D423,D365,D299,D244,D182,D128,D47)</f>
        <v>397</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0.88222222222222224</v>
      </c>
      <c r="E719" s="3"/>
      <c r="F719" s="3"/>
    </row>
  </sheetData>
  <sheetProtection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4" zoomScale="80" zoomScaleNormal="90" zoomScaleSheetLayoutView="80" workbookViewId="0">
      <selection activeCell="E206" sqref="E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3"/>
      <c r="E1" s="483"/>
      <c r="F1" s="483"/>
      <c r="G1" s="48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4" t="s">
        <v>46</v>
      </c>
      <c r="B6" s="484"/>
      <c r="C6" s="484"/>
      <c r="D6" s="484"/>
      <c r="E6" s="484"/>
      <c r="F6" s="484"/>
      <c r="G6" s="79"/>
    </row>
    <row r="7" spans="1:7" s="2" customFormat="1" ht="21.75" customHeight="1" x14ac:dyDescent="0.45">
      <c r="A7" s="485" t="str">
        <f>'Page de garde'!D18</f>
        <v>RAOUED</v>
      </c>
      <c r="B7" s="485"/>
      <c r="C7" s="485"/>
      <c r="D7" s="485"/>
      <c r="E7" s="485"/>
      <c r="F7" s="485"/>
      <c r="G7" s="79"/>
    </row>
    <row r="8" spans="1:7" s="2" customFormat="1" ht="24" x14ac:dyDescent="0.45">
      <c r="A8" s="4" t="s">
        <v>39</v>
      </c>
      <c r="B8" s="486" t="str">
        <f>'A4 Exploitation'!B9:F9</f>
        <v>Dr Mejed Heni</v>
      </c>
      <c r="C8" s="486"/>
      <c r="D8" s="486"/>
      <c r="E8" s="486"/>
      <c r="F8" s="486"/>
      <c r="G8" s="79"/>
    </row>
    <row r="9" spans="1:7" s="2" customFormat="1" ht="24" x14ac:dyDescent="0.45">
      <c r="A9" s="5" t="s">
        <v>41</v>
      </c>
      <c r="B9" s="487" t="str">
        <f>'A4 Exploitation'!B10:F10</f>
        <v>M. Moez Nahdi &amp; M. Oussema</v>
      </c>
      <c r="C9" s="487"/>
      <c r="D9" s="487"/>
      <c r="E9" s="487"/>
      <c r="F9" s="487"/>
      <c r="G9" s="79"/>
    </row>
    <row r="10" spans="1:7" s="2" customFormat="1" ht="24" x14ac:dyDescent="0.45">
      <c r="A10" s="4" t="s">
        <v>40</v>
      </c>
      <c r="B10" s="482">
        <f>'A4 Exploitation'!B11:F11</f>
        <v>43752</v>
      </c>
      <c r="C10" s="482"/>
      <c r="D10" s="482"/>
      <c r="E10" s="482"/>
      <c r="F10" s="482"/>
      <c r="G10" s="79"/>
    </row>
    <row r="11" spans="1:7" s="2" customFormat="1" ht="24" x14ac:dyDescent="0.45">
      <c r="A11" s="4" t="s">
        <v>248</v>
      </c>
      <c r="B11" s="474">
        <f>D215</f>
        <v>0.85064935064935066</v>
      </c>
      <c r="C11" s="474"/>
      <c r="D11" s="474"/>
      <c r="E11" s="474"/>
      <c r="F11" s="474"/>
      <c r="G11" s="79"/>
    </row>
    <row r="12" spans="1:7" s="2" customFormat="1" ht="22.5" x14ac:dyDescent="0.45">
      <c r="A12" s="1"/>
      <c r="D12" s="453"/>
      <c r="E12" s="453"/>
      <c r="F12" s="453"/>
      <c r="G12" s="453"/>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8"/>
    </row>
    <row r="15" spans="1:7" x14ac:dyDescent="0.3">
      <c r="A15" s="477"/>
      <c r="B15" s="478"/>
      <c r="C15" s="478"/>
      <c r="D15" s="478"/>
      <c r="E15" s="478"/>
      <c r="F15" s="478"/>
    </row>
    <row r="16" spans="1:7" ht="19.5" x14ac:dyDescent="0.4">
      <c r="A16" s="479" t="s">
        <v>0</v>
      </c>
      <c r="B16" s="480"/>
      <c r="C16" s="480"/>
      <c r="D16" s="480"/>
      <c r="E16" s="480"/>
      <c r="F16" s="480"/>
      <c r="G16" s="80" t="s">
        <v>292</v>
      </c>
    </row>
    <row r="17" spans="1:7" x14ac:dyDescent="0.3">
      <c r="A17" s="6" t="s">
        <v>223</v>
      </c>
      <c r="B17" s="55">
        <v>0</v>
      </c>
      <c r="C17" s="55"/>
      <c r="D17" s="56" t="s">
        <v>556</v>
      </c>
      <c r="E17" s="55" t="s">
        <v>557</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81" t="s">
        <v>34</v>
      </c>
      <c r="B22" s="465"/>
      <c r="C22" s="466"/>
      <c r="D22" s="330">
        <f>SUM(B17:C21)</f>
        <v>8</v>
      </c>
    </row>
    <row r="23" spans="1:7" x14ac:dyDescent="0.3">
      <c r="A23" s="460" t="s">
        <v>249</v>
      </c>
      <c r="B23" s="461"/>
      <c r="C23" s="462"/>
      <c r="D23" s="17">
        <f>D22/(COUNT(B17:C21)*2)</f>
        <v>0.8</v>
      </c>
    </row>
    <row r="24" spans="1:7" x14ac:dyDescent="0.3">
      <c r="A24" s="10"/>
      <c r="B24" s="11"/>
      <c r="C24" s="11"/>
      <c r="D24" s="12"/>
    </row>
    <row r="25" spans="1:7" ht="19.5" x14ac:dyDescent="0.4">
      <c r="A25" s="463" t="s">
        <v>4</v>
      </c>
      <c r="B25" s="464"/>
      <c r="C25" s="464"/>
      <c r="D25" s="464"/>
      <c r="E25" s="464"/>
      <c r="F25" s="464"/>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0</v>
      </c>
      <c r="C29" s="55"/>
      <c r="D29" s="56" t="s">
        <v>558</v>
      </c>
      <c r="E29" s="55" t="s">
        <v>559</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0" t="s">
        <v>34</v>
      </c>
      <c r="B33" s="461"/>
      <c r="C33" s="462"/>
      <c r="D33" s="329">
        <f>SUM(B26:C32)</f>
        <v>12</v>
      </c>
    </row>
    <row r="34" spans="1:6" x14ac:dyDescent="0.3">
      <c r="A34" s="460" t="s">
        <v>249</v>
      </c>
      <c r="B34" s="461"/>
      <c r="C34" s="462"/>
      <c r="D34" s="17">
        <f>D33/(COUNT(B26:C32)*2)</f>
        <v>0.8571428571428571</v>
      </c>
    </row>
    <row r="35" spans="1:6" x14ac:dyDescent="0.3">
      <c r="A35" s="10"/>
      <c r="B35" s="11"/>
      <c r="C35" s="11"/>
      <c r="D35" s="12"/>
    </row>
    <row r="36" spans="1:6" ht="19.5" x14ac:dyDescent="0.4">
      <c r="A36" s="463" t="s">
        <v>178</v>
      </c>
      <c r="B36" s="464"/>
      <c r="C36" s="464"/>
      <c r="D36" s="464"/>
      <c r="E36" s="464"/>
      <c r="F36" s="464"/>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0</v>
      </c>
      <c r="C40" s="55"/>
      <c r="D40" s="55" t="s">
        <v>560</v>
      </c>
      <c r="E40" s="55" t="s">
        <v>561</v>
      </c>
      <c r="F40" s="55"/>
    </row>
    <row r="41" spans="1:6" x14ac:dyDescent="0.3">
      <c r="A41" s="6" t="s">
        <v>247</v>
      </c>
      <c r="B41" s="55">
        <v>2</v>
      </c>
      <c r="C41" s="55"/>
      <c r="D41" s="59"/>
      <c r="E41" s="55"/>
      <c r="F41" s="55"/>
    </row>
    <row r="42" spans="1:6" x14ac:dyDescent="0.3">
      <c r="A42" s="460" t="s">
        <v>34</v>
      </c>
      <c r="B42" s="461"/>
      <c r="C42" s="462"/>
      <c r="D42" s="329">
        <f>SUM(B37:C41)</f>
        <v>8</v>
      </c>
    </row>
    <row r="43" spans="1:6" x14ac:dyDescent="0.3">
      <c r="A43" s="460" t="s">
        <v>249</v>
      </c>
      <c r="B43" s="461"/>
      <c r="C43" s="462"/>
      <c r="D43" s="17">
        <f>D42/(COUNT(B37:C41)*2)</f>
        <v>0.8</v>
      </c>
    </row>
    <row r="44" spans="1:6" x14ac:dyDescent="0.3">
      <c r="A44" s="338"/>
      <c r="B44" s="339"/>
      <c r="C44" s="339"/>
      <c r="D44" s="340"/>
    </row>
    <row r="45" spans="1:6" ht="19.5" x14ac:dyDescent="0.4">
      <c r="A45" s="469" t="s">
        <v>405</v>
      </c>
      <c r="B45" s="470"/>
      <c r="C45" s="470"/>
      <c r="D45" s="470"/>
      <c r="E45" s="470"/>
      <c r="F45" s="47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0" t="s">
        <v>34</v>
      </c>
      <c r="B58" s="461"/>
      <c r="C58" s="462"/>
      <c r="D58" s="341">
        <f>SUM(B46:C57)</f>
        <v>0</v>
      </c>
    </row>
    <row r="59" spans="1:6" x14ac:dyDescent="0.3">
      <c r="A59" s="460" t="s">
        <v>249</v>
      </c>
      <c r="B59" s="461"/>
      <c r="C59" s="462"/>
      <c r="D59" s="17" t="e">
        <f>D58/(COUNT(B46:C57)*2)</f>
        <v>#DIV/0!</v>
      </c>
    </row>
    <row r="60" spans="1:6" x14ac:dyDescent="0.3">
      <c r="A60" s="29"/>
      <c r="B60" s="30"/>
      <c r="C60" s="30"/>
      <c r="D60" s="31"/>
    </row>
    <row r="61" spans="1:6" ht="19.5" x14ac:dyDescent="0.4">
      <c r="A61" s="472" t="s">
        <v>19</v>
      </c>
      <c r="B61" s="473"/>
      <c r="C61" s="473"/>
      <c r="D61" s="473"/>
      <c r="E61" s="473"/>
      <c r="F61" s="473"/>
    </row>
    <row r="62" spans="1:6" x14ac:dyDescent="0.3">
      <c r="A62" s="6" t="s">
        <v>224</v>
      </c>
      <c r="B62" s="55">
        <v>2</v>
      </c>
      <c r="C62" s="55"/>
      <c r="D62" s="59"/>
      <c r="E62" s="55"/>
      <c r="F62" s="55"/>
    </row>
    <row r="63" spans="1:6" x14ac:dyDescent="0.3">
      <c r="A63" s="6" t="s">
        <v>70</v>
      </c>
      <c r="B63" s="55">
        <v>2</v>
      </c>
      <c r="C63" s="55"/>
      <c r="D63" s="59"/>
      <c r="E63" s="55"/>
      <c r="F63" s="55"/>
    </row>
    <row r="64" spans="1:6" ht="33" x14ac:dyDescent="0.3">
      <c r="A64" s="6" t="s">
        <v>190</v>
      </c>
      <c r="B64" s="55">
        <v>1</v>
      </c>
      <c r="C64" s="55"/>
      <c r="D64" s="56" t="s">
        <v>562</v>
      </c>
      <c r="E64" s="55" t="s">
        <v>563</v>
      </c>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60" t="s">
        <v>34</v>
      </c>
      <c r="B68" s="461"/>
      <c r="C68" s="462"/>
      <c r="D68" s="329">
        <f>SUM(B62:C67)</f>
        <v>11</v>
      </c>
    </row>
    <row r="69" spans="1:6" x14ac:dyDescent="0.3">
      <c r="A69" s="460" t="s">
        <v>249</v>
      </c>
      <c r="B69" s="461"/>
      <c r="C69" s="462"/>
      <c r="D69" s="17">
        <f>D68/(COUNT(B62:C67)*2)</f>
        <v>0.91666666666666663</v>
      </c>
    </row>
    <row r="70" spans="1:6" x14ac:dyDescent="0.3">
      <c r="A70" s="10"/>
      <c r="B70" s="11"/>
      <c r="C70" s="11"/>
      <c r="D70" s="12"/>
    </row>
    <row r="71" spans="1:6" ht="19.5" x14ac:dyDescent="0.4">
      <c r="A71" s="463" t="s">
        <v>8</v>
      </c>
      <c r="B71" s="464"/>
      <c r="C71" s="464"/>
      <c r="D71" s="464"/>
      <c r="E71" s="464"/>
      <c r="F71" s="464"/>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33" x14ac:dyDescent="0.3">
      <c r="A74" s="7" t="s">
        <v>203</v>
      </c>
      <c r="B74" s="55">
        <v>0</v>
      </c>
      <c r="C74" s="55"/>
      <c r="D74" s="56" t="s">
        <v>564</v>
      </c>
      <c r="E74" s="56" t="s">
        <v>565</v>
      </c>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0" t="s">
        <v>34</v>
      </c>
      <c r="B79" s="461"/>
      <c r="C79" s="462"/>
      <c r="D79" s="329">
        <f>SUM(B72:C78)</f>
        <v>12</v>
      </c>
    </row>
    <row r="80" spans="1:6" x14ac:dyDescent="0.3">
      <c r="A80" s="460" t="s">
        <v>249</v>
      </c>
      <c r="B80" s="461"/>
      <c r="C80" s="462"/>
      <c r="D80" s="17">
        <f>D79/(COUNT(B72:C78)*2)</f>
        <v>0.8571428571428571</v>
      </c>
    </row>
    <row r="81" spans="1:6" x14ac:dyDescent="0.3">
      <c r="A81" s="10"/>
      <c r="B81" s="11"/>
      <c r="C81" s="11"/>
      <c r="D81" s="12"/>
    </row>
    <row r="82" spans="1:6" ht="19.5" x14ac:dyDescent="0.4">
      <c r="A82" s="463" t="s">
        <v>463</v>
      </c>
      <c r="B82" s="464"/>
      <c r="C82" s="464"/>
      <c r="D82" s="464"/>
      <c r="E82" s="464"/>
      <c r="F82" s="464"/>
    </row>
    <row r="83" spans="1:6" ht="19.5" x14ac:dyDescent="0.4">
      <c r="A83" s="6" t="s">
        <v>225</v>
      </c>
      <c r="B83" s="61">
        <v>2</v>
      </c>
      <c r="C83" s="62"/>
      <c r="D83" s="56"/>
      <c r="E83" s="63"/>
      <c r="F83" s="55"/>
    </row>
    <row r="84" spans="1:6" ht="19.5" x14ac:dyDescent="0.4">
      <c r="A84" s="6" t="s">
        <v>226</v>
      </c>
      <c r="B84" s="61">
        <v>1</v>
      </c>
      <c r="C84" s="62"/>
      <c r="D84" s="56" t="s">
        <v>566</v>
      </c>
      <c r="E84" s="63" t="s">
        <v>569</v>
      </c>
      <c r="F84" s="55"/>
    </row>
    <row r="85" spans="1:6" ht="19.5" x14ac:dyDescent="0.4">
      <c r="A85" s="6" t="s">
        <v>247</v>
      </c>
      <c r="B85" s="61">
        <v>1</v>
      </c>
      <c r="C85" s="62"/>
      <c r="D85" s="64" t="s">
        <v>567</v>
      </c>
      <c r="E85" s="64" t="s">
        <v>568</v>
      </c>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0</v>
      </c>
      <c r="C95" s="55"/>
      <c r="D95" s="66" t="s">
        <v>570</v>
      </c>
      <c r="E95" s="66" t="s">
        <v>571</v>
      </c>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0" t="s">
        <v>34</v>
      </c>
      <c r="B100" s="461"/>
      <c r="C100" s="462"/>
      <c r="D100" s="329">
        <f>SUM(B83:C99)</f>
        <v>24</v>
      </c>
    </row>
    <row r="101" spans="1:6" x14ac:dyDescent="0.3">
      <c r="A101" s="460" t="s">
        <v>249</v>
      </c>
      <c r="B101" s="461"/>
      <c r="C101" s="462"/>
      <c r="D101" s="17">
        <f>D100/(COUNT(B83:C99)*2)</f>
        <v>0.8571428571428571</v>
      </c>
    </row>
    <row r="102" spans="1:6" x14ac:dyDescent="0.3">
      <c r="A102" s="10"/>
      <c r="B102" s="11"/>
      <c r="C102" s="11"/>
      <c r="D102" s="12"/>
    </row>
    <row r="103" spans="1:6" ht="19.5" x14ac:dyDescent="0.4">
      <c r="A103" s="463" t="s">
        <v>170</v>
      </c>
      <c r="B103" s="464"/>
      <c r="C103" s="464"/>
      <c r="D103" s="464"/>
      <c r="E103" s="464"/>
      <c r="F103" s="464"/>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60" t="s">
        <v>34</v>
      </c>
      <c r="B118" s="461"/>
      <c r="C118" s="462"/>
      <c r="D118" s="329">
        <f>SUM(B104:C117)</f>
        <v>0</v>
      </c>
    </row>
    <row r="119" spans="1:6" x14ac:dyDescent="0.3">
      <c r="A119" s="460" t="s">
        <v>249</v>
      </c>
      <c r="B119" s="461"/>
      <c r="C119" s="462"/>
      <c r="D119" s="17" t="e">
        <f>D118/(COUNT(B104:C117)*2)</f>
        <v>#DIV/0!</v>
      </c>
    </row>
    <row r="120" spans="1:6" x14ac:dyDescent="0.3">
      <c r="A120" s="10"/>
      <c r="B120" s="11"/>
      <c r="C120" s="11"/>
      <c r="D120" s="12"/>
    </row>
    <row r="121" spans="1:6" x14ac:dyDescent="0.3">
      <c r="A121" s="29"/>
      <c r="B121" s="30"/>
      <c r="C121" s="30"/>
      <c r="D121" s="31"/>
    </row>
    <row r="122" spans="1:6" ht="19.5" x14ac:dyDescent="0.4">
      <c r="A122" s="463" t="s">
        <v>171</v>
      </c>
      <c r="B122" s="464"/>
      <c r="C122" s="464"/>
      <c r="D122" s="464"/>
      <c r="E122" s="464"/>
      <c r="F122" s="464"/>
    </row>
    <row r="123" spans="1:6" ht="34.5" x14ac:dyDescent="0.4">
      <c r="A123" s="32" t="s">
        <v>228</v>
      </c>
      <c r="B123" s="69">
        <v>2</v>
      </c>
      <c r="C123" s="62"/>
      <c r="D123" s="66"/>
      <c r="E123" s="55"/>
      <c r="F123" s="55"/>
    </row>
    <row r="124" spans="1:6" ht="19.5" x14ac:dyDescent="0.4">
      <c r="A124" s="6" t="s">
        <v>153</v>
      </c>
      <c r="B124" s="69">
        <v>1</v>
      </c>
      <c r="C124" s="62"/>
      <c r="D124" s="66" t="s">
        <v>572</v>
      </c>
      <c r="E124" s="55" t="s">
        <v>573</v>
      </c>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1</v>
      </c>
      <c r="C129" s="55"/>
      <c r="D129" s="56" t="s">
        <v>574</v>
      </c>
      <c r="E129" s="55" t="s">
        <v>575</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0" t="s">
        <v>34</v>
      </c>
      <c r="B134" s="461"/>
      <c r="C134" s="462"/>
      <c r="D134" s="329">
        <f>SUM(B123:C133)</f>
        <v>20</v>
      </c>
    </row>
    <row r="135" spans="1:6" x14ac:dyDescent="0.3">
      <c r="A135" s="460" t="s">
        <v>249</v>
      </c>
      <c r="B135" s="461"/>
      <c r="C135" s="462"/>
      <c r="D135" s="17">
        <f>D134/(COUNT(B123:C133)*2)</f>
        <v>0.90909090909090906</v>
      </c>
    </row>
    <row r="136" spans="1:6" x14ac:dyDescent="0.3">
      <c r="A136" s="10"/>
      <c r="B136" s="11"/>
      <c r="C136" s="11"/>
      <c r="D136" s="12"/>
    </row>
    <row r="137" spans="1:6" ht="19.5" x14ac:dyDescent="0.4">
      <c r="A137" s="463" t="s">
        <v>154</v>
      </c>
      <c r="B137" s="464"/>
      <c r="C137" s="464"/>
      <c r="D137" s="464"/>
      <c r="E137" s="464"/>
      <c r="F137" s="464"/>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60" t="s">
        <v>34</v>
      </c>
      <c r="B149" s="461"/>
      <c r="C149" s="462"/>
      <c r="D149" s="329">
        <f>SUM(B138:C148)</f>
        <v>0</v>
      </c>
    </row>
    <row r="150" spans="1:6" x14ac:dyDescent="0.3">
      <c r="A150" s="460" t="s">
        <v>249</v>
      </c>
      <c r="B150" s="461"/>
      <c r="C150" s="462"/>
      <c r="D150" s="16" t="e">
        <f>D149/(COUNT(B138:C148)*2)</f>
        <v>#DIV/0!</v>
      </c>
    </row>
    <row r="151" spans="1:6" x14ac:dyDescent="0.3">
      <c r="A151" s="10"/>
      <c r="B151" s="11"/>
      <c r="C151" s="11"/>
      <c r="D151" s="15"/>
    </row>
    <row r="152" spans="1:6" ht="19.5" x14ac:dyDescent="0.4">
      <c r="A152" s="463" t="s">
        <v>61</v>
      </c>
      <c r="B152" s="464"/>
      <c r="C152" s="464"/>
      <c r="D152" s="464"/>
      <c r="E152" s="464"/>
      <c r="F152" s="464"/>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60" t="s">
        <v>34</v>
      </c>
      <c r="B165" s="461"/>
      <c r="C165" s="462"/>
      <c r="D165" s="329">
        <f>SUM(B153:C164)</f>
        <v>0</v>
      </c>
    </row>
    <row r="166" spans="1:6" x14ac:dyDescent="0.3">
      <c r="A166" s="460" t="s">
        <v>249</v>
      </c>
      <c r="B166" s="461"/>
      <c r="C166" s="462"/>
      <c r="D166" s="17" t="e">
        <f>D165/(COUNT(B153:C164)*2)</f>
        <v>#DIV/0!</v>
      </c>
    </row>
    <row r="167" spans="1:6" x14ac:dyDescent="0.3">
      <c r="A167" s="10"/>
      <c r="B167" s="11"/>
      <c r="C167" s="11"/>
      <c r="D167" s="12"/>
    </row>
    <row r="168" spans="1:6" ht="19.5" x14ac:dyDescent="0.4">
      <c r="A168" s="463" t="s">
        <v>176</v>
      </c>
      <c r="B168" s="464"/>
      <c r="C168" s="464"/>
      <c r="D168" s="464"/>
      <c r="E168" s="464"/>
      <c r="F168" s="464"/>
    </row>
    <row r="169" spans="1:6" x14ac:dyDescent="0.3">
      <c r="A169" s="32" t="s">
        <v>233</v>
      </c>
      <c r="B169" s="55">
        <v>0</v>
      </c>
      <c r="C169" s="55"/>
      <c r="D169" s="56" t="s">
        <v>576</v>
      </c>
      <c r="E169" s="55" t="s">
        <v>577</v>
      </c>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0" t="s">
        <v>34</v>
      </c>
      <c r="B177" s="465"/>
      <c r="C177" s="466"/>
      <c r="D177" s="330">
        <f>SUM(B169:C176)</f>
        <v>12</v>
      </c>
    </row>
    <row r="178" spans="1:6" x14ac:dyDescent="0.3">
      <c r="A178" s="460" t="s">
        <v>249</v>
      </c>
      <c r="B178" s="461"/>
      <c r="C178" s="462"/>
      <c r="D178" s="17">
        <f>D177/(COUNT(B169:C176)*2)</f>
        <v>0.8571428571428571</v>
      </c>
    </row>
    <row r="179" spans="1:6" x14ac:dyDescent="0.3">
      <c r="A179" s="10"/>
      <c r="B179" s="11"/>
      <c r="C179" s="13"/>
      <c r="D179" s="14"/>
    </row>
    <row r="180" spans="1:6" ht="19.5" x14ac:dyDescent="0.4">
      <c r="A180" s="463" t="s">
        <v>64</v>
      </c>
      <c r="B180" s="464"/>
      <c r="C180" s="464"/>
      <c r="D180" s="464"/>
      <c r="E180" s="464"/>
      <c r="F180" s="464"/>
    </row>
    <row r="181" spans="1:6" ht="18" x14ac:dyDescent="0.35">
      <c r="A181" s="24" t="s">
        <v>240</v>
      </c>
      <c r="B181" s="55" t="s">
        <v>30</v>
      </c>
      <c r="C181" s="6" t="str">
        <f>IF(B181=0, -5, "0")</f>
        <v>0</v>
      </c>
      <c r="D181" s="55"/>
      <c r="E181" s="55"/>
      <c r="F181" s="55"/>
    </row>
    <row r="182" spans="1:6" ht="33" x14ac:dyDescent="0.3">
      <c r="A182" s="6" t="s">
        <v>241</v>
      </c>
      <c r="B182" s="55">
        <v>1</v>
      </c>
      <c r="C182" s="55"/>
      <c r="D182" s="56" t="s">
        <v>578</v>
      </c>
      <c r="E182" s="55" t="s">
        <v>579</v>
      </c>
      <c r="F182" s="55"/>
    </row>
    <row r="183" spans="1:6" x14ac:dyDescent="0.3">
      <c r="A183" s="26" t="s">
        <v>174</v>
      </c>
      <c r="B183" s="55">
        <v>2</v>
      </c>
      <c r="C183" s="55"/>
      <c r="D183" s="56"/>
      <c r="E183" s="55"/>
      <c r="F183" s="55"/>
    </row>
    <row r="184" spans="1:6" x14ac:dyDescent="0.3">
      <c r="A184" s="6" t="s">
        <v>73</v>
      </c>
      <c r="B184" s="55">
        <v>0</v>
      </c>
      <c r="C184" s="55"/>
      <c r="D184" s="55" t="s">
        <v>580</v>
      </c>
      <c r="E184" s="56" t="s">
        <v>581</v>
      </c>
      <c r="F184" s="55"/>
    </row>
    <row r="185" spans="1:6" x14ac:dyDescent="0.3">
      <c r="A185" s="460" t="s">
        <v>34</v>
      </c>
      <c r="B185" s="461"/>
      <c r="C185" s="462"/>
      <c r="D185" s="329">
        <f>SUM(B181:C184)</f>
        <v>3</v>
      </c>
    </row>
    <row r="186" spans="1:6" x14ac:dyDescent="0.3">
      <c r="A186" s="460" t="s">
        <v>249</v>
      </c>
      <c r="B186" s="461"/>
      <c r="C186" s="462"/>
      <c r="D186" s="17">
        <f>D185/(COUNT(B181:C184)*2)</f>
        <v>0.5</v>
      </c>
    </row>
    <row r="187" spans="1:6" x14ac:dyDescent="0.3">
      <c r="A187" s="10"/>
      <c r="B187" s="11"/>
      <c r="C187" s="11"/>
      <c r="D187" s="12"/>
    </row>
    <row r="188" spans="1:6" ht="19.5" x14ac:dyDescent="0.4">
      <c r="A188" s="467" t="s">
        <v>15</v>
      </c>
      <c r="B188" s="468"/>
      <c r="C188" s="468"/>
      <c r="D188" s="468"/>
      <c r="E188" s="468"/>
      <c r="F188" s="468"/>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0" t="s">
        <v>34</v>
      </c>
      <c r="B193" s="461"/>
      <c r="C193" s="462"/>
      <c r="D193" s="329">
        <f>SUM(B189:C192)</f>
        <v>8</v>
      </c>
    </row>
    <row r="194" spans="1:7" x14ac:dyDescent="0.3">
      <c r="A194" s="460" t="s">
        <v>249</v>
      </c>
      <c r="B194" s="461"/>
      <c r="C194" s="462"/>
      <c r="D194" s="17">
        <f>D193/(COUNT(B189:C192)*2)</f>
        <v>1</v>
      </c>
    </row>
    <row r="195" spans="1:7" x14ac:dyDescent="0.3">
      <c r="A195" s="10"/>
      <c r="B195" s="11"/>
      <c r="C195" s="11"/>
      <c r="D195" s="12"/>
    </row>
    <row r="196" spans="1:7" ht="19.5" x14ac:dyDescent="0.4">
      <c r="A196" s="463" t="s">
        <v>65</v>
      </c>
      <c r="B196" s="464"/>
      <c r="C196" s="464"/>
      <c r="D196" s="464"/>
      <c r="E196" s="464"/>
      <c r="F196" s="464"/>
    </row>
    <row r="197" spans="1:7" x14ac:dyDescent="0.3">
      <c r="A197" s="26" t="s">
        <v>268</v>
      </c>
      <c r="B197" s="55">
        <v>0</v>
      </c>
      <c r="C197" s="55"/>
      <c r="D197" s="56" t="s">
        <v>552</v>
      </c>
      <c r="E197" s="56" t="s">
        <v>582</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0" t="s">
        <v>34</v>
      </c>
      <c r="B202" s="461"/>
      <c r="C202" s="462"/>
      <c r="D202" s="329">
        <f>SUM(B197:C201)</f>
        <v>8</v>
      </c>
    </row>
    <row r="203" spans="1:7" x14ac:dyDescent="0.3">
      <c r="A203" s="460" t="s">
        <v>249</v>
      </c>
      <c r="B203" s="461"/>
      <c r="C203" s="462"/>
      <c r="D203" s="17">
        <f>D202/(COUNT(B197:C201)*2)</f>
        <v>0.8</v>
      </c>
    </row>
    <row r="204" spans="1:7" x14ac:dyDescent="0.3">
      <c r="A204" s="10"/>
      <c r="B204" s="11"/>
      <c r="C204" s="11"/>
      <c r="D204" s="12"/>
    </row>
    <row r="205" spans="1:7" ht="19.5" x14ac:dyDescent="0.4">
      <c r="A205" s="463" t="s">
        <v>175</v>
      </c>
      <c r="B205" s="464"/>
      <c r="C205" s="464"/>
      <c r="D205" s="464"/>
      <c r="E205" s="464"/>
      <c r="F205" s="464"/>
    </row>
    <row r="206" spans="1:7" x14ac:dyDescent="0.3">
      <c r="A206" s="26" t="s">
        <v>302</v>
      </c>
      <c r="B206" s="55">
        <v>1</v>
      </c>
      <c r="C206" s="55"/>
      <c r="D206" s="55" t="s">
        <v>583</v>
      </c>
      <c r="E206" s="55"/>
      <c r="F206" s="55"/>
      <c r="G206" s="3"/>
    </row>
    <row r="207" spans="1:7" ht="18" x14ac:dyDescent="0.35">
      <c r="A207" s="83" t="s">
        <v>269</v>
      </c>
      <c r="B207" s="55">
        <v>2</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60" t="s">
        <v>34</v>
      </c>
      <c r="B210" s="461"/>
      <c r="C210" s="462"/>
      <c r="D210" s="34">
        <f>SUM(B206:C209)</f>
        <v>5</v>
      </c>
    </row>
    <row r="211" spans="1:6" x14ac:dyDescent="0.3">
      <c r="A211" s="460" t="s">
        <v>249</v>
      </c>
      <c r="B211" s="461"/>
      <c r="C211" s="462"/>
      <c r="D211" s="17">
        <f>D210/(COUNT(B206:C209)*2)</f>
        <v>0.83333333333333337</v>
      </c>
    </row>
    <row r="213" spans="1:6" ht="18" x14ac:dyDescent="0.35">
      <c r="A213" s="37" t="s">
        <v>402</v>
      </c>
      <c r="B213" s="36"/>
      <c r="C213" s="36"/>
      <c r="D213" s="87">
        <f>E213/F213</f>
        <v>0.36363636363636365</v>
      </c>
      <c r="E213" s="323">
        <f>COUNTIF('A3 Technique'!F17:F209,"ok")</f>
        <v>4</v>
      </c>
      <c r="F213" s="323">
        <f>COUNTA('A3 Technique'!F17:F209)</f>
        <v>11</v>
      </c>
    </row>
    <row r="214" spans="1:6" ht="22.5" x14ac:dyDescent="0.3">
      <c r="A214" s="19" t="s">
        <v>403</v>
      </c>
      <c r="B214" s="20"/>
      <c r="C214" s="21"/>
      <c r="D214" s="22">
        <f>SUM(D210,D202,D193,D185,D177,D79,D68,D33,D22,D134,D165,D149,D118,D100,D42,D58)</f>
        <v>131</v>
      </c>
    </row>
    <row r="215" spans="1:6" ht="22.5" x14ac:dyDescent="0.3">
      <c r="A215" s="19" t="s">
        <v>274</v>
      </c>
      <c r="B215" s="20"/>
      <c r="C215" s="21"/>
      <c r="D215" s="23">
        <f>D214/(COUNT(B206:C209,B197:C201,B189:C192,B181:C184,B169:C176,B72:C78,B62:C67,B26:C32,B17:C21,B123:C133,B153:C164,B138:C148,B104:C117,B83:C99,B37:C41,B46:C57)*2)</f>
        <v>0.85064935064935066</v>
      </c>
    </row>
  </sheetData>
  <sheetProtection algorithmName="SHA-512" hashValue="TIw3iAX+vX8DXUE/zxyXBbF6EeRE+eP80/hR4ygawpRRTi0Z4yEsiNH+x5Zxhw4iJs2gw4a9+vLGnzDphsoXLg==" saltValue="0OwLV14Xun2LDDSFej9UPw=="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2019-10-14T20:34:58Z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