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Rades\2018\7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44" i="33" l="1"/>
  <c r="D444" i="38" l="1"/>
  <c r="D444" i="31"/>
  <c r="D444" i="43"/>
  <c r="F543" i="40" l="1"/>
  <c r="F543" i="38"/>
  <c r="F543" i="31"/>
  <c r="F532" i="38"/>
  <c r="F532" i="31"/>
  <c r="F532" i="33"/>
  <c r="F532" i="43"/>
  <c r="E532" i="43"/>
  <c r="F543" i="43"/>
  <c r="B9" i="35" l="1"/>
  <c r="B8" i="35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542" i="36"/>
  <c r="C530" i="36"/>
  <c r="C528" i="36"/>
  <c r="C490" i="36"/>
  <c r="C469" i="36"/>
  <c r="C466" i="36"/>
  <c r="C465" i="36"/>
  <c r="C461" i="36"/>
  <c r="C455" i="36"/>
  <c r="C438" i="36"/>
  <c r="C432" i="36"/>
  <c r="C431" i="36"/>
  <c r="C425" i="36"/>
  <c r="C422" i="36"/>
  <c r="C415" i="36"/>
  <c r="C411" i="36"/>
  <c r="C405" i="36"/>
  <c r="C402" i="36"/>
  <c r="C381" i="36"/>
  <c r="C378" i="36"/>
  <c r="C371" i="36"/>
  <c r="C369" i="36"/>
  <c r="C368" i="36"/>
  <c r="C348" i="36"/>
  <c r="C344" i="36"/>
  <c r="C342" i="36"/>
  <c r="C340" i="36"/>
  <c r="C331" i="36"/>
  <c r="C304" i="36"/>
  <c r="C302" i="36"/>
  <c r="C297" i="36"/>
  <c r="C295" i="36"/>
  <c r="C294" i="36"/>
  <c r="C291" i="36"/>
  <c r="C282" i="36"/>
  <c r="C278" i="36"/>
  <c r="C252" i="36"/>
  <c r="C251" i="36"/>
  <c r="C250" i="36"/>
  <c r="C249" i="36"/>
  <c r="C240" i="36"/>
  <c r="C238" i="36"/>
  <c r="C235" i="36"/>
  <c r="C230" i="36"/>
  <c r="C227" i="36"/>
  <c r="C220" i="36"/>
  <c r="C219" i="36"/>
  <c r="C194" i="36"/>
  <c r="C190" i="36"/>
  <c r="C186" i="36"/>
  <c r="C184" i="36"/>
  <c r="C182" i="36"/>
  <c r="C181" i="36"/>
  <c r="C170" i="36"/>
  <c r="C147" i="36"/>
  <c r="C145" i="36"/>
  <c r="C143" i="36"/>
  <c r="C138" i="36"/>
  <c r="C134" i="36"/>
  <c r="C132" i="36"/>
  <c r="C131" i="36"/>
  <c r="C129" i="36"/>
  <c r="C125" i="36"/>
  <c r="C115" i="36"/>
  <c r="C91" i="36"/>
  <c r="C89" i="36"/>
  <c r="C82" i="36"/>
  <c r="C79" i="36"/>
  <c r="C74" i="36"/>
  <c r="C72" i="36"/>
  <c r="C69" i="36"/>
  <c r="C68" i="36"/>
  <c r="C65" i="36"/>
  <c r="C59" i="36"/>
  <c r="C35" i="36"/>
  <c r="C34" i="36"/>
  <c r="C30" i="36"/>
  <c r="D25" i="43" l="1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B10" i="32" l="1"/>
  <c r="B10" i="41"/>
  <c r="B9" i="41"/>
  <c r="B8" i="41"/>
  <c r="B10" i="39"/>
  <c r="B9" i="39"/>
  <c r="B8" i="39"/>
  <c r="B9" i="32"/>
  <c r="B8" i="32"/>
  <c r="B10" i="25"/>
  <c r="B9" i="25"/>
  <c r="B8" i="25"/>
  <c r="B10" i="35"/>
  <c r="B10" i="37"/>
  <c r="B9" i="37"/>
  <c r="B8" i="37"/>
  <c r="F197" i="41" l="1"/>
  <c r="F197" i="39"/>
  <c r="E197" i="25"/>
  <c r="D477" i="43"/>
  <c r="D222" i="40"/>
  <c r="D223" i="40" s="1"/>
  <c r="D25" i="40"/>
  <c r="D26" i="40" s="1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D197" i="39" s="1"/>
  <c r="E197" i="41"/>
  <c r="D197" i="41" s="1"/>
  <c r="E543" i="40"/>
  <c r="F532" i="40"/>
  <c r="E532" i="40"/>
  <c r="D532" i="40" s="1"/>
  <c r="F512" i="40"/>
  <c r="E512" i="40"/>
  <c r="F498" i="40"/>
  <c r="E498" i="40"/>
  <c r="D498" i="40" s="1"/>
  <c r="F476" i="40"/>
  <c r="E476" i="40"/>
  <c r="F439" i="40"/>
  <c r="E439" i="40"/>
  <c r="D439" i="40" s="1"/>
  <c r="B439" i="40" s="1"/>
  <c r="F386" i="40"/>
  <c r="E386" i="40"/>
  <c r="F353" i="40"/>
  <c r="E353" i="40"/>
  <c r="D353" i="40" s="1"/>
  <c r="F313" i="40"/>
  <c r="E313" i="40"/>
  <c r="F261" i="40"/>
  <c r="E261" i="40"/>
  <c r="D261" i="40" s="1"/>
  <c r="B261" i="40" s="1"/>
  <c r="F200" i="40"/>
  <c r="E200" i="40"/>
  <c r="F153" i="40"/>
  <c r="E153" i="40"/>
  <c r="D153" i="40" s="1"/>
  <c r="F99" i="40"/>
  <c r="E99" i="40"/>
  <c r="F41" i="40"/>
  <c r="E41" i="40"/>
  <c r="D41" i="40" s="1"/>
  <c r="B41" i="40" s="1"/>
  <c r="D493" i="40"/>
  <c r="D494" i="40" s="1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D543" i="38"/>
  <c r="E543" i="38"/>
  <c r="E532" i="38"/>
  <c r="D532" i="38" s="1"/>
  <c r="F512" i="38"/>
  <c r="E512" i="38"/>
  <c r="F498" i="38"/>
  <c r="E498" i="38"/>
  <c r="F476" i="38"/>
  <c r="E476" i="38"/>
  <c r="D476" i="38" s="1"/>
  <c r="B476" i="38" s="1"/>
  <c r="D477" i="38" s="1"/>
  <c r="F439" i="38"/>
  <c r="E439" i="38"/>
  <c r="F386" i="38"/>
  <c r="E386" i="38"/>
  <c r="F353" i="38"/>
  <c r="E353" i="38"/>
  <c r="F313" i="38"/>
  <c r="E313" i="38"/>
  <c r="F261" i="38"/>
  <c r="E261" i="38"/>
  <c r="D261" i="38" s="1"/>
  <c r="B261" i="38" s="1"/>
  <c r="F200" i="38"/>
  <c r="E200" i="38"/>
  <c r="F153" i="38"/>
  <c r="E153" i="38"/>
  <c r="D153" i="38" s="1"/>
  <c r="F99" i="38"/>
  <c r="E99" i="38"/>
  <c r="F41" i="38"/>
  <c r="E41" i="38"/>
  <c r="D41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D543" i="33" s="1"/>
  <c r="E532" i="33"/>
  <c r="F512" i="33"/>
  <c r="E512" i="33"/>
  <c r="F498" i="33"/>
  <c r="E498" i="33"/>
  <c r="F476" i="33"/>
  <c r="E476" i="33"/>
  <c r="F439" i="33"/>
  <c r="E439" i="33"/>
  <c r="F386" i="33"/>
  <c r="E386" i="33"/>
  <c r="F353" i="33"/>
  <c r="E353" i="33"/>
  <c r="F313" i="33"/>
  <c r="E313" i="33"/>
  <c r="F261" i="33"/>
  <c r="E261" i="33"/>
  <c r="F200" i="33"/>
  <c r="E200" i="33"/>
  <c r="F153" i="33"/>
  <c r="E153" i="33"/>
  <c r="F99" i="33"/>
  <c r="E99" i="33"/>
  <c r="F41" i="33"/>
  <c r="E41" i="33"/>
  <c r="F200" i="43"/>
  <c r="F153" i="43"/>
  <c r="F99" i="43"/>
  <c r="F41" i="43"/>
  <c r="E543" i="43"/>
  <c r="F512" i="43"/>
  <c r="E512" i="43"/>
  <c r="F498" i="43"/>
  <c r="E498" i="43"/>
  <c r="F476" i="43"/>
  <c r="E476" i="43"/>
  <c r="D476" i="43" s="1"/>
  <c r="F439" i="43"/>
  <c r="E439" i="43"/>
  <c r="F386" i="43"/>
  <c r="E386" i="43"/>
  <c r="F353" i="43"/>
  <c r="E353" i="43"/>
  <c r="F313" i="43"/>
  <c r="E313" i="43"/>
  <c r="D313" i="43" s="1"/>
  <c r="D314" i="43" s="1"/>
  <c r="F261" i="43"/>
  <c r="E261" i="43"/>
  <c r="E200" i="43"/>
  <c r="E153" i="43"/>
  <c r="D153" i="43" s="1"/>
  <c r="D154" i="43" s="1"/>
  <c r="E99" i="43"/>
  <c r="D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B153" i="40" l="1"/>
  <c r="D154" i="40" s="1"/>
  <c r="B498" i="40"/>
  <c r="D499" i="40" s="1"/>
  <c r="B532" i="40"/>
  <c r="D533" i="40" s="1"/>
  <c r="D534" i="40" s="1"/>
  <c r="B41" i="38"/>
  <c r="D42" i="38" s="1"/>
  <c r="B153" i="38"/>
  <c r="D154" i="38" s="1"/>
  <c r="D353" i="38"/>
  <c r="D439" i="38"/>
  <c r="B439" i="38" s="1"/>
  <c r="D440" i="38" s="1"/>
  <c r="D498" i="38"/>
  <c r="B532" i="38"/>
  <c r="D533" i="38" s="1"/>
  <c r="D534" i="38" s="1"/>
  <c r="D544" i="38"/>
  <c r="D545" i="38" s="1"/>
  <c r="B543" i="38"/>
  <c r="B353" i="40"/>
  <c r="D354" i="40" s="1"/>
  <c r="D200" i="43"/>
  <c r="D201" i="43" s="1"/>
  <c r="D99" i="33"/>
  <c r="B99" i="33" s="1"/>
  <c r="D313" i="33"/>
  <c r="B313" i="33" s="1"/>
  <c r="D314" i="33" s="1"/>
  <c r="D386" i="33"/>
  <c r="B386" i="33" s="1"/>
  <c r="D387" i="33" s="1"/>
  <c r="D476" i="33"/>
  <c r="B476" i="33" s="1"/>
  <c r="D512" i="33"/>
  <c r="D476" i="40"/>
  <c r="B476" i="40" s="1"/>
  <c r="D477" i="40" s="1"/>
  <c r="D480" i="40" s="1"/>
  <c r="D481" i="40" s="1"/>
  <c r="B543" i="33"/>
  <c r="D544" i="33" s="1"/>
  <c r="D545" i="33" s="1"/>
  <c r="B512" i="33"/>
  <c r="D513" i="33" s="1"/>
  <c r="D514" i="33" s="1"/>
  <c r="D261" i="43"/>
  <c r="D262" i="43" s="1"/>
  <c r="D263" i="43" s="1"/>
  <c r="D353" i="43"/>
  <c r="B353" i="43" s="1"/>
  <c r="D354" i="43" s="1"/>
  <c r="D439" i="43"/>
  <c r="B439" i="43" s="1"/>
  <c r="D440" i="43" s="1"/>
  <c r="D441" i="43" s="1"/>
  <c r="D498" i="43"/>
  <c r="D41" i="33"/>
  <c r="D153" i="33"/>
  <c r="B153" i="33" s="1"/>
  <c r="D154" i="33" s="1"/>
  <c r="D157" i="33" s="1"/>
  <c r="D158" i="33" s="1"/>
  <c r="D261" i="33"/>
  <c r="D353" i="33"/>
  <c r="D439" i="33"/>
  <c r="D498" i="33"/>
  <c r="D532" i="33"/>
  <c r="D99" i="38"/>
  <c r="D200" i="38"/>
  <c r="B200" i="38" s="1"/>
  <c r="D201" i="38" s="1"/>
  <c r="D202" i="38" s="1"/>
  <c r="D313" i="38"/>
  <c r="D386" i="38"/>
  <c r="D512" i="38"/>
  <c r="D99" i="40"/>
  <c r="D200" i="40"/>
  <c r="D313" i="40"/>
  <c r="D386" i="40"/>
  <c r="D512" i="40"/>
  <c r="B512" i="40" s="1"/>
  <c r="D543" i="40"/>
  <c r="D100" i="33"/>
  <c r="D42" i="40"/>
  <c r="D45" i="40" s="1"/>
  <c r="D46" i="40" s="1"/>
  <c r="D513" i="40"/>
  <c r="D514" i="40" s="1"/>
  <c r="D41" i="43"/>
  <c r="D532" i="43"/>
  <c r="D533" i="43" s="1"/>
  <c r="D534" i="43" s="1"/>
  <c r="B162" i="29" s="1"/>
  <c r="D386" i="43"/>
  <c r="B386" i="43" s="1"/>
  <c r="D387" i="43" s="1"/>
  <c r="D390" i="43" s="1"/>
  <c r="D391" i="43" s="1"/>
  <c r="D512" i="43"/>
  <c r="D543" i="43"/>
  <c r="B543" i="43" s="1"/>
  <c r="D544" i="43" s="1"/>
  <c r="D545" i="43" s="1"/>
  <c r="B171" i="29" s="1"/>
  <c r="D200" i="33"/>
  <c r="D155" i="43"/>
  <c r="D157" i="43"/>
  <c r="D158" i="43" s="1"/>
  <c r="D202" i="43"/>
  <c r="D204" i="43"/>
  <c r="D205" i="43" s="1"/>
  <c r="D443" i="43"/>
  <c r="D265" i="43"/>
  <c r="D266" i="43" s="1"/>
  <c r="D478" i="43"/>
  <c r="D480" i="43"/>
  <c r="D481" i="43" s="1"/>
  <c r="D101" i="43"/>
  <c r="D102" i="43"/>
  <c r="D103" i="43" s="1"/>
  <c r="D315" i="43"/>
  <c r="D317" i="43"/>
  <c r="D318" i="43" s="1"/>
  <c r="D440" i="40"/>
  <c r="D443" i="40" s="1"/>
  <c r="D444" i="40" s="1"/>
  <c r="D262" i="40"/>
  <c r="D265" i="40" s="1"/>
  <c r="D266" i="40" s="1"/>
  <c r="D262" i="38"/>
  <c r="D263" i="38" s="1"/>
  <c r="D477" i="33"/>
  <c r="D480" i="33" s="1"/>
  <c r="D481" i="33" s="1"/>
  <c r="D478" i="40"/>
  <c r="D85" i="40"/>
  <c r="D173" i="40"/>
  <c r="D480" i="38"/>
  <c r="D481" i="38" s="1"/>
  <c r="D478" i="38"/>
  <c r="D85" i="38"/>
  <c r="D173" i="38"/>
  <c r="D85" i="31"/>
  <c r="D173" i="31"/>
  <c r="D500" i="36"/>
  <c r="D457" i="36"/>
  <c r="D458" i="36" s="1"/>
  <c r="D406" i="36"/>
  <c r="D407" i="36" s="1"/>
  <c r="D333" i="36"/>
  <c r="D334" i="36" s="1"/>
  <c r="D172" i="36"/>
  <c r="D173" i="36" s="1"/>
  <c r="D117" i="36"/>
  <c r="D118" i="36" s="1"/>
  <c r="D502" i="40" l="1"/>
  <c r="D503" i="40" s="1"/>
  <c r="D500" i="40"/>
  <c r="D357" i="40"/>
  <c r="D358" i="40" s="1"/>
  <c r="D355" i="40"/>
  <c r="D45" i="38"/>
  <c r="D46" i="38" s="1"/>
  <c r="D43" i="38"/>
  <c r="D315" i="33"/>
  <c r="D317" i="33"/>
  <c r="D318" i="33" s="1"/>
  <c r="D157" i="38"/>
  <c r="D158" i="38" s="1"/>
  <c r="D155" i="38"/>
  <c r="D157" i="40"/>
  <c r="D158" i="40" s="1"/>
  <c r="D155" i="40"/>
  <c r="D513" i="43"/>
  <c r="D514" i="43" s="1"/>
  <c r="B152" i="29" s="1"/>
  <c r="B512" i="43"/>
  <c r="B543" i="40"/>
  <c r="D544" i="40" s="1"/>
  <c r="D545" i="40" s="1"/>
  <c r="D314" i="38"/>
  <c r="B313" i="38"/>
  <c r="B99" i="40"/>
  <c r="D100" i="40" s="1"/>
  <c r="D387" i="40"/>
  <c r="D390" i="40" s="1"/>
  <c r="D391" i="40" s="1"/>
  <c r="B386" i="40"/>
  <c r="B512" i="38"/>
  <c r="D513" i="38" s="1"/>
  <c r="D514" i="38" s="1"/>
  <c r="B155" i="29" s="1"/>
  <c r="D100" i="38"/>
  <c r="B99" i="38"/>
  <c r="B498" i="43"/>
  <c r="D499" i="43" s="1"/>
  <c r="D201" i="40"/>
  <c r="D202" i="40" s="1"/>
  <c r="B200" i="40"/>
  <c r="B353" i="38"/>
  <c r="D354" i="38" s="1"/>
  <c r="D314" i="40"/>
  <c r="D317" i="40" s="1"/>
  <c r="D318" i="40" s="1"/>
  <c r="B313" i="40"/>
  <c r="B386" i="38"/>
  <c r="D387" i="38" s="1"/>
  <c r="D499" i="38"/>
  <c r="B498" i="38"/>
  <c r="D388" i="33"/>
  <c r="D390" i="33"/>
  <c r="D391" i="33" s="1"/>
  <c r="B498" i="33"/>
  <c r="D499" i="33" s="1"/>
  <c r="B439" i="33"/>
  <c r="D440" i="33" s="1"/>
  <c r="B41" i="33"/>
  <c r="D42" i="33" s="1"/>
  <c r="B200" i="33"/>
  <c r="D201" i="33" s="1"/>
  <c r="B353" i="33"/>
  <c r="D354" i="33" s="1"/>
  <c r="B532" i="33"/>
  <c r="D533" i="33" s="1"/>
  <c r="B261" i="33"/>
  <c r="D262" i="33" s="1"/>
  <c r="D388" i="40"/>
  <c r="D101" i="38"/>
  <c r="D102" i="38"/>
  <c r="D103" i="38" s="1"/>
  <c r="D315" i="40"/>
  <c r="D265" i="38"/>
  <c r="D266" i="38" s="1"/>
  <c r="D547" i="40"/>
  <c r="D547" i="38"/>
  <c r="D263" i="40"/>
  <c r="D478" i="33"/>
  <c r="D388" i="43"/>
  <c r="D441" i="38"/>
  <c r="D443" i="38"/>
  <c r="D102" i="33"/>
  <c r="D103" i="33" s="1"/>
  <c r="D101" i="33"/>
  <c r="D547" i="43"/>
  <c r="B41" i="43"/>
  <c r="D42" i="43" s="1"/>
  <c r="D43" i="40"/>
  <c r="D441" i="40"/>
  <c r="D547" i="33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B98" i="29"/>
  <c r="B89" i="29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A8" i="38"/>
  <c r="A7" i="39" s="1"/>
  <c r="D500" i="43" l="1"/>
  <c r="D502" i="43"/>
  <c r="D503" i="43" s="1"/>
  <c r="B143" i="29" s="1"/>
  <c r="D357" i="38"/>
  <c r="D358" i="38" s="1"/>
  <c r="D355" i="38"/>
  <c r="D388" i="38"/>
  <c r="D390" i="38"/>
  <c r="D391" i="38" s="1"/>
  <c r="D101" i="40"/>
  <c r="D102" i="40"/>
  <c r="D103" i="40" s="1"/>
  <c r="B66" i="29" s="1"/>
  <c r="D500" i="38"/>
  <c r="D502" i="38"/>
  <c r="D503" i="38" s="1"/>
  <c r="D315" i="38"/>
  <c r="D317" i="38"/>
  <c r="D318" i="38" s="1"/>
  <c r="D534" i="33"/>
  <c r="D441" i="33"/>
  <c r="D443" i="33"/>
  <c r="D357" i="33"/>
  <c r="D358" i="33" s="1"/>
  <c r="D355" i="33"/>
  <c r="D502" i="33"/>
  <c r="D503" i="33" s="1"/>
  <c r="D500" i="33"/>
  <c r="D204" i="33"/>
  <c r="D205" i="33" s="1"/>
  <c r="D202" i="33"/>
  <c r="D265" i="33"/>
  <c r="D266" i="33" s="1"/>
  <c r="D263" i="33"/>
  <c r="D45" i="33"/>
  <c r="D46" i="33" s="1"/>
  <c r="D43" i="33"/>
  <c r="D63" i="39"/>
  <c r="D64" i="39" s="1"/>
  <c r="D118" i="39"/>
  <c r="D119" i="39" s="1"/>
  <c r="D548" i="38"/>
  <c r="D549" i="38" s="1"/>
  <c r="D161" i="39"/>
  <c r="D162" i="39" s="1"/>
  <c r="D63" i="41"/>
  <c r="D64" i="41" s="1"/>
  <c r="D161" i="41"/>
  <c r="D162" i="41" s="1"/>
  <c r="D43" i="43"/>
  <c r="D45" i="43"/>
  <c r="D46" i="43" s="1"/>
  <c r="B53" i="29" s="1"/>
  <c r="D133" i="39"/>
  <c r="D134" i="39" s="1"/>
  <c r="D133" i="41"/>
  <c r="D134" i="41" s="1"/>
  <c r="D84" i="39"/>
  <c r="D85" i="39" s="1"/>
  <c r="D149" i="39"/>
  <c r="D150" i="39" s="1"/>
  <c r="D102" i="39"/>
  <c r="D103" i="39" s="1"/>
  <c r="D84" i="41"/>
  <c r="D85" i="41" s="1"/>
  <c r="D102" i="41"/>
  <c r="D103" i="41" s="1"/>
  <c r="D118" i="41"/>
  <c r="D119" i="41" s="1"/>
  <c r="D149" i="41"/>
  <c r="D150" i="41" s="1"/>
  <c r="B75" i="29"/>
  <c r="B93" i="29"/>
  <c r="B84" i="29"/>
  <c r="B102" i="29"/>
  <c r="B120" i="29"/>
  <c r="B147" i="29"/>
  <c r="D195" i="41"/>
  <c r="B129" i="29"/>
  <c r="B138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B126" i="29" l="1"/>
  <c r="D548" i="40"/>
  <c r="D549" i="40" s="1"/>
  <c r="D548" i="33"/>
  <c r="D549" i="33" s="1"/>
  <c r="D548" i="43"/>
  <c r="D549" i="43" s="1"/>
  <c r="B12" i="43" s="1"/>
  <c r="D198" i="41"/>
  <c r="D199" i="41" s="1"/>
  <c r="B184" i="29" s="1"/>
  <c r="D198" i="39"/>
  <c r="D199" i="39" s="1"/>
  <c r="B183" i="29" s="1"/>
  <c r="B128" i="29"/>
  <c r="B101" i="29"/>
  <c r="B11" i="41" l="1"/>
  <c r="B11" i="39"/>
  <c r="B35" i="29"/>
  <c r="B12" i="40"/>
  <c r="B39" i="29"/>
  <c r="B29" i="29"/>
  <c r="B12" i="38"/>
  <c r="B38" i="29"/>
  <c r="B28" i="29"/>
  <c r="E543" i="31"/>
  <c r="E532" i="31"/>
  <c r="D532" i="31" s="1"/>
  <c r="F512" i="31"/>
  <c r="E512" i="31"/>
  <c r="F498" i="31"/>
  <c r="E498" i="31"/>
  <c r="D498" i="31" s="1"/>
  <c r="F476" i="31"/>
  <c r="E476" i="31"/>
  <c r="F439" i="31"/>
  <c r="E439" i="31"/>
  <c r="D439" i="31" s="1"/>
  <c r="F386" i="31"/>
  <c r="E386" i="31"/>
  <c r="F353" i="31"/>
  <c r="E353" i="31"/>
  <c r="D353" i="31" s="1"/>
  <c r="F313" i="31"/>
  <c r="E313" i="31"/>
  <c r="F261" i="31"/>
  <c r="E261" i="31"/>
  <c r="D261" i="31" s="1"/>
  <c r="F200" i="31"/>
  <c r="E200" i="31"/>
  <c r="F153" i="31"/>
  <c r="E153" i="31"/>
  <c r="D153" i="31" s="1"/>
  <c r="F99" i="31"/>
  <c r="E99" i="31"/>
  <c r="F41" i="31"/>
  <c r="E41" i="31"/>
  <c r="D41" i="31" s="1"/>
  <c r="B41" i="31" s="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D544" i="36"/>
  <c r="D545" i="36" s="1"/>
  <c r="A537" i="36"/>
  <c r="A517" i="36"/>
  <c r="B151" i="29"/>
  <c r="A506" i="36"/>
  <c r="D493" i="36"/>
  <c r="A484" i="36"/>
  <c r="A447" i="36"/>
  <c r="D426" i="36"/>
  <c r="D427" i="36" s="1"/>
  <c r="D417" i="36"/>
  <c r="A394" i="36"/>
  <c r="D387" i="36"/>
  <c r="D388" i="36" s="1"/>
  <c r="A361" i="36"/>
  <c r="A321" i="36"/>
  <c r="D285" i="36"/>
  <c r="A269" i="36"/>
  <c r="A208" i="36"/>
  <c r="D201" i="36"/>
  <c r="A161" i="36"/>
  <c r="D154" i="36"/>
  <c r="D155" i="36" s="1"/>
  <c r="A106" i="36"/>
  <c r="D61" i="36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B261" i="31" l="1"/>
  <c r="D262" i="31" s="1"/>
  <c r="B353" i="31"/>
  <c r="D354" i="31" s="1"/>
  <c r="B532" i="31"/>
  <c r="D533" i="31" s="1"/>
  <c r="D534" i="31" s="1"/>
  <c r="D197" i="35"/>
  <c r="D154" i="31"/>
  <c r="D157" i="31" s="1"/>
  <c r="D158" i="31" s="1"/>
  <c r="B153" i="31"/>
  <c r="B439" i="31"/>
  <c r="D440" i="31" s="1"/>
  <c r="D499" i="31"/>
  <c r="D502" i="31" s="1"/>
  <c r="D503" i="31" s="1"/>
  <c r="B498" i="31"/>
  <c r="D476" i="31"/>
  <c r="B476" i="31" s="1"/>
  <c r="D477" i="31" s="1"/>
  <c r="D149" i="35"/>
  <c r="D150" i="35" s="1"/>
  <c r="D99" i="31"/>
  <c r="D200" i="31"/>
  <c r="D313" i="31"/>
  <c r="D386" i="31"/>
  <c r="D512" i="31"/>
  <c r="D63" i="35"/>
  <c r="D64" i="35" s="1"/>
  <c r="D161" i="35"/>
  <c r="D162" i="35" s="1"/>
  <c r="D42" i="31"/>
  <c r="D133" i="35"/>
  <c r="D134" i="35" s="1"/>
  <c r="D102" i="35"/>
  <c r="D103" i="35" s="1"/>
  <c r="D118" i="35"/>
  <c r="D119" i="35" s="1"/>
  <c r="D155" i="31"/>
  <c r="D500" i="31"/>
  <c r="D161" i="37"/>
  <c r="D162" i="37" s="1"/>
  <c r="D149" i="37"/>
  <c r="D150" i="37" s="1"/>
  <c r="D133" i="37"/>
  <c r="D134" i="37" s="1"/>
  <c r="D118" i="37"/>
  <c r="D119" i="37" s="1"/>
  <c r="D102" i="37"/>
  <c r="D103" i="37" s="1"/>
  <c r="D84" i="37"/>
  <c r="D85" i="37" s="1"/>
  <c r="D63" i="37"/>
  <c r="D64" i="37" s="1"/>
  <c r="D84" i="35"/>
  <c r="D85" i="35" s="1"/>
  <c r="D533" i="36"/>
  <c r="D534" i="36" s="1"/>
  <c r="B161" i="29" s="1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2" i="36"/>
  <c r="D45" i="36" s="1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441" i="31" l="1"/>
  <c r="D443" i="31"/>
  <c r="D357" i="31"/>
  <c r="D358" i="31" s="1"/>
  <c r="D355" i="31"/>
  <c r="D263" i="31"/>
  <c r="D265" i="31"/>
  <c r="D266" i="31" s="1"/>
  <c r="B512" i="31"/>
  <c r="D513" i="31" s="1"/>
  <c r="D514" i="31" s="1"/>
  <c r="B99" i="31"/>
  <c r="D100" i="31" s="1"/>
  <c r="B313" i="31"/>
  <c r="D314" i="31" s="1"/>
  <c r="D478" i="31"/>
  <c r="D480" i="31"/>
  <c r="D481" i="31" s="1"/>
  <c r="B386" i="31"/>
  <c r="D387" i="31" s="1"/>
  <c r="B200" i="31"/>
  <c r="D201" i="31" s="1"/>
  <c r="D198" i="35"/>
  <c r="D199" i="35" s="1"/>
  <c r="B11" i="35" s="1"/>
  <c r="D198" i="37"/>
  <c r="D199" i="37" s="1"/>
  <c r="B11" i="37" s="1"/>
  <c r="D43" i="31"/>
  <c r="D45" i="31"/>
  <c r="D46" i="31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103" i="36" s="1"/>
  <c r="B61" i="29" s="1"/>
  <c r="D43" i="36"/>
  <c r="D46" i="36"/>
  <c r="B52" i="29" s="1"/>
  <c r="B99" i="29"/>
  <c r="B81" i="29"/>
  <c r="B179" i="29"/>
  <c r="B79" i="29"/>
  <c r="B43" i="29"/>
  <c r="B45" i="29"/>
  <c r="D102" i="31" l="1"/>
  <c r="D103" i="31" s="1"/>
  <c r="D101" i="31"/>
  <c r="D390" i="31"/>
  <c r="D391" i="31" s="1"/>
  <c r="D388" i="31"/>
  <c r="D202" i="31"/>
  <c r="D204" i="31"/>
  <c r="D205" i="31" s="1"/>
  <c r="D315" i="31"/>
  <c r="D317" i="31"/>
  <c r="D318" i="31" s="1"/>
  <c r="D444" i="36"/>
  <c r="B124" i="29" s="1"/>
  <c r="B25" i="29"/>
  <c r="B180" i="29"/>
  <c r="D548" i="36"/>
  <c r="D549" i="36" s="1"/>
  <c r="B24" i="29" s="1"/>
  <c r="B12" i="33"/>
  <c r="B36" i="29"/>
  <c r="F197" i="32"/>
  <c r="E197" i="32"/>
  <c r="D197" i="32" s="1"/>
  <c r="B12" i="36" l="1"/>
  <c r="D543" i="31"/>
  <c r="B543" i="31" s="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D118" i="32" s="1"/>
  <c r="D119" i="32" s="1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02" i="32" l="1"/>
  <c r="D103" i="32" s="1"/>
  <c r="D161" i="32"/>
  <c r="D162" i="32" s="1"/>
  <c r="D84" i="32"/>
  <c r="D85" i="32" s="1"/>
  <c r="D133" i="32"/>
  <c r="D134" i="32" s="1"/>
  <c r="D149" i="32"/>
  <c r="D150" i="32" s="1"/>
  <c r="D544" i="3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1" i="32"/>
  <c r="B182" i="29"/>
  <c r="B100" i="29"/>
  <c r="C191" i="25"/>
  <c r="D194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C37" i="25"/>
  <c r="D42" i="25" s="1"/>
  <c r="D43" i="25" s="1"/>
  <c r="D186" i="25"/>
  <c r="D187" i="25" s="1"/>
  <c r="D177" i="25"/>
  <c r="D178" i="25" s="1"/>
  <c r="D52" i="25"/>
  <c r="D53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84" i="25" l="1"/>
  <c r="D85" i="25" s="1"/>
  <c r="D118" i="25"/>
  <c r="D119" i="25" s="1"/>
  <c r="D149" i="25"/>
  <c r="D150" i="25" s="1"/>
  <c r="D63" i="25"/>
  <c r="D64" i="25" s="1"/>
  <c r="D102" i="25"/>
  <c r="D103" i="25" s="1"/>
  <c r="D161" i="25"/>
  <c r="D162" i="25" s="1"/>
  <c r="D133" i="25"/>
  <c r="D134" i="25" s="1"/>
  <c r="D195" i="25"/>
  <c r="B27" i="29"/>
  <c r="B37" i="29"/>
  <c r="B12" i="31"/>
  <c r="D198" i="25" l="1"/>
  <c r="D199" i="25" s="1"/>
  <c r="B11" i="25" s="1"/>
  <c r="B46" i="29"/>
  <c r="B26" i="29" l="1"/>
  <c r="B181" i="29"/>
</calcChain>
</file>

<file path=xl/sharedStrings.xml><?xml version="1.0" encoding="utf-8"?>
<sst xmlns="http://schemas.openxmlformats.org/spreadsheetml/2006/main" count="5892" uniqueCount="484">
  <si>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</si>
  <si>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</si>
  <si>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</si>
  <si>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</si>
  <si>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</si>
  <si>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</si>
  <si>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</si>
  <si>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</si>
  <si>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</si>
  <si>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</si>
  <si>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</si>
  <si>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</si>
  <si>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</si>
  <si>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</si>
  <si>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</si>
  <si>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</si>
  <si>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</si>
  <si>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</si>
  <si>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</si>
  <si>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</si>
  <si>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</si>
  <si>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</si>
  <si>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</si>
  <si>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</si>
  <si>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</si>
  <si>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</si>
  <si>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</si>
  <si>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</si>
  <si>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</si>
  <si>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</si>
  <si>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</si>
  <si>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</si>
  <si>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</si>
  <si>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</si>
  <si>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</si>
  <si>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</si>
  <si>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</si>
  <si>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</si>
  <si>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</si>
  <si>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</si>
  <si>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</si>
  <si>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</si>
  <si>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</si>
  <si>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</si>
  <si>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</si>
  <si>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</si>
  <si>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</si>
  <si>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</si>
  <si>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</si>
  <si>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</si>
  <si>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</si>
  <si>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</si>
  <si>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</si>
  <si>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</si>
  <si>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</si>
  <si>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</si>
  <si>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</si>
  <si>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</si>
  <si>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</si>
  <si>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</si>
  <si>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</si>
  <si>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</si>
  <si>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</si>
  <si>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</si>
  <si>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</si>
  <si>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</si>
  <si>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</si>
  <si>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</si>
  <si>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</si>
  <si>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</si>
  <si>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</si>
  <si>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</si>
  <si>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</si>
  <si>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</si>
  <si>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</si>
  <si>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</si>
  <si>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</si>
  <si>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</si>
  <si>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</si>
  <si>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</si>
  <si>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</si>
  <si>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</si>
  <si>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</si>
  <si>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</si>
  <si>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</si>
  <si>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</si>
  <si>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</si>
  <si>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</si>
  <si>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</si>
  <si>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</si>
  <si>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</si>
  <si>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</si>
  <si>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</si>
  <si>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</si>
  <si>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</si>
  <si>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</si>
  <si>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</si>
  <si>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</si>
  <si>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</si>
  <si>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</si>
  <si>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</si>
  <si>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</si>
  <si>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</si>
  <si>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</si>
  <si>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</si>
  <si>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</si>
  <si>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</si>
  <si>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</si>
  <si>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</si>
  <si>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</si>
  <si>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</si>
  <si>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</si>
  <si>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</si>
  <si>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</si>
  <si>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</si>
  <si>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</si>
  <si>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</si>
  <si>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</si>
  <si>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</si>
  <si>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</si>
  <si>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</si>
  <si>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</si>
  <si>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</si>
  <si>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</si>
  <si>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</si>
  <si>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</si>
  <si>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</si>
  <si>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</si>
  <si>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</si>
  <si>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</si>
  <si>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</si>
  <si>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</si>
  <si>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</si>
  <si>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</si>
  <si>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</si>
  <si>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</si>
  <si>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</si>
  <si>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</si>
  <si>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</si>
  <si>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</si>
  <si>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</si>
  <si>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</si>
  <si>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</si>
  <si>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</si>
  <si>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</si>
  <si>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</si>
  <si>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</si>
  <si>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</si>
  <si>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</si>
  <si>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</si>
  <si>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</si>
  <si>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</si>
  <si>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</si>
  <si>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</si>
  <si>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</si>
  <si>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</si>
  <si>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</si>
  <si>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</si>
  <si>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</si>
  <si>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</si>
  <si>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</si>
  <si>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</si>
  <si>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</si>
  <si>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</si>
  <si>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</si>
  <si>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</si>
  <si>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</si>
  <si>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</si>
  <si>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</si>
  <si>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</si>
  <si>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</si>
  <si>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</si>
  <si>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</si>
  <si>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</si>
  <si>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</si>
  <si>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</si>
  <si>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</si>
  <si>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</si>
  <si>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</si>
  <si>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</si>
  <si>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</si>
  <si>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</si>
  <si>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</si>
  <si>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</si>
  <si>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</si>
  <si>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</si>
  <si>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</si>
  <si>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</si>
  <si>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</si>
  <si>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</si>
  <si>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</si>
  <si>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</si>
  <si>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</si>
  <si>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</si>
  <si>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</si>
  <si>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</si>
  <si>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</si>
  <si>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</si>
  <si>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</si>
  <si>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</si>
  <si>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</si>
  <si>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</si>
  <si>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</si>
  <si>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</si>
  <si>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</si>
  <si>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</si>
  <si>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</si>
  <si>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</si>
  <si>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</si>
  <si>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</si>
  <si>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</si>
  <si>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</si>
  <si>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</si>
  <si>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</si>
  <si>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</si>
  <si>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</si>
  <si>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</si>
  <si>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</si>
  <si>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</si>
  <si>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</si>
  <si>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</si>
  <si>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</si>
  <si>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</si>
  <si>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</si>
  <si>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</si>
  <si>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</si>
  <si>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</si>
  <si>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</si>
  <si>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</si>
  <si>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</si>
  <si>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</si>
  <si>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</si>
  <si>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</si>
  <si>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</si>
  <si>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</si>
  <si>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</si>
  <si>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</si>
  <si>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</si>
  <si>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</si>
  <si>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</si>
  <si>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</si>
  <si>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</si>
  <si>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</si>
  <si>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</si>
  <si>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</si>
  <si>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</si>
  <si>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</si>
  <si>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</si>
  <si>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</si>
  <si>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</si>
  <si>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</si>
  <si>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</si>
  <si>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</si>
  <si>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</si>
  <si>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</si>
  <si>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</si>
  <si>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</si>
  <si>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</si>
  <si>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</si>
  <si>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</si>
  <si>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</si>
  <si>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</si>
  <si>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</si>
  <si>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</si>
  <si>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</si>
  <si>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</si>
  <si>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</si>
  <si>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</si>
  <si>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</si>
  <si>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</si>
  <si>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</si>
  <si>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</si>
  <si>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</si>
  <si>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</si>
  <si>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</si>
  <si>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</si>
  <si>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</si>
  <si>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</si>
  <si>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</si>
  <si>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</si>
  <si>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</si>
  <si>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</si>
  <si>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</si>
  <si>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</si>
  <si>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</si>
  <si>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</si>
  <si>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</si>
  <si>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</si>
  <si>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</si>
  <si>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</si>
  <si>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</si>
  <si>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</si>
  <si>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</si>
  <si>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</si>
  <si>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</si>
  <si>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</si>
  <si>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</si>
  <si>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</si>
  <si>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</si>
  <si>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</si>
  <si>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</si>
  <si>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</si>
  <si>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</si>
  <si>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</si>
  <si>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</si>
  <si>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</si>
  <si>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</si>
  <si>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</si>
  <si>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</si>
  <si>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</si>
  <si>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</si>
  <si>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</si>
  <si>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</si>
  <si>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</si>
  <si>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</si>
  <si>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</si>
  <si>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</si>
  <si>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</si>
  <si>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</si>
  <si>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</si>
  <si>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</si>
  <si>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</si>
  <si>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</si>
  <si>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</si>
  <si>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</si>
  <si>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</si>
  <si>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</si>
  <si>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</si>
  <si>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</si>
  <si>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</si>
  <si>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</si>
  <si>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</si>
  <si>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</si>
  <si>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</si>
  <si>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</si>
  <si>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</si>
  <si>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</si>
  <si>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</si>
  <si>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</si>
  <si>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</si>
  <si>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</si>
  <si>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</si>
  <si>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</si>
  <si>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</si>
  <si>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</si>
  <si>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</si>
  <si>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</si>
  <si>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</si>
  <si>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</si>
  <si>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</si>
  <si>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</si>
  <si>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</si>
  <si>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</si>
  <si>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</si>
  <si>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</si>
  <si>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</si>
  <si>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</si>
  <si>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</si>
  <si>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</si>
  <si>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</si>
  <si>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</si>
  <si>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</si>
  <si>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</si>
  <si>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</si>
  <si>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</si>
  <si>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</si>
  <si>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</si>
  <si>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</si>
  <si>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</si>
  <si>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</si>
  <si>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</si>
  <si>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</si>
  <si>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</si>
  <si>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</si>
  <si>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</si>
  <si>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</si>
  <si>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</si>
  <si>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</si>
  <si>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</si>
  <si>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</si>
  <si>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</si>
  <si>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</si>
  <si>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</si>
  <si>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</si>
  <si>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</si>
  <si>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</si>
  <si>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</si>
  <si>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</si>
  <si>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</si>
  <si>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</si>
  <si>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</si>
  <si>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</si>
  <si>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</si>
  <si>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</si>
  <si>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</si>
  <si>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</si>
  <si>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</si>
  <si>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</si>
  <si>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</si>
  <si>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</si>
  <si>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</si>
  <si>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</si>
  <si>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</si>
  <si>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</si>
  <si>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</si>
  <si>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</si>
  <si>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</si>
  <si>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</si>
  <si>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Chef rayon EPCS M Zied BOUDERBALA</t>
  </si>
  <si>
    <t>Présence des palettes en bois et des cartons d'emballages usés, procéder à l'évacuation de ces déchets du magasin.</t>
  </si>
  <si>
    <t>Accorder plus d'attention au rangement de l'espace destiné au stockage des produits non-conformes.</t>
  </si>
  <si>
    <t>Les barquettes de fraises préemballées étaient entreposées à température ambiante,alors que le fournisseur (San Lucar) indique que la conservation doit être à 4°C, ces barquettes étaient déplacées dans le meuble froid. (voir photos).</t>
  </si>
  <si>
    <t>Présence d'une vingtaine de barquettes de dattes"Dattes Deglet nour de Tunisie"  (Gbra) ,250g et 500g ,dont la DLUO est dépassée ,datant du 31/12/2017. (voir photo).</t>
  </si>
  <si>
    <t>Renforer le tri de ces produits.
Respecter la notion FEFO.</t>
  </si>
  <si>
    <t>Utilisation des palettes en bois pour l'entreposage des sacs de sucre, remplacer ces palettes par des palettes en plastique.</t>
  </si>
  <si>
    <t>Les étagères étaient poussiéreuses.
Présence de restes de produits déversés (couscous…) sur les étagères . Renforcer le nettoyage à ce niveau.</t>
  </si>
  <si>
    <t xml:space="preserve">Exposition des piments dans des cartons, remplacer les piments dans des caisses en plastique. </t>
  </si>
  <si>
    <t>L'étanchéité de la porte de réception n'était pas satisfaisante.(voir photo)</t>
  </si>
  <si>
    <t>le sol du quai de réception était ébréché dû aux travaux publics.(voir photo)</t>
  </si>
  <si>
    <t>L'hgromètrie relevée était de 67°C.</t>
  </si>
  <si>
    <t>Le sol de la chambre froide était ébréché.</t>
  </si>
  <si>
    <t>Le sol de la chambre froide était ébréché.
la chambranle était brisée.
La jointure de séparation était démontée</t>
  </si>
  <si>
    <t>Prévoir une station de nettoyage.</t>
  </si>
  <si>
    <t>Le système d’ouverture à pédale des poubelles du rayon FLEG et de la salle de pause était rompu.</t>
  </si>
  <si>
    <t>Température affichée: 3,2°C
Température mesurée: 2,6°C</t>
  </si>
  <si>
    <t>Le contrôle du nettoyage et désinfection n’était pas quotidien, une sensibilisation à ce sujet était réalisée le jour de l’audit.</t>
  </si>
  <si>
    <t>CM Rades</t>
  </si>
  <si>
    <t>M Dhia MECHLAOUI/ Dr Raja BOUHALFAYA</t>
  </si>
  <si>
    <t>Absence de papier essui-tout dans les sanitaires des hommes et des femmes.</t>
  </si>
  <si>
    <t xml:space="preserve">Un robinet ordinaire fait office d'une station de nettoyage. Absence de dispositif de surperssion et de tuyau </t>
  </si>
  <si>
    <t>Absence de local déchets</t>
  </si>
  <si>
    <t>M Dhia Mechlaoui</t>
  </si>
  <si>
    <t>Directeur magasin</t>
  </si>
  <si>
    <t xml:space="preserve">Les portions de potirons exposés au linéaire étaient dépourvues d'étiquettes, l'étiquetage des produits préemballés est obligatoire.
L'opérateur à procédé à l'étiquetage de ces derniers. </t>
  </si>
  <si>
    <t>Le port du badge est indispensable.</t>
  </si>
  <si>
    <t>Les autoncontrôles de nettoyage et de désinfection n'étaient pas quotidien.</t>
  </si>
  <si>
    <t>Le rangement de la réserve était insatisfaisant, renforcer le rangement à ce niveau.</t>
  </si>
  <si>
    <t xml:space="preserve">L’évaporateur du réfrigérateur des produits pour alimentation animale était souillé.
</t>
  </si>
  <si>
    <t xml:space="preserve">Renforcer le rangement des produits exposés dans le meuble négative des glaces. </t>
  </si>
  <si>
    <t>Veuillez fournir du papier essuie-mains au niveau des sanitaires des hommes et des femmes.</t>
  </si>
  <si>
    <t>Manque d'étanchéité.</t>
  </si>
  <si>
    <t>Hygrométrie= 32%, correct.</t>
  </si>
  <si>
    <t xml:space="preserve">Procéder au dégivrage de l'armoire négative PLS. </t>
  </si>
  <si>
    <t>FLEG:
Le DEIV de gauche était rempli de cadavres de mouches, le nettoyage doit étre plus rigoureux.</t>
  </si>
  <si>
    <t>Le sol était ébréché.</t>
  </si>
  <si>
    <t>Colmater l’ouverture du regard devant la porte de réception pour éviter les nuisibles.</t>
  </si>
  <si>
    <t>Le système d’ouverture à pédale de la salle de pause était rompu.</t>
  </si>
  <si>
    <t>Procéder à la fixation du troisième cache de l’évaporateur.</t>
  </si>
  <si>
    <t>Renforcer le nettoyage des linéaires ( farine, semoule), le contenu de ces produits était déversé sur les étagères.</t>
  </si>
  <si>
    <t>Suite à la perte du froid du meuble (voir téchnique), on a constaté la présence de quelques pots de glace qui étaient partiellement fondus, l'élimination de ces articles était faites immédiatement.</t>
  </si>
  <si>
    <t>Absence de papier et de savon dans les sanitaires.</t>
  </si>
  <si>
    <r>
      <t xml:space="preserve">Meuble (+):
Température affichée: 3°C
Température mesurée: 3,5°C
Meuble (-):
Température affichée: </t>
    </r>
    <r>
      <rPr>
        <b/>
        <sz val="11"/>
        <color theme="1"/>
        <rFont val="Comic Sans MS"/>
        <family val="4"/>
      </rPr>
      <t>-12°C</t>
    </r>
    <r>
      <rPr>
        <sz val="11"/>
        <color theme="1"/>
        <rFont val="Comic Sans MS"/>
        <family val="4"/>
      </rPr>
      <t xml:space="preserve">
Température mesurée: -17°C
Perte du froid négatif au niveau de deux meubles à cause d’un manque d’étanchéité des jointures, une intervention technique est à envisager le plus tot possible.</t>
    </r>
  </si>
  <si>
    <t>M Souheil DRAOUI</t>
  </si>
  <si>
    <t>L'autocontrôle du nettoyage n'était pas quotidien.</t>
  </si>
  <si>
    <t>La qualité de fraicheur des tomates n'était pas satisfaisante.</t>
  </si>
  <si>
    <t>Renforcer la gestion du FEFO.</t>
  </si>
  <si>
    <t>Renforcer le nettoyage au niveau des linéaires pâtes, sucre, semoules, et farine.</t>
  </si>
  <si>
    <t>Renforcer le rangement au niveau des glaces.</t>
  </si>
  <si>
    <t>Utilisation du thermomètre du rayon PLS.</t>
  </si>
  <si>
    <t>Présence de trace de moisissure sur la jointure de l'armoire froide pour les produits canichat. Renforcer le nettoyage.</t>
  </si>
  <si>
    <t>Les tableaux des relevés mensuels des températures n'étaient pas enregistrés pour le mois de mai et juin (voir photo).</t>
  </si>
  <si>
    <t>Absence de papier essuie mains dans les sanitaires homme et femmes.</t>
  </si>
  <si>
    <t>L'étanchéité de la porte de réception était manquante.</t>
  </si>
  <si>
    <t>La peinture au niveau de certains étagères était écaillée.</t>
  </si>
  <si>
    <t>L'hygromètrie était de 57% &lt; 65%, correct.</t>
  </si>
  <si>
    <t>Le cache circuit électrique de l'armoire froide des produits canichat était démonté.</t>
  </si>
  <si>
    <t>Absence du distributeur papier essuie mains au niveau des sanitaire homme et femme.</t>
  </si>
  <si>
    <t>Veuillez mettre en place les dispositifs.</t>
  </si>
  <si>
    <t>Absence de local déchets.</t>
  </si>
  <si>
    <t>Veuillez aménager un espace pour un local déchets.</t>
  </si>
  <si>
    <t>La pédale de la poubelle du rayon fleg était rompue.</t>
  </si>
  <si>
    <t>Présence de givre au niveau du meuble froid des produits surgelés.</t>
  </si>
  <si>
    <t>Présence de rouille au niveau des meubles de stockage dans la réserve de la PGC.</t>
  </si>
  <si>
    <t>Présence de givre au niveau de l'évaporateur de la chambre froide positive PLS et dans le meuble des produits surgelés.</t>
  </si>
  <si>
    <t>Taux de réalisation du plan d'action précédent</t>
  </si>
  <si>
    <t>L'affichage de l'horaire sortie des déchets n'était pas présent.</t>
  </si>
  <si>
    <t>Présence des bulletins d'analyse et plans d'action</t>
  </si>
  <si>
    <t>Enregistrements des autocontrôles de nettoyage et de désinfection</t>
  </si>
  <si>
    <t xml:space="preserve">Utilisation correcte des cadenciers de cuisson et de fabrication </t>
  </si>
  <si>
    <t>Présence d'une cake "barre d'or" du fournisseur (moulin d'or) dont la DLC était dépassée depuis le 02/07/18.</t>
  </si>
  <si>
    <t>Les morceaux de potirons et de pastèques n'étaient pas étiquetés.</t>
  </si>
  <si>
    <t>Présence d'une boite de conserve de tomate dont les DF, DLC, et N°Lot étaient absents.
Présence de certaines boites de conserve (harissa, champignons, et tomates cabossées.</t>
  </si>
  <si>
    <t>La vérification mensuelle du thermomètre n'était pas faite depuis mai 2018.</t>
  </si>
  <si>
    <t>Renforcer les contrôles quotidiens des DLC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</si>
</sst>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4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0.9285714285714286</c:v>
                </c:pt>
                <c:pt idx="1">
                  <c:v>1</c:v>
                </c:pt>
                <c:pt idx="2">
                  <c:v>0.9375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27197472"/>
        <c:axId val="-627208896"/>
      </c:barChart>
      <c:catAx>
        <c:axId val="-627197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27208896"/>
        <c:crosses val="autoZero"/>
        <c:auto val="1"/>
        <c:lblAlgn val="ctr"/>
        <c:lblOffset val="100"/>
        <c:noMultiLvlLbl val="0"/>
      </c:catAx>
      <c:valAx>
        <c:axId val="-627208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27197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39072288"/>
        <c:axId val="-639064128"/>
      </c:barChart>
      <c:catAx>
        <c:axId val="-639072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9064128"/>
        <c:crosses val="autoZero"/>
        <c:auto val="1"/>
        <c:lblAlgn val="ctr"/>
        <c:lblOffset val="100"/>
        <c:noMultiLvlLbl val="0"/>
      </c:catAx>
      <c:valAx>
        <c:axId val="-639064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39072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0.83333333333333337</c:v>
                </c:pt>
                <c:pt idx="2">
                  <c:v>0.8571428571428571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39073920"/>
        <c:axId val="-639066848"/>
      </c:barChart>
      <c:catAx>
        <c:axId val="-639073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9066848"/>
        <c:crosses val="autoZero"/>
        <c:auto val="1"/>
        <c:lblAlgn val="ctr"/>
        <c:lblOffset val="100"/>
        <c:noMultiLvlLbl val="0"/>
      </c:catAx>
      <c:valAx>
        <c:axId val="-639066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39073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0.875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39067936"/>
        <c:axId val="-734677760"/>
      </c:barChart>
      <c:catAx>
        <c:axId val="-63906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34677760"/>
        <c:crosses val="autoZero"/>
        <c:auto val="1"/>
        <c:lblAlgn val="ctr"/>
        <c:lblOffset val="100"/>
        <c:noMultiLvlLbl val="0"/>
      </c:catAx>
      <c:valAx>
        <c:axId val="-734677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39067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34680480"/>
        <c:axId val="-734673952"/>
      </c:barChart>
      <c:catAx>
        <c:axId val="-734680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34673952"/>
        <c:crosses val="autoZero"/>
        <c:auto val="1"/>
        <c:lblAlgn val="ctr"/>
        <c:lblOffset val="100"/>
        <c:noMultiLvlLbl val="0"/>
      </c:catAx>
      <c:valAx>
        <c:axId val="-73467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34680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34679936"/>
        <c:axId val="-734676672"/>
      </c:barChart>
      <c:catAx>
        <c:axId val="-734679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34676672"/>
        <c:crosses val="autoZero"/>
        <c:auto val="1"/>
        <c:lblAlgn val="ctr"/>
        <c:lblOffset val="100"/>
        <c:noMultiLvlLbl val="0"/>
      </c:catAx>
      <c:valAx>
        <c:axId val="-734676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346799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0.82978723404255317</c:v>
                </c:pt>
                <c:pt idx="1">
                  <c:v>0.91489361702127658</c:v>
                </c:pt>
                <c:pt idx="2">
                  <c:v>0.80851063829787229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34667424"/>
        <c:axId val="-734676128"/>
      </c:barChart>
      <c:catAx>
        <c:axId val="-734667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34676128"/>
        <c:crosses val="autoZero"/>
        <c:auto val="1"/>
        <c:lblAlgn val="ctr"/>
        <c:lblOffset val="100"/>
        <c:noMultiLvlLbl val="0"/>
      </c:catAx>
      <c:valAx>
        <c:axId val="-734676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34667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0.89719626168224298</c:v>
                </c:pt>
                <c:pt idx="1">
                  <c:v>0.93925233644859818</c:v>
                </c:pt>
                <c:pt idx="2">
                  <c:v>0.87272727272727268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734678848"/>
        <c:axId val="-734673408"/>
      </c:barChart>
      <c:catAx>
        <c:axId val="-73467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34673408"/>
        <c:crosses val="autoZero"/>
        <c:auto val="1"/>
        <c:lblAlgn val="ctr"/>
        <c:lblOffset val="100"/>
        <c:noMultiLvlLbl val="0"/>
      </c:catAx>
      <c:valAx>
        <c:axId val="-734673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73467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0.86349174786239802</c:v>
                </c:pt>
                <c:pt idx="1">
                  <c:v>0.92707297673493738</c:v>
                </c:pt>
                <c:pt idx="2">
                  <c:v>0.84061895551257249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734671776"/>
        <c:axId val="-734671232"/>
        <c:extLst xmlns:c16r2="http://schemas.microsoft.com/office/drawing/2015/06/chart"/>
      </c:barChart>
      <c:catAx>
        <c:axId val="-7346717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34671232"/>
        <c:crosses val="autoZero"/>
        <c:auto val="1"/>
        <c:lblAlgn val="ctr"/>
        <c:lblOffset val="100"/>
        <c:noMultiLvlLbl val="0"/>
      </c:catAx>
      <c:valAx>
        <c:axId val="-73467123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34671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0.66500000000000004</c:v>
                </c:pt>
                <c:pt idx="1">
                  <c:v>0.65625</c:v>
                </c:pt>
                <c:pt idx="2">
                  <c:v>0.71794871794871795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792688032"/>
        <c:axId val="-792695648"/>
        <c:extLst xmlns:c16r2="http://schemas.microsoft.com/office/drawing/2015/06/chart"/>
      </c:barChart>
      <c:catAx>
        <c:axId val="-792688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2695648"/>
        <c:crosses val="autoZero"/>
        <c:auto val="1"/>
        <c:lblAlgn val="ctr"/>
        <c:lblOffset val="100"/>
        <c:noMultiLvlLbl val="0"/>
      </c:catAx>
      <c:valAx>
        <c:axId val="-792695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792688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27203456"/>
        <c:axId val="-627208352"/>
      </c:barChart>
      <c:catAx>
        <c:axId val="-627203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27208352"/>
        <c:crosses val="autoZero"/>
        <c:auto val="1"/>
        <c:lblAlgn val="ctr"/>
        <c:lblOffset val="100"/>
        <c:noMultiLvlLbl val="0"/>
      </c:catAx>
      <c:valAx>
        <c:axId val="-627208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27203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27204544"/>
        <c:axId val="-627211616"/>
      </c:barChart>
      <c:catAx>
        <c:axId val="-627204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27211616"/>
        <c:crosses val="autoZero"/>
        <c:auto val="1"/>
        <c:lblAlgn val="ctr"/>
        <c:lblOffset val="100"/>
        <c:noMultiLvlLbl val="0"/>
      </c:catAx>
      <c:valAx>
        <c:axId val="-62721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27204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27207808"/>
        <c:axId val="-627212160"/>
      </c:barChart>
      <c:catAx>
        <c:axId val="-627207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27212160"/>
        <c:crosses val="autoZero"/>
        <c:auto val="1"/>
        <c:lblAlgn val="ctr"/>
        <c:lblOffset val="100"/>
        <c:noMultiLvlLbl val="0"/>
      </c:catAx>
      <c:valAx>
        <c:axId val="-62721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272078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27206176"/>
        <c:axId val="-639061408"/>
      </c:barChart>
      <c:catAx>
        <c:axId val="-62720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9061408"/>
        <c:crosses val="autoZero"/>
        <c:auto val="1"/>
        <c:lblAlgn val="ctr"/>
        <c:lblOffset val="100"/>
        <c:noMultiLvlLbl val="0"/>
      </c:catAx>
      <c:valAx>
        <c:axId val="-639061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272061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39063040"/>
        <c:axId val="-639073376"/>
      </c:barChart>
      <c:catAx>
        <c:axId val="-63906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9073376"/>
        <c:crosses val="autoZero"/>
        <c:auto val="1"/>
        <c:lblAlgn val="ctr"/>
        <c:lblOffset val="100"/>
        <c:noMultiLvlLbl val="0"/>
      </c:catAx>
      <c:valAx>
        <c:axId val="-6390733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3906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0.68</c:v>
                </c:pt>
                <c:pt idx="1">
                  <c:v>0.9375</c:v>
                </c:pt>
                <c:pt idx="2">
                  <c:v>0.89583333333333337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39070112"/>
        <c:axId val="-639066304"/>
      </c:barChart>
      <c:catAx>
        <c:axId val="-63907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9066304"/>
        <c:crosses val="autoZero"/>
        <c:auto val="1"/>
        <c:lblAlgn val="ctr"/>
        <c:lblOffset val="100"/>
        <c:noMultiLvlLbl val="0"/>
      </c:catAx>
      <c:valAx>
        <c:axId val="-6390663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3907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0.94117647058823528</c:v>
                </c:pt>
                <c:pt idx="1">
                  <c:v>0.88235294117647056</c:v>
                </c:pt>
                <c:pt idx="2">
                  <c:v>0.8529411764705882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39062496"/>
        <c:axId val="-639072832"/>
      </c:barChart>
      <c:catAx>
        <c:axId val="-639062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9072832"/>
        <c:crosses val="autoZero"/>
        <c:auto val="1"/>
        <c:lblAlgn val="ctr"/>
        <c:lblOffset val="100"/>
        <c:noMultiLvlLbl val="0"/>
      </c:catAx>
      <c:valAx>
        <c:axId val="-639072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39062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0.98275862068965514</c:v>
                </c:pt>
                <c:pt idx="1">
                  <c:v>0.9821428571428571</c:v>
                </c:pt>
                <c:pt idx="2">
                  <c:v>0.76666666666666672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639068480"/>
        <c:axId val="-639065760"/>
      </c:barChart>
      <c:catAx>
        <c:axId val="-6390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39065760"/>
        <c:crosses val="autoZero"/>
        <c:auto val="1"/>
        <c:lblAlgn val="ctr"/>
        <c:lblOffset val="100"/>
        <c:noMultiLvlLbl val="0"/>
      </c:catAx>
      <c:valAx>
        <c:axId val="-63906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6390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E7B0AA9-AE64-4E76-A732-65D8C6BF29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8" name="Image 7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1DC8B8C-83E7-4E3C-969C-9E3B02836E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9" name="Image 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5380F21-7C55-4E01-A95B-63848CF2FE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17A865D-EC24-41AB-BC47-71D28FC9FB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8" name="Image 7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F02342B-7893-44FF-89E3-0EE07B2009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9" name="Image 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085D9F9-D785-4003-A183-73D9FABD9A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0692F14-F691-495A-894D-32A0D3FD0A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303F1E4-AACA-44DA-AF03-613C37C682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F82A578-9E16-4391-AAE2-E754FE2E6B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B67888E-3478-4251-9661-D711C16450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EEC8D2A-E5C6-46B3-90C2-611F2BADC7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0DB657B-FC51-4885-9FA5-65AEF0A84D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416E035-0688-4408-8128-DCB33AD7B9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8" name="Image 7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D01DAC-88DE-4BE9-99EF-CFECE7BC5A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6FDC445F-C89B-4D5F-8D2C-27F1593DF2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D22880-DAB7-4977-8B23-CDEB8E5D332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8" name="Image 7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3C2474-9FE9-4D50-9AA0-4B75CC753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4" zoomScaleSheetLayoutView="100" workbookViewId="0">
      <selection activeCell="D28" sqref="D28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2" t="s">
        <v>324</v>
      </c>
      <c r="B18" s="302"/>
      <c r="C18" s="302"/>
      <c r="D18" s="303" t="s">
        <v>426</v>
      </c>
      <c r="E18" s="303"/>
      <c r="F18" s="303"/>
      <c r="G18" s="303"/>
      <c r="H18" s="303"/>
      <c r="I18" s="303"/>
      <c r="J18" s="303"/>
      <c r="K18" s="303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4" t="s">
        <v>325</v>
      </c>
      <c r="B21" s="304"/>
      <c r="C21" s="304"/>
      <c r="D21" s="304"/>
      <c r="E21" s="304"/>
      <c r="F21" s="304"/>
      <c r="G21" s="304"/>
      <c r="H21" s="304"/>
      <c r="I21" s="304"/>
      <c r="J21" s="304"/>
      <c r="K21" s="304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298" t="s">
        <v>327</v>
      </c>
      <c r="C23" s="298"/>
      <c r="D23" s="78"/>
      <c r="E23" s="78"/>
      <c r="F23" s="78"/>
      <c r="G23" s="78"/>
      <c r="H23" s="78"/>
      <c r="I23" s="78"/>
      <c r="J23" s="77" t="str">
        <f>D18</f>
        <v>CM Rades</v>
      </c>
    </row>
    <row r="24" spans="1:11" ht="33" customHeight="1" x14ac:dyDescent="0.25">
      <c r="A24" s="86" t="s">
        <v>328</v>
      </c>
      <c r="B24" s="297">
        <f>AVERAGE('A1 Exploitation'!D549,'A1 Technique'!D199)</f>
        <v>0.86349174786239802</v>
      </c>
      <c r="C24" s="297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297">
        <f>AVERAGE('A2 Exploitation'!D549,'A2 Technique'!D199)</f>
        <v>0.92707297673493738</v>
      </c>
      <c r="C25" s="297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297">
        <f>AVERAGE('A3 Exploitation'!D549,'A3 Technique'!D199)</f>
        <v>0.84061895551257249</v>
      </c>
      <c r="C26" s="297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297">
        <f>AVERAGE('A4 Exploitation'!D549,'A4 Technique'!D199)</f>
        <v>0</v>
      </c>
      <c r="C27" s="297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297">
        <f>AVERAGE('A5 Exploitation'!D549,'A5 Technique'!D199)</f>
        <v>0</v>
      </c>
      <c r="C28" s="297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297">
        <f>AVERAGE('A6 Exploitation'!D549,'A6 Technique'!D199)</f>
        <v>0</v>
      </c>
      <c r="C29" s="297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298" t="s">
        <v>334</v>
      </c>
      <c r="C33" s="298"/>
      <c r="D33" s="78"/>
      <c r="E33" s="78"/>
      <c r="F33" s="78"/>
      <c r="G33" s="78"/>
      <c r="H33" s="78"/>
      <c r="I33" s="78"/>
      <c r="J33" s="77" t="str">
        <f>D18</f>
        <v>CM Rades</v>
      </c>
    </row>
    <row r="34" spans="1:10" ht="33" customHeight="1" x14ac:dyDescent="0.25">
      <c r="A34" s="86" t="s">
        <v>328</v>
      </c>
      <c r="B34" s="297">
        <f>'A1 Exploitation'!D549</f>
        <v>0.89719626168224298</v>
      </c>
      <c r="C34" s="297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297">
        <f>'A2 Exploitation'!D549</f>
        <v>0.93925233644859818</v>
      </c>
      <c r="C35" s="297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297">
        <f>'A3 Exploitation'!D549</f>
        <v>0.87272727272727268</v>
      </c>
      <c r="C36" s="297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297">
        <f>'A4 Exploitation'!D549</f>
        <v>0</v>
      </c>
      <c r="C37" s="297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297">
        <f>'A5 Exploitation'!D549</f>
        <v>0</v>
      </c>
      <c r="C38" s="297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297">
        <f>'A6 Exploitation'!D549</f>
        <v>0</v>
      </c>
      <c r="C39" s="297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1" t="s">
        <v>335</v>
      </c>
      <c r="C42" s="301"/>
      <c r="D42" s="78"/>
      <c r="E42" s="78"/>
      <c r="F42" s="78"/>
      <c r="G42" s="78"/>
      <c r="H42" s="78"/>
      <c r="I42" s="78"/>
      <c r="J42" s="77" t="str">
        <f>D18</f>
        <v>CM Rades</v>
      </c>
    </row>
    <row r="43" spans="1:10" ht="33" customHeight="1" x14ac:dyDescent="0.25">
      <c r="A43" s="86" t="s">
        <v>328</v>
      </c>
      <c r="B43" s="297">
        <f>AVERAGE('A1 Exploitation'!D547, 'A1 Technique'!D197)</f>
        <v>0.66500000000000004</v>
      </c>
      <c r="C43" s="297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297">
        <f>AVERAGE('A2 Exploitation'!D547, 'A2 Technique'!D197)</f>
        <v>0.65625</v>
      </c>
      <c r="C44" s="297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297">
        <f>AVERAGE('A3 Exploitation'!D547, 'A3 Technique'!D197)</f>
        <v>0.71794871794871795</v>
      </c>
      <c r="C45" s="297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297" t="e">
        <f>AVERAGE('A4 Exploitation'!D547, 'A4 Technique'!D197)</f>
        <v>#DIV/0!</v>
      </c>
      <c r="C46" s="297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297" t="e">
        <f>AVERAGE('A5 Exploitation'!D547, 'A5 Technique'!D197)</f>
        <v>#DIV/0!</v>
      </c>
      <c r="C47" s="297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297" t="e">
        <f>AVERAGE('A6 Exploitation'!D547, 'A6 Technique'!D197)</f>
        <v>#DIV/0!</v>
      </c>
      <c r="C48" s="297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298" t="s">
        <v>336</v>
      </c>
      <c r="C51" s="298"/>
      <c r="D51" s="78"/>
      <c r="E51" s="78"/>
      <c r="F51" s="78"/>
      <c r="G51" s="78"/>
      <c r="H51" s="78"/>
      <c r="I51" s="78"/>
      <c r="J51" s="77" t="str">
        <f>D18</f>
        <v>CM Rades</v>
      </c>
    </row>
    <row r="52" spans="1:10" ht="33" customHeight="1" x14ac:dyDescent="0.25">
      <c r="A52" s="86" t="s">
        <v>328</v>
      </c>
      <c r="B52" s="300">
        <f>'A1 Exploitation'!D46</f>
        <v>0.9285714285714286</v>
      </c>
      <c r="C52" s="300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0">
        <f>'A2 Exploitation'!D46</f>
        <v>1</v>
      </c>
      <c r="C53" s="300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0">
        <f>'A3 Exploitation'!D46</f>
        <v>0.9375</v>
      </c>
      <c r="C54" s="300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0">
        <f>'A4 Exploitation'!D46</f>
        <v>0</v>
      </c>
      <c r="C55" s="300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0">
        <f>'A5 Exploitation'!D46</f>
        <v>0</v>
      </c>
      <c r="C56" s="300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0">
        <f>'A6 Exploitation'!D46</f>
        <v>0</v>
      </c>
      <c r="C57" s="300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298" t="s">
        <v>337</v>
      </c>
      <c r="C60" s="298"/>
      <c r="D60" s="78"/>
      <c r="E60" s="78"/>
      <c r="F60" s="78"/>
      <c r="G60" s="78"/>
      <c r="H60" s="78"/>
      <c r="I60" s="78"/>
      <c r="J60" s="77" t="str">
        <f>D18</f>
        <v>CM Rades</v>
      </c>
    </row>
    <row r="61" spans="1:10" ht="33" customHeight="1" x14ac:dyDescent="0.25">
      <c r="A61" s="86" t="s">
        <v>328</v>
      </c>
      <c r="B61" s="297" t="e">
        <f>'A1 Exploitation'!D103</f>
        <v>#DIV/0!</v>
      </c>
      <c r="C61" s="297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297" t="e">
        <f>'A2 Exploitation'!D103</f>
        <v>#DIV/0!</v>
      </c>
      <c r="C62" s="297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297" t="e">
        <f>'A3 Exploitation'!D103</f>
        <v>#DIV/0!</v>
      </c>
      <c r="C63" s="297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297">
        <f>'A4 Exploitation'!D103</f>
        <v>0</v>
      </c>
      <c r="C64" s="297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297">
        <f>'A5 Exploitation'!D103</f>
        <v>0</v>
      </c>
      <c r="C65" s="297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297">
        <f>'A6 Exploitation'!D103</f>
        <v>0</v>
      </c>
      <c r="C66" s="297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298" t="s">
        <v>338</v>
      </c>
      <c r="C69" s="298"/>
      <c r="D69" s="78"/>
      <c r="E69" s="78"/>
      <c r="F69" s="78"/>
      <c r="G69" s="78"/>
      <c r="H69" s="78"/>
      <c r="I69" s="78"/>
      <c r="J69" s="77" t="str">
        <f>D18</f>
        <v>CM Rades</v>
      </c>
    </row>
    <row r="70" spans="1:10" ht="33" customHeight="1" x14ac:dyDescent="0.25">
      <c r="A70" s="86" t="s">
        <v>328</v>
      </c>
      <c r="B70" s="297" t="e">
        <f>'A1 Exploitation'!D158</f>
        <v>#DIV/0!</v>
      </c>
      <c r="C70" s="297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297" t="e">
        <f>'A2 Exploitation'!D158</f>
        <v>#DIV/0!</v>
      </c>
      <c r="C71" s="297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297" t="e">
        <f>'A3 Exploitation'!D158</f>
        <v>#DIV/0!</v>
      </c>
      <c r="C72" s="297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297">
        <f>'A4 Exploitation'!D158</f>
        <v>0</v>
      </c>
      <c r="C73" s="297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297">
        <f>'A5 Exploitation'!D158</f>
        <v>0</v>
      </c>
      <c r="C74" s="297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297">
        <f>'A6 Exploitation'!D158</f>
        <v>0</v>
      </c>
      <c r="C75" s="297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298" t="s">
        <v>339</v>
      </c>
      <c r="C78" s="298"/>
      <c r="D78" s="78"/>
      <c r="E78" s="78"/>
      <c r="F78" s="78"/>
      <c r="G78" s="78"/>
      <c r="H78" s="78"/>
      <c r="I78" s="78"/>
      <c r="J78" s="77" t="str">
        <f>D18</f>
        <v>CM Rades</v>
      </c>
    </row>
    <row r="79" spans="1:10" ht="33" customHeight="1" x14ac:dyDescent="0.25">
      <c r="A79" s="86" t="s">
        <v>328</v>
      </c>
      <c r="B79" s="297" t="e">
        <f>'A1 Exploitation'!D205</f>
        <v>#DIV/0!</v>
      </c>
      <c r="C79" s="297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297" t="e">
        <f>'A2 Exploitation'!D205</f>
        <v>#DIV/0!</v>
      </c>
      <c r="C80" s="297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297" t="e">
        <f>'A3 Exploitation'!D205</f>
        <v>#DIV/0!</v>
      </c>
      <c r="C81" s="297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297">
        <f>'A4 Exploitation'!D205</f>
        <v>0</v>
      </c>
      <c r="C82" s="297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297">
        <f>'A5 Exploitation'!D205</f>
        <v>0</v>
      </c>
      <c r="C83" s="297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297">
        <f>'A6 Exploitation'!D205</f>
        <v>0</v>
      </c>
      <c r="C84" s="297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298" t="s">
        <v>340</v>
      </c>
      <c r="C87" s="298"/>
      <c r="D87" s="78"/>
      <c r="E87" s="78"/>
      <c r="F87" s="78"/>
      <c r="G87" s="78"/>
      <c r="H87" s="78"/>
      <c r="I87" s="78"/>
      <c r="J87" s="77" t="str">
        <f>D18</f>
        <v>CM Rades</v>
      </c>
    </row>
    <row r="88" spans="1:10" ht="33" customHeight="1" x14ac:dyDescent="0.25">
      <c r="A88" s="86" t="s">
        <v>328</v>
      </c>
      <c r="B88" s="297" t="e">
        <f>'A1 Exploitation'!D266</f>
        <v>#DIV/0!</v>
      </c>
      <c r="C88" s="297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297" t="e">
        <f>'A2 Exploitation'!D266</f>
        <v>#DIV/0!</v>
      </c>
      <c r="C89" s="297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297" t="e">
        <f>'A3 Exploitation'!D266</f>
        <v>#DIV/0!</v>
      </c>
      <c r="C90" s="297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297">
        <f>'A4 Exploitation'!D266</f>
        <v>0</v>
      </c>
      <c r="C91" s="297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297">
        <f>'A5 Exploitation'!D266</f>
        <v>0</v>
      </c>
      <c r="C92" s="297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297">
        <f>'A6 Exploitation'!D266</f>
        <v>0</v>
      </c>
      <c r="C93" s="297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298" t="s">
        <v>341</v>
      </c>
      <c r="C96" s="298"/>
      <c r="D96" s="78"/>
      <c r="E96" s="78"/>
      <c r="F96" s="78"/>
      <c r="G96" s="78"/>
      <c r="H96" s="78"/>
      <c r="I96" s="78"/>
      <c r="J96" s="77" t="str">
        <f>D18</f>
        <v>CM Rades</v>
      </c>
    </row>
    <row r="97" spans="1:10" ht="33" customHeight="1" x14ac:dyDescent="0.25">
      <c r="A97" s="86" t="s">
        <v>328</v>
      </c>
      <c r="B97" s="297" t="e">
        <f>'A1 Exploitation'!D318</f>
        <v>#DIV/0!</v>
      </c>
      <c r="C97" s="297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297" t="e">
        <f>'A2 Exploitation'!D318</f>
        <v>#DIV/0!</v>
      </c>
      <c r="C98" s="297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297" t="e">
        <f>'A3 Exploitation'!D318</f>
        <v>#DIV/0!</v>
      </c>
      <c r="C99" s="297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297">
        <f>'A4 Exploitation'!D318</f>
        <v>0</v>
      </c>
      <c r="C100" s="297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297">
        <f>'A5 Exploitation'!D318</f>
        <v>0</v>
      </c>
      <c r="C101" s="297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297">
        <f>'A6 Exploitation'!D318</f>
        <v>0</v>
      </c>
      <c r="C102" s="297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298" t="s">
        <v>342</v>
      </c>
      <c r="C105" s="298"/>
      <c r="D105" s="78"/>
      <c r="E105" s="78"/>
      <c r="F105" s="78"/>
      <c r="G105" s="78"/>
      <c r="H105" s="78"/>
      <c r="I105" s="78"/>
      <c r="J105" s="77" t="str">
        <f>D18</f>
        <v>CM Rades</v>
      </c>
    </row>
    <row r="106" spans="1:10" ht="33" customHeight="1" x14ac:dyDescent="0.25">
      <c r="A106" s="86" t="s">
        <v>328</v>
      </c>
      <c r="B106" s="297">
        <f>'A1 Exploitation'!D358</f>
        <v>0.68</v>
      </c>
      <c r="C106" s="297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297">
        <f>'A2 Exploitation'!D358</f>
        <v>0.9375</v>
      </c>
      <c r="C107" s="297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297">
        <f>'A3 Exploitation'!D358</f>
        <v>0.89583333333333337</v>
      </c>
      <c r="C108" s="297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297">
        <f>'A4 Exploitation'!D358</f>
        <v>0</v>
      </c>
      <c r="C109" s="297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297">
        <f>'A5 Exploitation'!D358</f>
        <v>0</v>
      </c>
      <c r="C110" s="297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297">
        <f>'A6 Exploitation'!D358</f>
        <v>0</v>
      </c>
      <c r="C111" s="297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298" t="s">
        <v>343</v>
      </c>
      <c r="C114" s="298"/>
      <c r="D114" s="78"/>
      <c r="E114" s="78"/>
      <c r="F114" s="78"/>
      <c r="G114" s="78"/>
      <c r="H114" s="78"/>
      <c r="I114" s="78"/>
      <c r="J114" s="77" t="str">
        <f>D18</f>
        <v>CM Rades</v>
      </c>
    </row>
    <row r="115" spans="1:10" ht="33" customHeight="1" x14ac:dyDescent="0.25">
      <c r="A115" s="86" t="s">
        <v>328</v>
      </c>
      <c r="B115" s="297">
        <f>'A1 Exploitation'!D391</f>
        <v>0.94117647058823528</v>
      </c>
      <c r="C115" s="297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297">
        <f>'A2 Exploitation'!D391</f>
        <v>0.88235294117647056</v>
      </c>
      <c r="C116" s="297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297">
        <f>'A3 Exploitation'!D391</f>
        <v>0.8529411764705882</v>
      </c>
      <c r="C117" s="297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297">
        <f>'A4 Exploitation'!D391</f>
        <v>0</v>
      </c>
      <c r="C118" s="297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297">
        <f>'A5 Exploitation'!D391</f>
        <v>0</v>
      </c>
      <c r="C119" s="297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297">
        <f>'A6 Exploitation'!D391</f>
        <v>0</v>
      </c>
      <c r="C120" s="297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298" t="s">
        <v>344</v>
      </c>
      <c r="C123" s="298"/>
      <c r="D123" s="78"/>
      <c r="E123" s="78"/>
      <c r="F123" s="78"/>
      <c r="G123" s="78"/>
      <c r="H123" s="78"/>
      <c r="I123" s="78"/>
      <c r="J123" s="77" t="str">
        <f>D18</f>
        <v>CM Rades</v>
      </c>
    </row>
    <row r="124" spans="1:10" ht="33" customHeight="1" x14ac:dyDescent="0.25">
      <c r="A124" s="86" t="s">
        <v>328</v>
      </c>
      <c r="B124" s="297">
        <f>'A1 Exploitation'!D444</f>
        <v>0.98275862068965514</v>
      </c>
      <c r="C124" s="297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297">
        <f>'A2 Exploitation'!D444</f>
        <v>0.9821428571428571</v>
      </c>
      <c r="C125" s="297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297">
        <f>'A3 Exploitation'!D444</f>
        <v>0.76666666666666672</v>
      </c>
      <c r="C126" s="297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297">
        <f>'A4 Exploitation'!D444</f>
        <v>0</v>
      </c>
      <c r="C127" s="297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297">
        <f>'A5 Exploitation'!D444</f>
        <v>0</v>
      </c>
      <c r="C128" s="297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297">
        <f>'A6 Exploitation'!D444</f>
        <v>0</v>
      </c>
      <c r="C129" s="297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298" t="s">
        <v>345</v>
      </c>
      <c r="C132" s="298"/>
      <c r="D132" s="78"/>
      <c r="E132" s="78"/>
      <c r="F132" s="78"/>
      <c r="G132" s="78"/>
      <c r="H132" s="78"/>
      <c r="I132" s="78"/>
      <c r="J132" s="77" t="str">
        <f>D18</f>
        <v>CM Rades</v>
      </c>
    </row>
    <row r="133" spans="1:10" ht="33" customHeight="1" x14ac:dyDescent="0.25">
      <c r="A133" s="86" t="s">
        <v>328</v>
      </c>
      <c r="B133" s="297" t="e">
        <f>'A1 Exploitation'!D481</f>
        <v>#DIV/0!</v>
      </c>
      <c r="C133" s="297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297" t="e">
        <f>'A2 Exploitation'!D481</f>
        <v>#DIV/0!</v>
      </c>
      <c r="C134" s="297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297" t="e">
        <f>'A3 Exploitation'!D481</f>
        <v>#DIV/0!</v>
      </c>
      <c r="C135" s="297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297">
        <f>'A4 Exploitation'!D481</f>
        <v>0</v>
      </c>
      <c r="C136" s="297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297">
        <f>'A5 Exploitation'!D481</f>
        <v>0</v>
      </c>
      <c r="C137" s="297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297">
        <f>'A6 Exploitation'!D481</f>
        <v>0</v>
      </c>
      <c r="C138" s="297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298" t="s">
        <v>346</v>
      </c>
      <c r="C141" s="298"/>
      <c r="D141" s="78"/>
      <c r="E141" s="78"/>
      <c r="F141" s="78"/>
      <c r="G141" s="78"/>
      <c r="H141" s="78"/>
      <c r="I141" s="78"/>
      <c r="J141" s="77" t="str">
        <f>D18</f>
        <v>CM Rades</v>
      </c>
    </row>
    <row r="142" spans="1:10" ht="33" customHeight="1" x14ac:dyDescent="0.25">
      <c r="A142" s="86" t="s">
        <v>328</v>
      </c>
      <c r="B142" s="297">
        <f>'A1 Exploitation'!D503</f>
        <v>0.9375</v>
      </c>
      <c r="C142" s="297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297">
        <f>'A2 Exploitation'!D503</f>
        <v>0.83333333333333337</v>
      </c>
      <c r="C143" s="297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297">
        <f>'A3 Exploitation'!D503</f>
        <v>0.8571428571428571</v>
      </c>
      <c r="C144" s="297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297">
        <f>'A4 Exploitation'!D503</f>
        <v>0</v>
      </c>
      <c r="C145" s="297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297">
        <f>'A5 Exploitation'!D503</f>
        <v>0</v>
      </c>
      <c r="C146" s="297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297">
        <f>'A6 Exploitation'!D503</f>
        <v>0</v>
      </c>
      <c r="C147" s="297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298" t="s">
        <v>347</v>
      </c>
      <c r="C150" s="298"/>
      <c r="D150" s="78"/>
      <c r="E150" s="78"/>
      <c r="F150" s="78"/>
      <c r="G150" s="78"/>
      <c r="H150" s="78"/>
      <c r="I150" s="78"/>
      <c r="J150" s="77" t="str">
        <f>D18</f>
        <v>CM Rades</v>
      </c>
    </row>
    <row r="151" spans="1:10" ht="33" customHeight="1" x14ac:dyDescent="0.25">
      <c r="A151" s="86" t="s">
        <v>328</v>
      </c>
      <c r="B151" s="297">
        <f>'A1 Exploitation'!D514</f>
        <v>1</v>
      </c>
      <c r="C151" s="297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297">
        <f>'A2 Exploitation'!D514</f>
        <v>0.875</v>
      </c>
      <c r="C152" s="297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297">
        <f>'A3 Exploitation'!D514</f>
        <v>1</v>
      </c>
      <c r="C153" s="297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297">
        <f>'A4 Exploitation'!D514</f>
        <v>0</v>
      </c>
      <c r="C154" s="297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297">
        <f>'A5 Exploitation'!D514</f>
        <v>0</v>
      </c>
      <c r="C155" s="297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297">
        <f>'A6 Exploitation'!D514</f>
        <v>0</v>
      </c>
      <c r="C156" s="297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299"/>
      <c r="C159" s="299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298" t="s">
        <v>348</v>
      </c>
      <c r="C160" s="298"/>
      <c r="D160" s="78"/>
      <c r="E160" s="78"/>
      <c r="F160" s="78"/>
      <c r="G160" s="78"/>
      <c r="H160" s="78"/>
      <c r="I160" s="78"/>
      <c r="J160" s="77" t="str">
        <f>D18</f>
        <v>CM Rades</v>
      </c>
    </row>
    <row r="161" spans="1:10" ht="33" customHeight="1" x14ac:dyDescent="0.25">
      <c r="A161" s="86" t="s">
        <v>328</v>
      </c>
      <c r="B161" s="297">
        <f>'A1 Exploitation'!D534</f>
        <v>1</v>
      </c>
      <c r="C161" s="297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297">
        <f>'A2 Exploitation'!D534</f>
        <v>1</v>
      </c>
      <c r="C162" s="297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297">
        <f>'A3 Exploitation'!D534</f>
        <v>1</v>
      </c>
      <c r="C163" s="297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297">
        <f>'A4 Exploitation'!D534</f>
        <v>0</v>
      </c>
      <c r="C164" s="297"/>
    </row>
    <row r="165" spans="1:10" ht="33" customHeight="1" x14ac:dyDescent="0.25">
      <c r="A165" s="85" t="s">
        <v>332</v>
      </c>
      <c r="B165" s="297">
        <f>'A5 Exploitation'!D534</f>
        <v>0</v>
      </c>
      <c r="C165" s="297"/>
    </row>
    <row r="166" spans="1:10" ht="18" x14ac:dyDescent="0.25">
      <c r="A166" s="85" t="s">
        <v>333</v>
      </c>
      <c r="B166" s="297">
        <f>'A6 Exploitation'!D534</f>
        <v>0</v>
      </c>
      <c r="C166" s="297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298" t="s">
        <v>349</v>
      </c>
      <c r="C169" s="298"/>
      <c r="J169" s="77" t="str">
        <f>D18</f>
        <v>CM Rades</v>
      </c>
    </row>
    <row r="170" spans="1:10" ht="33" customHeight="1" x14ac:dyDescent="0.25">
      <c r="A170" s="86" t="s">
        <v>328</v>
      </c>
      <c r="B170" s="297">
        <f>'A1 Exploitation'!D545</f>
        <v>1</v>
      </c>
      <c r="C170" s="297"/>
    </row>
    <row r="171" spans="1:10" ht="33" customHeight="1" x14ac:dyDescent="0.25">
      <c r="A171" s="85" t="s">
        <v>329</v>
      </c>
      <c r="B171" s="297">
        <f>'A2 Exploitation'!D545</f>
        <v>1</v>
      </c>
      <c r="C171" s="297"/>
    </row>
    <row r="172" spans="1:10" ht="33" customHeight="1" x14ac:dyDescent="0.25">
      <c r="A172" s="86" t="s">
        <v>330</v>
      </c>
      <c r="B172" s="297">
        <f>'A3 Exploitation'!D545</f>
        <v>1</v>
      </c>
      <c r="C172" s="297"/>
    </row>
    <row r="173" spans="1:10" ht="33" customHeight="1" x14ac:dyDescent="0.25">
      <c r="A173" s="86" t="s">
        <v>331</v>
      </c>
      <c r="B173" s="297">
        <f>'A4 Exploitation'!D545</f>
        <v>0</v>
      </c>
      <c r="C173" s="297"/>
    </row>
    <row r="174" spans="1:10" ht="33" customHeight="1" x14ac:dyDescent="0.25">
      <c r="A174" s="85" t="s">
        <v>332</v>
      </c>
      <c r="B174" s="297">
        <f>'A5 Exploitation'!D545</f>
        <v>0</v>
      </c>
      <c r="C174" s="297"/>
    </row>
    <row r="175" spans="1:10" ht="18" x14ac:dyDescent="0.25">
      <c r="A175" s="85" t="s">
        <v>333</v>
      </c>
      <c r="B175" s="297">
        <f>'A6 Exploitation'!D545</f>
        <v>0</v>
      </c>
      <c r="C175" s="297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298" t="s">
        <v>350</v>
      </c>
      <c r="C178" s="298"/>
      <c r="J178" s="77" t="str">
        <f>D18</f>
        <v>CM Rades</v>
      </c>
    </row>
    <row r="179" spans="1:10" ht="33" customHeight="1" x14ac:dyDescent="0.25">
      <c r="A179" s="86" t="s">
        <v>328</v>
      </c>
      <c r="B179" s="297">
        <f>'A1 Technique'!D199</f>
        <v>0.82978723404255317</v>
      </c>
      <c r="C179" s="297"/>
    </row>
    <row r="180" spans="1:10" ht="33" customHeight="1" x14ac:dyDescent="0.25">
      <c r="A180" s="85" t="s">
        <v>329</v>
      </c>
      <c r="B180" s="297">
        <f>'A2 Technique'!D199</f>
        <v>0.91489361702127658</v>
      </c>
      <c r="C180" s="297"/>
    </row>
    <row r="181" spans="1:10" ht="33" customHeight="1" x14ac:dyDescent="0.25">
      <c r="A181" s="86" t="s">
        <v>330</v>
      </c>
      <c r="B181" s="297">
        <f>'A3 Technique'!D199</f>
        <v>0.80851063829787229</v>
      </c>
      <c r="C181" s="297"/>
    </row>
    <row r="182" spans="1:10" ht="33" customHeight="1" x14ac:dyDescent="0.25">
      <c r="A182" s="86" t="s">
        <v>331</v>
      </c>
      <c r="B182" s="297">
        <f>'A4 Technique'!D199</f>
        <v>0</v>
      </c>
      <c r="C182" s="297"/>
    </row>
    <row r="183" spans="1:10" ht="33" customHeight="1" x14ac:dyDescent="0.25">
      <c r="A183" s="85" t="s">
        <v>332</v>
      </c>
      <c r="B183" s="297">
        <f>'A5 Technique'!D199</f>
        <v>0</v>
      </c>
      <c r="C183" s="297"/>
    </row>
    <row r="184" spans="1:10" ht="18" x14ac:dyDescent="0.25">
      <c r="A184" s="85" t="s">
        <v>333</v>
      </c>
      <c r="B184" s="297">
        <f>'A6 Technique'!D199</f>
        <v>0</v>
      </c>
      <c r="C184" s="29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392" zoomScale="60" workbookViewId="0">
      <selection activeCell="E398" sqref="E398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CM Rades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/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/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/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1">
        <f>D549</f>
        <v>0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5" t="s">
        <v>30</v>
      </c>
      <c r="B17" s="306" t="s">
        <v>31</v>
      </c>
      <c r="C17" s="306"/>
      <c r="D17" s="306" t="s">
        <v>46</v>
      </c>
      <c r="E17" s="307" t="s">
        <v>310</v>
      </c>
      <c r="F17" s="307" t="s">
        <v>358</v>
      </c>
    </row>
    <row r="18" spans="1:8" ht="16.5" customHeight="1" x14ac:dyDescent="0.3">
      <c r="A18" s="305"/>
      <c r="B18" s="41" t="s">
        <v>34</v>
      </c>
      <c r="C18" s="41" t="s">
        <v>33</v>
      </c>
      <c r="D18" s="306"/>
      <c r="E18" s="307"/>
      <c r="F18" s="30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5" t="s">
        <v>30</v>
      </c>
      <c r="B50" s="306" t="s">
        <v>31</v>
      </c>
      <c r="C50" s="306"/>
      <c r="D50" s="306" t="s">
        <v>46</v>
      </c>
      <c r="E50" s="307" t="s">
        <v>310</v>
      </c>
      <c r="F50" s="307" t="s">
        <v>360</v>
      </c>
      <c r="G50" s="127"/>
    </row>
    <row r="51" spans="1:7" ht="16.5" customHeight="1" x14ac:dyDescent="0.3">
      <c r="A51" s="305"/>
      <c r="B51" s="41" t="s">
        <v>34</v>
      </c>
      <c r="C51" s="41" t="s">
        <v>33</v>
      </c>
      <c r="D51" s="306"/>
      <c r="E51" s="307"/>
      <c r="F51" s="30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5" t="s">
        <v>30</v>
      </c>
      <c r="B107" s="306" t="s">
        <v>31</v>
      </c>
      <c r="C107" s="306"/>
      <c r="D107" s="306" t="s">
        <v>46</v>
      </c>
      <c r="E107" s="307" t="s">
        <v>310</v>
      </c>
      <c r="F107" s="307" t="s">
        <v>360</v>
      </c>
    </row>
    <row r="108" spans="1:7" ht="16.5" customHeight="1" x14ac:dyDescent="0.3">
      <c r="A108" s="305"/>
      <c r="B108" s="41" t="s">
        <v>34</v>
      </c>
      <c r="C108" s="41" t="s">
        <v>33</v>
      </c>
      <c r="D108" s="306"/>
      <c r="E108" s="307"/>
      <c r="F108" s="30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5" t="s">
        <v>30</v>
      </c>
      <c r="B162" s="306" t="s">
        <v>31</v>
      </c>
      <c r="C162" s="306"/>
      <c r="D162" s="306" t="s">
        <v>46</v>
      </c>
      <c r="E162" s="307" t="s">
        <v>310</v>
      </c>
      <c r="F162" s="307" t="s">
        <v>360</v>
      </c>
      <c r="G162" s="127"/>
    </row>
    <row r="163" spans="1:7" ht="16.5" customHeight="1" x14ac:dyDescent="0.3">
      <c r="A163" s="305"/>
      <c r="B163" s="41" t="s">
        <v>34</v>
      </c>
      <c r="C163" s="41" t="s">
        <v>33</v>
      </c>
      <c r="D163" s="306"/>
      <c r="E163" s="307"/>
      <c r="F163" s="30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1" t="s">
        <v>379</v>
      </c>
      <c r="B195" s="311"/>
      <c r="C195" s="311"/>
      <c r="D195" s="311"/>
      <c r="E195" s="311"/>
      <c r="F195" s="31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5" t="s">
        <v>30</v>
      </c>
      <c r="B209" s="306" t="s">
        <v>31</v>
      </c>
      <c r="C209" s="306"/>
      <c r="D209" s="306" t="s">
        <v>46</v>
      </c>
      <c r="E209" s="307" t="s">
        <v>310</v>
      </c>
      <c r="F209" s="307" t="s">
        <v>360</v>
      </c>
      <c r="G209" s="127"/>
    </row>
    <row r="210" spans="1:7" ht="16.5" customHeight="1" x14ac:dyDescent="0.3">
      <c r="A210" s="305"/>
      <c r="B210" s="41" t="s">
        <v>34</v>
      </c>
      <c r="C210" s="41" t="s">
        <v>33</v>
      </c>
      <c r="D210" s="306"/>
      <c r="E210" s="307"/>
      <c r="F210" s="30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1" t="s">
        <v>379</v>
      </c>
      <c r="B256" s="311"/>
      <c r="C256" s="311"/>
      <c r="D256" s="311"/>
      <c r="E256" s="311"/>
      <c r="F256" s="31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5" t="s">
        <v>30</v>
      </c>
      <c r="B270" s="306" t="s">
        <v>31</v>
      </c>
      <c r="C270" s="306"/>
      <c r="D270" s="306" t="s">
        <v>46</v>
      </c>
      <c r="E270" s="307" t="s">
        <v>310</v>
      </c>
      <c r="F270" s="307" t="s">
        <v>360</v>
      </c>
      <c r="G270" s="214"/>
    </row>
    <row r="271" spans="1:7" s="16" customFormat="1" ht="16.5" customHeight="1" x14ac:dyDescent="0.3">
      <c r="A271" s="305"/>
      <c r="B271" s="41" t="s">
        <v>34</v>
      </c>
      <c r="C271" s="41" t="s">
        <v>33</v>
      </c>
      <c r="D271" s="306"/>
      <c r="E271" s="307"/>
      <c r="F271" s="30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2" t="s">
        <v>396</v>
      </c>
      <c r="B308" s="313"/>
      <c r="C308" s="313"/>
      <c r="D308" s="313"/>
      <c r="E308" s="313"/>
      <c r="F308" s="31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5" t="s">
        <v>30</v>
      </c>
      <c r="B322" s="306" t="s">
        <v>31</v>
      </c>
      <c r="C322" s="306"/>
      <c r="D322" s="306" t="s">
        <v>46</v>
      </c>
      <c r="E322" s="307" t="s">
        <v>310</v>
      </c>
      <c r="F322" s="307" t="s">
        <v>360</v>
      </c>
      <c r="G322" s="127"/>
    </row>
    <row r="323" spans="1:7" ht="16.5" customHeight="1" x14ac:dyDescent="0.3">
      <c r="A323" s="305"/>
      <c r="B323" s="41" t="s">
        <v>34</v>
      </c>
      <c r="C323" s="41" t="s">
        <v>33</v>
      </c>
      <c r="D323" s="306"/>
      <c r="E323" s="307"/>
      <c r="F323" s="30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2" t="s">
        <v>379</v>
      </c>
      <c r="B349" s="313"/>
      <c r="C349" s="313"/>
      <c r="D349" s="313"/>
      <c r="E349" s="313"/>
      <c r="F349" s="31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5" t="s">
        <v>30</v>
      </c>
      <c r="B362" s="306" t="s">
        <v>31</v>
      </c>
      <c r="C362" s="306"/>
      <c r="D362" s="306" t="s">
        <v>46</v>
      </c>
      <c r="E362" s="307" t="s">
        <v>310</v>
      </c>
      <c r="F362" s="307" t="s">
        <v>360</v>
      </c>
      <c r="G362" s="127"/>
    </row>
    <row r="363" spans="1:7" ht="16.5" customHeight="1" x14ac:dyDescent="0.3">
      <c r="A363" s="305"/>
      <c r="B363" s="41" t="s">
        <v>34</v>
      </c>
      <c r="C363" s="41" t="s">
        <v>33</v>
      </c>
      <c r="D363" s="306"/>
      <c r="E363" s="307"/>
      <c r="F363" s="30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1" t="s">
        <v>379</v>
      </c>
      <c r="B383" s="311"/>
      <c r="C383" s="311"/>
      <c r="D383" s="311"/>
      <c r="E383" s="311"/>
      <c r="F383" s="31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5" t="s">
        <v>30</v>
      </c>
      <c r="B395" s="306" t="s">
        <v>31</v>
      </c>
      <c r="C395" s="306"/>
      <c r="D395" s="306" t="s">
        <v>46</v>
      </c>
      <c r="E395" s="307" t="s">
        <v>310</v>
      </c>
      <c r="F395" s="307" t="s">
        <v>360</v>
      </c>
      <c r="G395" s="127"/>
    </row>
    <row r="396" spans="1:7" ht="16.5" customHeight="1" x14ac:dyDescent="0.3">
      <c r="A396" s="305"/>
      <c r="B396" s="41" t="s">
        <v>34</v>
      </c>
      <c r="C396" s="41" t="s">
        <v>33</v>
      </c>
      <c r="D396" s="306"/>
      <c r="E396" s="307"/>
      <c r="F396" s="30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1" t="s">
        <v>379</v>
      </c>
      <c r="B435" s="311"/>
      <c r="C435" s="311"/>
      <c r="D435" s="311"/>
      <c r="E435" s="311"/>
      <c r="F435" s="31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5" t="s">
        <v>30</v>
      </c>
      <c r="B448" s="306" t="s">
        <v>31</v>
      </c>
      <c r="C448" s="306"/>
      <c r="D448" s="306" t="s">
        <v>46</v>
      </c>
      <c r="E448" s="307" t="s">
        <v>310</v>
      </c>
      <c r="F448" s="307" t="s">
        <v>360</v>
      </c>
      <c r="G448" s="127"/>
    </row>
    <row r="449" spans="1:6" ht="16.5" customHeight="1" x14ac:dyDescent="0.3">
      <c r="A449" s="305"/>
      <c r="B449" s="41" t="s">
        <v>34</v>
      </c>
      <c r="C449" s="41" t="s">
        <v>33</v>
      </c>
      <c r="D449" s="306"/>
      <c r="E449" s="307"/>
      <c r="F449" s="30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8" t="s">
        <v>379</v>
      </c>
      <c r="B471" s="309"/>
      <c r="C471" s="309"/>
      <c r="D471" s="309"/>
      <c r="E471" s="309"/>
      <c r="F471" s="30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6" t="str">
        <f>IF(D476=1, 2, IF(AND(D476&lt;1,D476&gt;0), 1, IF(D476=0,"0","NA")))</f>
        <v>NA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0" t="s">
        <v>367</v>
      </c>
      <c r="B483" s="310"/>
      <c r="C483" s="310"/>
      <c r="D483" s="31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5" t="s">
        <v>30</v>
      </c>
      <c r="B485" s="306" t="s">
        <v>31</v>
      </c>
      <c r="C485" s="306"/>
      <c r="D485" s="306" t="s">
        <v>46</v>
      </c>
      <c r="E485" s="307" t="s">
        <v>310</v>
      </c>
      <c r="F485" s="307" t="s">
        <v>360</v>
      </c>
      <c r="G485" s="127"/>
    </row>
    <row r="486" spans="1:7" ht="16.5" customHeight="1" x14ac:dyDescent="0.3">
      <c r="A486" s="305"/>
      <c r="B486" s="41" t="s">
        <v>34</v>
      </c>
      <c r="C486" s="41" t="s">
        <v>33</v>
      </c>
      <c r="D486" s="306"/>
      <c r="E486" s="307"/>
      <c r="F486" s="30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5" t="s">
        <v>30</v>
      </c>
      <c r="B507" s="306" t="s">
        <v>31</v>
      </c>
      <c r="C507" s="306"/>
      <c r="D507" s="306" t="s">
        <v>46</v>
      </c>
      <c r="E507" s="307" t="s">
        <v>310</v>
      </c>
      <c r="F507" s="307" t="s">
        <v>360</v>
      </c>
      <c r="G507" s="127"/>
    </row>
    <row r="508" spans="1:7" ht="16.5" customHeight="1" x14ac:dyDescent="0.3">
      <c r="A508" s="305"/>
      <c r="B508" s="41" t="s">
        <v>34</v>
      </c>
      <c r="C508" s="41" t="s">
        <v>33</v>
      </c>
      <c r="D508" s="306"/>
      <c r="E508" s="307"/>
      <c r="F508" s="30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5" t="s">
        <v>30</v>
      </c>
      <c r="B518" s="306" t="s">
        <v>31</v>
      </c>
      <c r="C518" s="306"/>
      <c r="D518" s="306" t="s">
        <v>46</v>
      </c>
      <c r="E518" s="307" t="s">
        <v>310</v>
      </c>
      <c r="F518" s="307" t="s">
        <v>360</v>
      </c>
      <c r="G518" s="127"/>
    </row>
    <row r="519" spans="1:7" ht="16.5" customHeight="1" x14ac:dyDescent="0.3">
      <c r="A519" s="305"/>
      <c r="B519" s="41" t="s">
        <v>34</v>
      </c>
      <c r="C519" s="41" t="s">
        <v>33</v>
      </c>
      <c r="D519" s="306"/>
      <c r="E519" s="307"/>
      <c r="F519" s="30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8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5" t="s">
        <v>30</v>
      </c>
      <c r="B538" s="306" t="s">
        <v>31</v>
      </c>
      <c r="C538" s="306"/>
      <c r="D538" s="306" t="s">
        <v>46</v>
      </c>
      <c r="E538" s="307" t="s">
        <v>310</v>
      </c>
      <c r="F538" s="307" t="s">
        <v>360</v>
      </c>
      <c r="G538" s="127"/>
    </row>
    <row r="539" spans="1:7" ht="16.5" customHeight="1" x14ac:dyDescent="0.3">
      <c r="A539" s="305"/>
      <c r="B539" s="41" t="s">
        <v>34</v>
      </c>
      <c r="C539" s="41" t="s">
        <v>33</v>
      </c>
      <c r="D539" s="306"/>
      <c r="E539" s="307"/>
      <c r="F539" s="30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8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CsFoPVng5zqwoJyF+6SVd66eaVn8MWzgfcRvmiJ2YgpF9/yOYOYbbDiAx3RIcSnto46ta1TVKPpwoTO0B8wrwA==" saltValue="8TR1eQMhFyMsNosAIpq9R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25"/>
    </row>
    <row r="7" spans="1:7" s="12" customFormat="1" ht="21.75" customHeight="1" x14ac:dyDescent="0.45">
      <c r="A7" s="326" t="str">
        <f>'A5 Exploitation'!A8:F8</f>
        <v>CM Rades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6">
        <f>'A5 Exploitation'!B9:F9</f>
        <v>0</v>
      </c>
      <c r="C8" s="346"/>
      <c r="D8" s="346"/>
      <c r="E8" s="346"/>
      <c r="F8" s="346"/>
      <c r="G8" s="125"/>
    </row>
    <row r="9" spans="1:7" s="12" customFormat="1" ht="24" x14ac:dyDescent="0.45">
      <c r="A9" s="15" t="s">
        <v>44</v>
      </c>
      <c r="B9" s="347">
        <f>'A5 Exploitation'!B10:F10</f>
        <v>0</v>
      </c>
      <c r="C9" s="347"/>
      <c r="D9" s="347"/>
      <c r="E9" s="347"/>
      <c r="F9" s="347"/>
      <c r="G9" s="125"/>
    </row>
    <row r="10" spans="1:7" s="12" customFormat="1" ht="24" x14ac:dyDescent="0.45">
      <c r="A10" s="14" t="s">
        <v>43</v>
      </c>
      <c r="B10" s="344">
        <f>'A5 Exploitation'!B11:F11</f>
        <v>0</v>
      </c>
      <c r="C10" s="344"/>
      <c r="D10" s="344"/>
      <c r="E10" s="344"/>
      <c r="F10" s="344"/>
      <c r="G10" s="125"/>
    </row>
    <row r="11" spans="1:7" s="12" customFormat="1" ht="24" x14ac:dyDescent="0.45">
      <c r="A11" s="14" t="s">
        <v>294</v>
      </c>
      <c r="B11" s="343">
        <f>D199</f>
        <v>0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05" t="s">
        <v>30</v>
      </c>
      <c r="B13" s="306" t="s">
        <v>31</v>
      </c>
      <c r="C13" s="306"/>
      <c r="D13" s="306" t="s">
        <v>46</v>
      </c>
      <c r="E13" s="306" t="s">
        <v>190</v>
      </c>
      <c r="F13" s="306" t="s">
        <v>191</v>
      </c>
      <c r="G13" s="112"/>
    </row>
    <row r="14" spans="1:7" s="12" customFormat="1" ht="12.75" customHeight="1" x14ac:dyDescent="0.3">
      <c r="A14" s="305"/>
      <c r="B14" s="34" t="s">
        <v>34</v>
      </c>
      <c r="C14" s="34" t="s">
        <v>33</v>
      </c>
      <c r="D14" s="306"/>
      <c r="E14" s="306"/>
      <c r="F14" s="30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36"/>
      <c r="C22" s="337"/>
      <c r="D22" s="258">
        <f>SUM(B17:C21)</f>
        <v>0</v>
      </c>
    </row>
    <row r="23" spans="1:7" x14ac:dyDescent="0.3">
      <c r="A23" s="331" t="s">
        <v>295</v>
      </c>
      <c r="B23" s="332"/>
      <c r="C23" s="33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9" t="s">
        <v>4</v>
      </c>
      <c r="B25" s="330"/>
      <c r="C25" s="330"/>
      <c r="D25" s="330"/>
      <c r="E25" s="330"/>
      <c r="F25" s="33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1" t="s">
        <v>36</v>
      </c>
      <c r="B33" s="332"/>
      <c r="C33" s="333"/>
      <c r="D33" s="257">
        <f>SUM(B26:C32)</f>
        <v>0</v>
      </c>
    </row>
    <row r="34" spans="1:7" x14ac:dyDescent="0.3">
      <c r="A34" s="331" t="s">
        <v>295</v>
      </c>
      <c r="B34" s="332"/>
      <c r="C34" s="33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9" t="s">
        <v>219</v>
      </c>
      <c r="B36" s="330"/>
      <c r="C36" s="330"/>
      <c r="D36" s="330"/>
      <c r="E36" s="330"/>
      <c r="F36" s="33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1" t="s">
        <v>36</v>
      </c>
      <c r="B42" s="332"/>
      <c r="C42" s="333"/>
      <c r="D42" s="257">
        <f>SUM(B37:C41)</f>
        <v>0</v>
      </c>
      <c r="E42" s="13"/>
      <c r="F42" s="13"/>
      <c r="G42" s="126"/>
    </row>
    <row r="43" spans="1:7" s="22" customFormat="1" x14ac:dyDescent="0.3">
      <c r="A43" s="331" t="s">
        <v>295</v>
      </c>
      <c r="B43" s="332"/>
      <c r="C43" s="33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1" t="s">
        <v>21</v>
      </c>
      <c r="B45" s="342"/>
      <c r="C45" s="342"/>
      <c r="D45" s="342"/>
      <c r="E45" s="342"/>
      <c r="F45" s="34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1" t="s">
        <v>36</v>
      </c>
      <c r="B52" s="332"/>
      <c r="C52" s="333"/>
      <c r="D52" s="257">
        <f>SUM(B46:C51)</f>
        <v>0</v>
      </c>
    </row>
    <row r="53" spans="1:7" x14ac:dyDescent="0.3">
      <c r="A53" s="331" t="s">
        <v>295</v>
      </c>
      <c r="B53" s="332"/>
      <c r="C53" s="33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9" t="s">
        <v>8</v>
      </c>
      <c r="B55" s="330"/>
      <c r="C55" s="330"/>
      <c r="D55" s="330"/>
      <c r="E55" s="330"/>
      <c r="F55" s="33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1" t="s">
        <v>36</v>
      </c>
      <c r="B63" s="332"/>
      <c r="C63" s="333"/>
      <c r="D63" s="257">
        <f>SUM(B56:C62)</f>
        <v>0</v>
      </c>
    </row>
    <row r="64" spans="1:7" x14ac:dyDescent="0.3">
      <c r="A64" s="331" t="s">
        <v>295</v>
      </c>
      <c r="B64" s="332"/>
      <c r="C64" s="33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9" t="s">
        <v>130</v>
      </c>
      <c r="B66" s="330"/>
      <c r="C66" s="330"/>
      <c r="D66" s="330"/>
      <c r="E66" s="330"/>
      <c r="F66" s="33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1" t="s">
        <v>36</v>
      </c>
      <c r="B84" s="332"/>
      <c r="C84" s="333"/>
      <c r="D84" s="257">
        <f>SUM(B67:C83)</f>
        <v>0</v>
      </c>
    </row>
    <row r="85" spans="1:7" x14ac:dyDescent="0.3">
      <c r="A85" s="331" t="s">
        <v>295</v>
      </c>
      <c r="B85" s="332"/>
      <c r="C85" s="33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9" t="s">
        <v>211</v>
      </c>
      <c r="B87" s="330"/>
      <c r="C87" s="330"/>
      <c r="D87" s="330"/>
      <c r="E87" s="330"/>
      <c r="F87" s="33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1" t="s">
        <v>36</v>
      </c>
      <c r="B102" s="332"/>
      <c r="C102" s="333"/>
      <c r="D102" s="257">
        <f>SUM(B88:C101)</f>
        <v>0</v>
      </c>
    </row>
    <row r="103" spans="1:7" x14ac:dyDescent="0.3">
      <c r="A103" s="331" t="s">
        <v>295</v>
      </c>
      <c r="B103" s="332"/>
      <c r="C103" s="33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9" t="s">
        <v>212</v>
      </c>
      <c r="B106" s="330"/>
      <c r="C106" s="330"/>
      <c r="D106" s="330"/>
      <c r="E106" s="330"/>
      <c r="F106" s="33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1" t="s">
        <v>36</v>
      </c>
      <c r="B118" s="332"/>
      <c r="C118" s="33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1" t="s">
        <v>295</v>
      </c>
      <c r="B119" s="332"/>
      <c r="C119" s="33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9" t="s">
        <v>185</v>
      </c>
      <c r="B121" s="330"/>
      <c r="C121" s="330"/>
      <c r="D121" s="330"/>
      <c r="E121" s="330"/>
      <c r="F121" s="33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1" t="s">
        <v>36</v>
      </c>
      <c r="B133" s="332"/>
      <c r="C133" s="333"/>
      <c r="D133" s="257">
        <f>SUM(B122:C132)</f>
        <v>0</v>
      </c>
    </row>
    <row r="134" spans="1:7" x14ac:dyDescent="0.3">
      <c r="A134" s="331" t="s">
        <v>295</v>
      </c>
      <c r="B134" s="332"/>
      <c r="C134" s="33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9" t="s">
        <v>71</v>
      </c>
      <c r="B136" s="330"/>
      <c r="C136" s="330"/>
      <c r="D136" s="330"/>
      <c r="E136" s="330"/>
      <c r="F136" s="33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1" t="s">
        <v>36</v>
      </c>
      <c r="B149" s="332"/>
      <c r="C149" s="333"/>
      <c r="D149" s="257">
        <f>SUM(B137:C148)</f>
        <v>0</v>
      </c>
    </row>
    <row r="150" spans="1:7" x14ac:dyDescent="0.3">
      <c r="A150" s="331" t="s">
        <v>295</v>
      </c>
      <c r="B150" s="332"/>
      <c r="C150" s="33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9" t="s">
        <v>217</v>
      </c>
      <c r="B152" s="330"/>
      <c r="C152" s="330"/>
      <c r="D152" s="330"/>
      <c r="E152" s="330"/>
      <c r="F152" s="33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1" t="s">
        <v>36</v>
      </c>
      <c r="B161" s="336"/>
      <c r="C161" s="337"/>
      <c r="D161" s="258">
        <f>SUM(B153:C160)</f>
        <v>0</v>
      </c>
    </row>
    <row r="162" spans="1:7" x14ac:dyDescent="0.3">
      <c r="A162" s="331" t="s">
        <v>295</v>
      </c>
      <c r="B162" s="332"/>
      <c r="C162" s="33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9" t="s">
        <v>77</v>
      </c>
      <c r="B164" s="330"/>
      <c r="C164" s="330"/>
      <c r="D164" s="330"/>
      <c r="E164" s="330"/>
      <c r="F164" s="33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1" t="s">
        <v>36</v>
      </c>
      <c r="B169" s="332"/>
      <c r="C169" s="333"/>
      <c r="D169" s="257">
        <f>SUM(B165:C168)</f>
        <v>0</v>
      </c>
    </row>
    <row r="170" spans="1:7" x14ac:dyDescent="0.3">
      <c r="A170" s="331" t="s">
        <v>295</v>
      </c>
      <c r="B170" s="332"/>
      <c r="C170" s="33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4" t="s">
        <v>17</v>
      </c>
      <c r="B172" s="335"/>
      <c r="C172" s="335"/>
      <c r="D172" s="335"/>
      <c r="E172" s="335"/>
      <c r="F172" s="33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1" t="s">
        <v>36</v>
      </c>
      <c r="B177" s="332"/>
      <c r="C177" s="333"/>
      <c r="D177" s="257">
        <f>SUM(B173:C176)</f>
        <v>0</v>
      </c>
    </row>
    <row r="178" spans="1:7" x14ac:dyDescent="0.3">
      <c r="A178" s="331" t="s">
        <v>295</v>
      </c>
      <c r="B178" s="332"/>
      <c r="C178" s="33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9" t="s">
        <v>78</v>
      </c>
      <c r="B180" s="330"/>
      <c r="C180" s="330"/>
      <c r="D180" s="330"/>
      <c r="E180" s="330"/>
      <c r="F180" s="33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1" t="s">
        <v>36</v>
      </c>
      <c r="B186" s="332"/>
      <c r="C186" s="333"/>
      <c r="D186" s="257">
        <f>SUM(B181:C185)</f>
        <v>0</v>
      </c>
    </row>
    <row r="187" spans="1:7" x14ac:dyDescent="0.3">
      <c r="A187" s="331" t="s">
        <v>295</v>
      </c>
      <c r="B187" s="332"/>
      <c r="C187" s="33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9" t="s">
        <v>216</v>
      </c>
      <c r="B189" s="330"/>
      <c r="C189" s="330"/>
      <c r="D189" s="330"/>
      <c r="E189" s="330"/>
      <c r="F189" s="33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1" t="s">
        <v>36</v>
      </c>
      <c r="B194" s="332"/>
      <c r="C194" s="333"/>
      <c r="D194" s="54">
        <f>SUM(B190:C193)</f>
        <v>0</v>
      </c>
    </row>
    <row r="195" spans="1:6" x14ac:dyDescent="0.3">
      <c r="A195" s="331" t="s">
        <v>295</v>
      </c>
      <c r="B195" s="332"/>
      <c r="C195" s="33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287">
        <f>COUNTIF('A4 Technique'!F17:F193,"ok")</f>
        <v>0</v>
      </c>
      <c r="F197" s="28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60" zoomScale="60" workbookViewId="0">
      <selection activeCell="B460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CM Rades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/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/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/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1">
        <f>D549</f>
        <v>0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5" t="s">
        <v>30</v>
      </c>
      <c r="B17" s="306" t="s">
        <v>31</v>
      </c>
      <c r="C17" s="306"/>
      <c r="D17" s="306" t="s">
        <v>46</v>
      </c>
      <c r="E17" s="307" t="s">
        <v>310</v>
      </c>
      <c r="F17" s="307" t="s">
        <v>358</v>
      </c>
    </row>
    <row r="18" spans="1:8" ht="16.5" customHeight="1" x14ac:dyDescent="0.3">
      <c r="A18" s="305"/>
      <c r="B18" s="41" t="s">
        <v>34</v>
      </c>
      <c r="C18" s="41" t="s">
        <v>33</v>
      </c>
      <c r="D18" s="306"/>
      <c r="E18" s="307"/>
      <c r="F18" s="30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5" t="s">
        <v>30</v>
      </c>
      <c r="B50" s="306" t="s">
        <v>31</v>
      </c>
      <c r="C50" s="306"/>
      <c r="D50" s="306" t="s">
        <v>46</v>
      </c>
      <c r="E50" s="307" t="s">
        <v>310</v>
      </c>
      <c r="F50" s="307" t="s">
        <v>360</v>
      </c>
      <c r="G50" s="127"/>
    </row>
    <row r="51" spans="1:7" ht="16.5" customHeight="1" x14ac:dyDescent="0.3">
      <c r="A51" s="305"/>
      <c r="B51" s="41" t="s">
        <v>34</v>
      </c>
      <c r="C51" s="41" t="s">
        <v>33</v>
      </c>
      <c r="D51" s="306"/>
      <c r="E51" s="307"/>
      <c r="F51" s="30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5" t="s">
        <v>30</v>
      </c>
      <c r="B107" s="306" t="s">
        <v>31</v>
      </c>
      <c r="C107" s="306"/>
      <c r="D107" s="306" t="s">
        <v>46</v>
      </c>
      <c r="E107" s="307" t="s">
        <v>310</v>
      </c>
      <c r="F107" s="307" t="s">
        <v>360</v>
      </c>
    </row>
    <row r="108" spans="1:7" ht="16.5" customHeight="1" x14ac:dyDescent="0.3">
      <c r="A108" s="305"/>
      <c r="B108" s="41" t="s">
        <v>34</v>
      </c>
      <c r="C108" s="41" t="s">
        <v>33</v>
      </c>
      <c r="D108" s="306"/>
      <c r="E108" s="307"/>
      <c r="F108" s="30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5" t="s">
        <v>30</v>
      </c>
      <c r="B162" s="306" t="s">
        <v>31</v>
      </c>
      <c r="C162" s="306"/>
      <c r="D162" s="306" t="s">
        <v>46</v>
      </c>
      <c r="E162" s="307" t="s">
        <v>310</v>
      </c>
      <c r="F162" s="307" t="s">
        <v>360</v>
      </c>
      <c r="G162" s="127"/>
    </row>
    <row r="163" spans="1:7" ht="16.5" customHeight="1" x14ac:dyDescent="0.3">
      <c r="A163" s="305"/>
      <c r="B163" s="41" t="s">
        <v>34</v>
      </c>
      <c r="C163" s="41" t="s">
        <v>33</v>
      </c>
      <c r="D163" s="306"/>
      <c r="E163" s="307"/>
      <c r="F163" s="30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1" t="s">
        <v>379</v>
      </c>
      <c r="B195" s="311"/>
      <c r="C195" s="311"/>
      <c r="D195" s="311"/>
      <c r="E195" s="311"/>
      <c r="F195" s="31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5" t="s">
        <v>30</v>
      </c>
      <c r="B209" s="306" t="s">
        <v>31</v>
      </c>
      <c r="C209" s="306"/>
      <c r="D209" s="306" t="s">
        <v>46</v>
      </c>
      <c r="E209" s="307" t="s">
        <v>310</v>
      </c>
      <c r="F209" s="307" t="s">
        <v>360</v>
      </c>
      <c r="G209" s="127"/>
    </row>
    <row r="210" spans="1:7" ht="16.5" customHeight="1" x14ac:dyDescent="0.3">
      <c r="A210" s="305"/>
      <c r="B210" s="41" t="s">
        <v>34</v>
      </c>
      <c r="C210" s="41" t="s">
        <v>33</v>
      </c>
      <c r="D210" s="306"/>
      <c r="E210" s="307"/>
      <c r="F210" s="30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1" t="s">
        <v>379</v>
      </c>
      <c r="B256" s="311"/>
      <c r="C256" s="311"/>
      <c r="D256" s="311"/>
      <c r="E256" s="311"/>
      <c r="F256" s="31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5" t="s">
        <v>30</v>
      </c>
      <c r="B270" s="306" t="s">
        <v>31</v>
      </c>
      <c r="C270" s="306"/>
      <c r="D270" s="306" t="s">
        <v>46</v>
      </c>
      <c r="E270" s="307" t="s">
        <v>310</v>
      </c>
      <c r="F270" s="307" t="s">
        <v>360</v>
      </c>
      <c r="G270" s="214"/>
    </row>
    <row r="271" spans="1:7" s="16" customFormat="1" ht="16.5" customHeight="1" x14ac:dyDescent="0.3">
      <c r="A271" s="305"/>
      <c r="B271" s="41" t="s">
        <v>34</v>
      </c>
      <c r="C271" s="41" t="s">
        <v>33</v>
      </c>
      <c r="D271" s="306"/>
      <c r="E271" s="307"/>
      <c r="F271" s="30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2" t="s">
        <v>396</v>
      </c>
      <c r="B308" s="313"/>
      <c r="C308" s="313"/>
      <c r="D308" s="313"/>
      <c r="E308" s="313"/>
      <c r="F308" s="31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5" t="s">
        <v>30</v>
      </c>
      <c r="B322" s="306" t="s">
        <v>31</v>
      </c>
      <c r="C322" s="306"/>
      <c r="D322" s="306" t="s">
        <v>46</v>
      </c>
      <c r="E322" s="307" t="s">
        <v>310</v>
      </c>
      <c r="F322" s="307" t="s">
        <v>360</v>
      </c>
      <c r="G322" s="127"/>
    </row>
    <row r="323" spans="1:7" ht="16.5" customHeight="1" x14ac:dyDescent="0.3">
      <c r="A323" s="305"/>
      <c r="B323" s="41" t="s">
        <v>34</v>
      </c>
      <c r="C323" s="41" t="s">
        <v>33</v>
      </c>
      <c r="D323" s="306"/>
      <c r="E323" s="307"/>
      <c r="F323" s="30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2" t="s">
        <v>379</v>
      </c>
      <c r="B349" s="313"/>
      <c r="C349" s="313"/>
      <c r="D349" s="313"/>
      <c r="E349" s="313"/>
      <c r="F349" s="31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5" t="s">
        <v>30</v>
      </c>
      <c r="B362" s="306" t="s">
        <v>31</v>
      </c>
      <c r="C362" s="306"/>
      <c r="D362" s="306" t="s">
        <v>46</v>
      </c>
      <c r="E362" s="307" t="s">
        <v>310</v>
      </c>
      <c r="F362" s="307" t="s">
        <v>360</v>
      </c>
      <c r="G362" s="127"/>
    </row>
    <row r="363" spans="1:7" ht="16.5" customHeight="1" x14ac:dyDescent="0.3">
      <c r="A363" s="305"/>
      <c r="B363" s="41" t="s">
        <v>34</v>
      </c>
      <c r="C363" s="41" t="s">
        <v>33</v>
      </c>
      <c r="D363" s="306"/>
      <c r="E363" s="307"/>
      <c r="F363" s="30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1" t="s">
        <v>379</v>
      </c>
      <c r="B383" s="311"/>
      <c r="C383" s="311"/>
      <c r="D383" s="311"/>
      <c r="E383" s="311"/>
      <c r="F383" s="31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5" t="s">
        <v>30</v>
      </c>
      <c r="B395" s="306" t="s">
        <v>31</v>
      </c>
      <c r="C395" s="306"/>
      <c r="D395" s="306" t="s">
        <v>46</v>
      </c>
      <c r="E395" s="307" t="s">
        <v>310</v>
      </c>
      <c r="F395" s="307" t="s">
        <v>360</v>
      </c>
      <c r="G395" s="127"/>
    </row>
    <row r="396" spans="1:7" ht="16.5" customHeight="1" x14ac:dyDescent="0.3">
      <c r="A396" s="305"/>
      <c r="B396" s="41" t="s">
        <v>34</v>
      </c>
      <c r="C396" s="41" t="s">
        <v>33</v>
      </c>
      <c r="D396" s="306"/>
      <c r="E396" s="307"/>
      <c r="F396" s="30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1" t="s">
        <v>379</v>
      </c>
      <c r="B435" s="311"/>
      <c r="C435" s="311"/>
      <c r="D435" s="311"/>
      <c r="E435" s="311"/>
      <c r="F435" s="31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5" t="s">
        <v>30</v>
      </c>
      <c r="B448" s="306" t="s">
        <v>31</v>
      </c>
      <c r="C448" s="306"/>
      <c r="D448" s="306" t="s">
        <v>46</v>
      </c>
      <c r="E448" s="307" t="s">
        <v>310</v>
      </c>
      <c r="F448" s="307" t="s">
        <v>360</v>
      </c>
      <c r="G448" s="127"/>
    </row>
    <row r="449" spans="1:6" ht="16.5" customHeight="1" x14ac:dyDescent="0.3">
      <c r="A449" s="305"/>
      <c r="B449" s="41" t="s">
        <v>34</v>
      </c>
      <c r="C449" s="41" t="s">
        <v>33</v>
      </c>
      <c r="D449" s="306"/>
      <c r="E449" s="307"/>
      <c r="F449" s="30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8" t="s">
        <v>379</v>
      </c>
      <c r="B471" s="309"/>
      <c r="C471" s="309"/>
      <c r="D471" s="309"/>
      <c r="E471" s="309"/>
      <c r="F471" s="30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6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0" t="s">
        <v>367</v>
      </c>
      <c r="B483" s="310"/>
      <c r="C483" s="310"/>
      <c r="D483" s="31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5" t="s">
        <v>30</v>
      </c>
      <c r="B485" s="306" t="s">
        <v>31</v>
      </c>
      <c r="C485" s="306"/>
      <c r="D485" s="306" t="s">
        <v>46</v>
      </c>
      <c r="E485" s="307" t="s">
        <v>310</v>
      </c>
      <c r="F485" s="307" t="s">
        <v>360</v>
      </c>
      <c r="G485" s="127"/>
    </row>
    <row r="486" spans="1:7" ht="16.5" customHeight="1" x14ac:dyDescent="0.3">
      <c r="A486" s="305"/>
      <c r="B486" s="41" t="s">
        <v>34</v>
      </c>
      <c r="C486" s="41" t="s">
        <v>33</v>
      </c>
      <c r="D486" s="306"/>
      <c r="E486" s="307"/>
      <c r="F486" s="30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5" t="s">
        <v>30</v>
      </c>
      <c r="B507" s="306" t="s">
        <v>31</v>
      </c>
      <c r="C507" s="306"/>
      <c r="D507" s="306" t="s">
        <v>46</v>
      </c>
      <c r="E507" s="307" t="s">
        <v>310</v>
      </c>
      <c r="F507" s="307" t="s">
        <v>360</v>
      </c>
      <c r="G507" s="127"/>
    </row>
    <row r="508" spans="1:7" ht="16.5" customHeight="1" x14ac:dyDescent="0.3">
      <c r="A508" s="305"/>
      <c r="B508" s="41" t="s">
        <v>34</v>
      </c>
      <c r="C508" s="41" t="s">
        <v>33</v>
      </c>
      <c r="D508" s="306"/>
      <c r="E508" s="307"/>
      <c r="F508" s="30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5" t="s">
        <v>30</v>
      </c>
      <c r="B518" s="306" t="s">
        <v>31</v>
      </c>
      <c r="C518" s="306"/>
      <c r="D518" s="306" t="s">
        <v>46</v>
      </c>
      <c r="E518" s="307" t="s">
        <v>310</v>
      </c>
      <c r="F518" s="307" t="s">
        <v>360</v>
      </c>
      <c r="G518" s="127"/>
    </row>
    <row r="519" spans="1:7" ht="16.5" customHeight="1" x14ac:dyDescent="0.3">
      <c r="A519" s="305"/>
      <c r="B519" s="41" t="s">
        <v>34</v>
      </c>
      <c r="C519" s="41" t="s">
        <v>33</v>
      </c>
      <c r="D519" s="306"/>
      <c r="E519" s="307"/>
      <c r="F519" s="30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5" t="s">
        <v>30</v>
      </c>
      <c r="B538" s="306" t="s">
        <v>31</v>
      </c>
      <c r="C538" s="306"/>
      <c r="D538" s="306" t="s">
        <v>46</v>
      </c>
      <c r="E538" s="307" t="s">
        <v>310</v>
      </c>
      <c r="F538" s="307" t="s">
        <v>360</v>
      </c>
      <c r="G538" s="127"/>
    </row>
    <row r="539" spans="1:7" ht="16.5" customHeight="1" x14ac:dyDescent="0.3">
      <c r="A539" s="305"/>
      <c r="B539" s="41" t="s">
        <v>34</v>
      </c>
      <c r="C539" s="41" t="s">
        <v>33</v>
      </c>
      <c r="D539" s="306"/>
      <c r="E539" s="307"/>
      <c r="F539" s="30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+GrKUCFnywUuubLMPMR1ThoRWx7ILg/AdtmXltRfxwTXqrZ++vpesltvbLNZQVUnXp1MEKs4C5R/gA8rzkhK3A==" saltValue="2S+F04kVnx0bjYyZTbDHh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E184" sqref="E184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25"/>
    </row>
    <row r="7" spans="1:7" s="12" customFormat="1" ht="21.75" customHeight="1" x14ac:dyDescent="0.45">
      <c r="A7" s="326" t="str">
        <f>'A6 Exploitation'!A8:F8</f>
        <v>CM Rades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6">
        <f>'A6 Exploitation'!B9:F9</f>
        <v>0</v>
      </c>
      <c r="C8" s="346"/>
      <c r="D8" s="346"/>
      <c r="E8" s="346"/>
      <c r="F8" s="346"/>
      <c r="G8" s="125"/>
    </row>
    <row r="9" spans="1:7" s="12" customFormat="1" ht="24" x14ac:dyDescent="0.45">
      <c r="A9" s="15" t="s">
        <v>44</v>
      </c>
      <c r="B9" s="347">
        <f>'A6 Exploitation'!B10:F10</f>
        <v>0</v>
      </c>
      <c r="C9" s="347"/>
      <c r="D9" s="347"/>
      <c r="E9" s="347"/>
      <c r="F9" s="347"/>
      <c r="G9" s="125"/>
    </row>
    <row r="10" spans="1:7" s="12" customFormat="1" ht="24" x14ac:dyDescent="0.45">
      <c r="A10" s="14" t="s">
        <v>43</v>
      </c>
      <c r="B10" s="344">
        <f>'A6 Exploitation'!B11:F11</f>
        <v>0</v>
      </c>
      <c r="C10" s="344"/>
      <c r="D10" s="344"/>
      <c r="E10" s="344"/>
      <c r="F10" s="344"/>
      <c r="G10" s="125"/>
    </row>
    <row r="11" spans="1:7" s="12" customFormat="1" ht="24" x14ac:dyDescent="0.45">
      <c r="A11" s="14" t="s">
        <v>294</v>
      </c>
      <c r="B11" s="343">
        <f>D199</f>
        <v>0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05" t="s">
        <v>30</v>
      </c>
      <c r="B13" s="306" t="s">
        <v>31</v>
      </c>
      <c r="C13" s="306"/>
      <c r="D13" s="306" t="s">
        <v>46</v>
      </c>
      <c r="E13" s="306" t="s">
        <v>190</v>
      </c>
      <c r="F13" s="306" t="s">
        <v>191</v>
      </c>
      <c r="G13" s="112"/>
    </row>
    <row r="14" spans="1:7" s="12" customFormat="1" ht="12.75" customHeight="1" x14ac:dyDescent="0.3">
      <c r="A14" s="305"/>
      <c r="B14" s="34" t="s">
        <v>34</v>
      </c>
      <c r="C14" s="34" t="s">
        <v>33</v>
      </c>
      <c r="D14" s="306"/>
      <c r="E14" s="306"/>
      <c r="F14" s="30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36"/>
      <c r="C22" s="337"/>
      <c r="D22" s="258">
        <f>SUM(B17:C21)</f>
        <v>0</v>
      </c>
    </row>
    <row r="23" spans="1:7" x14ac:dyDescent="0.3">
      <c r="A23" s="331" t="s">
        <v>295</v>
      </c>
      <c r="B23" s="332"/>
      <c r="C23" s="33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9" t="s">
        <v>4</v>
      </c>
      <c r="B25" s="330"/>
      <c r="C25" s="330"/>
      <c r="D25" s="330"/>
      <c r="E25" s="330"/>
      <c r="F25" s="33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1" t="s">
        <v>36</v>
      </c>
      <c r="B33" s="332"/>
      <c r="C33" s="333"/>
      <c r="D33" s="257">
        <f>SUM(B26:C32)</f>
        <v>0</v>
      </c>
    </row>
    <row r="34" spans="1:7" x14ac:dyDescent="0.3">
      <c r="A34" s="331" t="s">
        <v>295</v>
      </c>
      <c r="B34" s="332"/>
      <c r="C34" s="33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9" t="s">
        <v>219</v>
      </c>
      <c r="B36" s="330"/>
      <c r="C36" s="330"/>
      <c r="D36" s="330"/>
      <c r="E36" s="330"/>
      <c r="F36" s="33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1" t="s">
        <v>36</v>
      </c>
      <c r="B42" s="332"/>
      <c r="C42" s="333"/>
      <c r="D42" s="257">
        <f>SUM(B37:C41)</f>
        <v>0</v>
      </c>
      <c r="E42" s="13"/>
      <c r="F42" s="13"/>
      <c r="G42" s="126"/>
    </row>
    <row r="43" spans="1:7" s="22" customFormat="1" x14ac:dyDescent="0.3">
      <c r="A43" s="331" t="s">
        <v>295</v>
      </c>
      <c r="B43" s="332"/>
      <c r="C43" s="33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1" t="s">
        <v>21</v>
      </c>
      <c r="B45" s="342"/>
      <c r="C45" s="342"/>
      <c r="D45" s="342"/>
      <c r="E45" s="342"/>
      <c r="F45" s="34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1" t="s">
        <v>36</v>
      </c>
      <c r="B52" s="332"/>
      <c r="C52" s="333"/>
      <c r="D52" s="257">
        <f>SUM(B46:C51)</f>
        <v>0</v>
      </c>
    </row>
    <row r="53" spans="1:7" x14ac:dyDescent="0.3">
      <c r="A53" s="331" t="s">
        <v>295</v>
      </c>
      <c r="B53" s="332"/>
      <c r="C53" s="33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9" t="s">
        <v>8</v>
      </c>
      <c r="B55" s="330"/>
      <c r="C55" s="330"/>
      <c r="D55" s="330"/>
      <c r="E55" s="330"/>
      <c r="F55" s="33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1" t="s">
        <v>36</v>
      </c>
      <c r="B63" s="332"/>
      <c r="C63" s="333"/>
      <c r="D63" s="257">
        <f>SUM(B56:C62)</f>
        <v>0</v>
      </c>
    </row>
    <row r="64" spans="1:7" x14ac:dyDescent="0.3">
      <c r="A64" s="331" t="s">
        <v>295</v>
      </c>
      <c r="B64" s="332"/>
      <c r="C64" s="33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9" t="s">
        <v>130</v>
      </c>
      <c r="B66" s="330"/>
      <c r="C66" s="330"/>
      <c r="D66" s="330"/>
      <c r="E66" s="330"/>
      <c r="F66" s="33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1" t="s">
        <v>36</v>
      </c>
      <c r="B84" s="332"/>
      <c r="C84" s="333"/>
      <c r="D84" s="257">
        <f>SUM(B67:C83)</f>
        <v>0</v>
      </c>
    </row>
    <row r="85" spans="1:7" x14ac:dyDescent="0.3">
      <c r="A85" s="331" t="s">
        <v>295</v>
      </c>
      <c r="B85" s="332"/>
      <c r="C85" s="33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9" t="s">
        <v>211</v>
      </c>
      <c r="B87" s="330"/>
      <c r="C87" s="330"/>
      <c r="D87" s="330"/>
      <c r="E87" s="330"/>
      <c r="F87" s="33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1" t="s">
        <v>36</v>
      </c>
      <c r="B102" s="332"/>
      <c r="C102" s="333"/>
      <c r="D102" s="257">
        <f>SUM(B88:C101)</f>
        <v>0</v>
      </c>
    </row>
    <row r="103" spans="1:7" x14ac:dyDescent="0.3">
      <c r="A103" s="331" t="s">
        <v>295</v>
      </c>
      <c r="B103" s="332"/>
      <c r="C103" s="33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9" t="s">
        <v>212</v>
      </c>
      <c r="B106" s="330"/>
      <c r="C106" s="330"/>
      <c r="D106" s="330"/>
      <c r="E106" s="330"/>
      <c r="F106" s="33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1" t="s">
        <v>36</v>
      </c>
      <c r="B118" s="332"/>
      <c r="C118" s="33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1" t="s">
        <v>295</v>
      </c>
      <c r="B119" s="332"/>
      <c r="C119" s="33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9" t="s">
        <v>185</v>
      </c>
      <c r="B121" s="330"/>
      <c r="C121" s="330"/>
      <c r="D121" s="330"/>
      <c r="E121" s="330"/>
      <c r="F121" s="33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1" t="s">
        <v>36</v>
      </c>
      <c r="B133" s="332"/>
      <c r="C133" s="333"/>
      <c r="D133" s="257">
        <f>SUM(B122:C132)</f>
        <v>0</v>
      </c>
    </row>
    <row r="134" spans="1:7" x14ac:dyDescent="0.3">
      <c r="A134" s="331" t="s">
        <v>295</v>
      </c>
      <c r="B134" s="332"/>
      <c r="C134" s="33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9" t="s">
        <v>71</v>
      </c>
      <c r="B136" s="330"/>
      <c r="C136" s="330"/>
      <c r="D136" s="330"/>
      <c r="E136" s="330"/>
      <c r="F136" s="33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1" t="s">
        <v>36</v>
      </c>
      <c r="B149" s="332"/>
      <c r="C149" s="333"/>
      <c r="D149" s="257">
        <f>SUM(B137:C148)</f>
        <v>0</v>
      </c>
    </row>
    <row r="150" spans="1:7" x14ac:dyDescent="0.3">
      <c r="A150" s="331" t="s">
        <v>295</v>
      </c>
      <c r="B150" s="332"/>
      <c r="C150" s="33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9" t="s">
        <v>217</v>
      </c>
      <c r="B152" s="330"/>
      <c r="C152" s="330"/>
      <c r="D152" s="330"/>
      <c r="E152" s="330"/>
      <c r="F152" s="33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1" t="s">
        <v>36</v>
      </c>
      <c r="B161" s="336"/>
      <c r="C161" s="337"/>
      <c r="D161" s="258">
        <f>SUM(B153:C160)</f>
        <v>0</v>
      </c>
    </row>
    <row r="162" spans="1:7" x14ac:dyDescent="0.3">
      <c r="A162" s="331" t="s">
        <v>295</v>
      </c>
      <c r="B162" s="332"/>
      <c r="C162" s="33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9" t="s">
        <v>77</v>
      </c>
      <c r="B164" s="330"/>
      <c r="C164" s="330"/>
      <c r="D164" s="330"/>
      <c r="E164" s="330"/>
      <c r="F164" s="33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1" t="s">
        <v>36</v>
      </c>
      <c r="B169" s="332"/>
      <c r="C169" s="333"/>
      <c r="D169" s="257">
        <f>SUM(B165:C168)</f>
        <v>0</v>
      </c>
    </row>
    <row r="170" spans="1:7" x14ac:dyDescent="0.3">
      <c r="A170" s="331" t="s">
        <v>295</v>
      </c>
      <c r="B170" s="332"/>
      <c r="C170" s="33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4" t="s">
        <v>17</v>
      </c>
      <c r="B172" s="335"/>
      <c r="C172" s="335"/>
      <c r="D172" s="335"/>
      <c r="E172" s="335"/>
      <c r="F172" s="33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1" t="s">
        <v>36</v>
      </c>
      <c r="B177" s="332"/>
      <c r="C177" s="333"/>
      <c r="D177" s="257">
        <f>SUM(B173:C176)</f>
        <v>0</v>
      </c>
    </row>
    <row r="178" spans="1:7" x14ac:dyDescent="0.3">
      <c r="A178" s="331" t="s">
        <v>295</v>
      </c>
      <c r="B178" s="332"/>
      <c r="C178" s="33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9" t="s">
        <v>78</v>
      </c>
      <c r="B180" s="330"/>
      <c r="C180" s="330"/>
      <c r="D180" s="330"/>
      <c r="E180" s="330"/>
      <c r="F180" s="33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1" t="s">
        <v>36</v>
      </c>
      <c r="B186" s="332"/>
      <c r="C186" s="333"/>
      <c r="D186" s="257">
        <f>SUM(B181:C185)</f>
        <v>0</v>
      </c>
    </row>
    <row r="187" spans="1:7" x14ac:dyDescent="0.3">
      <c r="A187" s="331" t="s">
        <v>295</v>
      </c>
      <c r="B187" s="332"/>
      <c r="C187" s="33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9" t="s">
        <v>216</v>
      </c>
      <c r="B189" s="330"/>
      <c r="C189" s="330"/>
      <c r="D189" s="330"/>
      <c r="E189" s="330"/>
      <c r="F189" s="33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1" t="s">
        <v>36</v>
      </c>
      <c r="B194" s="332"/>
      <c r="C194" s="333"/>
      <c r="D194" s="54">
        <f>SUM(B190:C193)</f>
        <v>0</v>
      </c>
    </row>
    <row r="195" spans="1:6" x14ac:dyDescent="0.3">
      <c r="A195" s="331" t="s">
        <v>295</v>
      </c>
      <c r="B195" s="332"/>
      <c r="C195" s="33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3" zoomScale="80" zoomScaleSheetLayoutView="80" workbookViewId="0">
      <selection activeCell="B9" sqref="B9:F9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CM Rades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 t="s">
        <v>427</v>
      </c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 t="s">
        <v>408</v>
      </c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>
        <v>43153</v>
      </c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1">
        <f>D549</f>
        <v>0.89719626168224298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43153</v>
      </c>
      <c r="B16" s="188"/>
      <c r="C16" s="188"/>
      <c r="D16" s="188"/>
      <c r="E16" s="188"/>
      <c r="F16" s="202"/>
    </row>
    <row r="17" spans="1:8" ht="16.5" customHeight="1" x14ac:dyDescent="0.3">
      <c r="A17" s="305" t="s">
        <v>30</v>
      </c>
      <c r="B17" s="306" t="s">
        <v>31</v>
      </c>
      <c r="C17" s="306"/>
      <c r="D17" s="306" t="s">
        <v>46</v>
      </c>
      <c r="E17" s="307" t="s">
        <v>310</v>
      </c>
      <c r="F17" s="307" t="s">
        <v>358</v>
      </c>
    </row>
    <row r="18" spans="1:8" ht="16.5" customHeight="1" x14ac:dyDescent="0.3">
      <c r="A18" s="305"/>
      <c r="B18" s="41" t="s">
        <v>34</v>
      </c>
      <c r="C18" s="41" t="s">
        <v>33</v>
      </c>
      <c r="D18" s="306"/>
      <c r="E18" s="307"/>
      <c r="F18" s="30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ht="49.5" x14ac:dyDescent="0.3">
      <c r="A24" s="55" t="s">
        <v>264</v>
      </c>
      <c r="B24" s="130">
        <v>1</v>
      </c>
      <c r="C24" s="131"/>
      <c r="D24" s="127" t="s">
        <v>409</v>
      </c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5</v>
      </c>
    </row>
    <row r="26" spans="1:8" x14ac:dyDescent="0.3">
      <c r="A26" s="5" t="s">
        <v>35</v>
      </c>
      <c r="B26" s="132"/>
      <c r="C26" s="133"/>
      <c r="D26" s="134">
        <f>D25/(COUNT(B21:C24)*2)</f>
        <v>0.83333333333333337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49.5" x14ac:dyDescent="0.3">
      <c r="A35" s="190" t="s">
        <v>11</v>
      </c>
      <c r="B35" s="130">
        <v>1</v>
      </c>
      <c r="C35" s="136" t="str">
        <f>IF(B35=0, -5, "0")</f>
        <v>0</v>
      </c>
      <c r="D35" s="123" t="s">
        <v>410</v>
      </c>
      <c r="E35" s="94"/>
      <c r="F35" s="204" t="s">
        <v>356</v>
      </c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21</v>
      </c>
    </row>
    <row r="43" spans="1:7" x14ac:dyDescent="0.3">
      <c r="A43" s="5" t="s">
        <v>35</v>
      </c>
      <c r="B43" s="132"/>
      <c r="C43" s="133"/>
      <c r="D43" s="134">
        <f>D42/(COUNT(B29:C37,B39:C41)*2)</f>
        <v>0.95454545454545459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26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0.9285714285714286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43153</v>
      </c>
      <c r="B49" s="124"/>
      <c r="C49" s="135"/>
      <c r="D49" s="124"/>
    </row>
    <row r="50" spans="1:7" x14ac:dyDescent="0.3">
      <c r="A50" s="305" t="s">
        <v>30</v>
      </c>
      <c r="B50" s="306" t="s">
        <v>31</v>
      </c>
      <c r="C50" s="306"/>
      <c r="D50" s="306" t="s">
        <v>46</v>
      </c>
      <c r="E50" s="307" t="s">
        <v>310</v>
      </c>
      <c r="F50" s="307" t="s">
        <v>360</v>
      </c>
      <c r="G50" s="127"/>
    </row>
    <row r="51" spans="1:7" x14ac:dyDescent="0.3">
      <c r="A51" s="305"/>
      <c r="B51" s="41" t="s">
        <v>34</v>
      </c>
      <c r="C51" s="41" t="s">
        <v>33</v>
      </c>
      <c r="D51" s="306"/>
      <c r="E51" s="307"/>
      <c r="F51" s="30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 t="s">
        <v>32</v>
      </c>
      <c r="C54" s="130"/>
      <c r="D54" s="138"/>
      <c r="E54" s="94"/>
      <c r="F54" s="204"/>
    </row>
    <row r="55" spans="1:7" x14ac:dyDescent="0.3">
      <c r="A55" s="8" t="s">
        <v>362</v>
      </c>
      <c r="B55" s="130" t="s">
        <v>32</v>
      </c>
      <c r="C55" s="130"/>
      <c r="D55" s="138"/>
      <c r="E55" s="94"/>
      <c r="F55" s="204"/>
    </row>
    <row r="56" spans="1:7" x14ac:dyDescent="0.3">
      <c r="A56" s="10" t="s">
        <v>255</v>
      </c>
      <c r="B56" s="130" t="s">
        <v>32</v>
      </c>
      <c r="C56" s="131"/>
      <c r="D56" s="147"/>
      <c r="E56" s="106"/>
      <c r="F56" s="204"/>
    </row>
    <row r="57" spans="1:7" x14ac:dyDescent="0.3">
      <c r="A57" s="10" t="s">
        <v>27</v>
      </c>
      <c r="B57" s="130" t="s">
        <v>32</v>
      </c>
      <c r="C57" s="130"/>
      <c r="D57" s="138"/>
      <c r="E57" s="94"/>
      <c r="F57" s="204"/>
    </row>
    <row r="58" spans="1:7" x14ac:dyDescent="0.3">
      <c r="A58" s="18" t="s">
        <v>128</v>
      </c>
      <c r="B58" s="130" t="s">
        <v>32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 t="s">
        <v>32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 t="e">
        <f>D61/(COUNT(B53:C60)*2)</f>
        <v>#DIV/0!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 t="s">
        <v>32</v>
      </c>
      <c r="C66" s="130"/>
      <c r="D66" s="113"/>
      <c r="E66" s="94"/>
      <c r="F66" s="204"/>
    </row>
    <row r="67" spans="1:7" x14ac:dyDescent="0.3">
      <c r="A67" s="8" t="s">
        <v>110</v>
      </c>
      <c r="B67" s="130" t="s">
        <v>32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 t="s">
        <v>32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 t="s">
        <v>32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 t="s">
        <v>32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 t="s">
        <v>32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 t="s">
        <v>32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 t="s">
        <v>32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 t="s">
        <v>32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 t="e">
        <f>D84/(COUNT(B65:C83)*2)</f>
        <v>#DIV/0!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 t="s">
        <v>32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 t="s">
        <v>32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 t="s">
        <v>32</v>
      </c>
      <c r="C92" s="218"/>
      <c r="D92" s="147"/>
      <c r="E92" s="106"/>
      <c r="F92" s="204"/>
    </row>
    <row r="93" spans="1:7" x14ac:dyDescent="0.3">
      <c r="A93" s="4" t="s">
        <v>359</v>
      </c>
      <c r="B93" s="130" t="s">
        <v>32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 t="s">
        <v>32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 t="s">
        <v>32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 t="s">
        <v>32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">
        <v>32</v>
      </c>
      <c r="C99" s="213"/>
      <c r="D99" s="251"/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 t="e">
        <f>D100/(COUNT(B88:C93,B95:C99)*2)</f>
        <v>#DIV/0!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 t="e">
        <f>D102/(COUNT(B88:C93,B53:C60,B65:C83,B95:C99)*2)</f>
        <v>#DIV/0!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43153</v>
      </c>
      <c r="B106" s="124"/>
      <c r="C106" s="135"/>
      <c r="D106" s="124"/>
    </row>
    <row r="107" spans="1:7" x14ac:dyDescent="0.3">
      <c r="A107" s="305" t="s">
        <v>30</v>
      </c>
      <c r="B107" s="306" t="s">
        <v>31</v>
      </c>
      <c r="C107" s="306"/>
      <c r="D107" s="306" t="s">
        <v>46</v>
      </c>
      <c r="E107" s="307" t="s">
        <v>310</v>
      </c>
      <c r="F107" s="307" t="s">
        <v>360</v>
      </c>
    </row>
    <row r="108" spans="1:7" x14ac:dyDescent="0.3">
      <c r="A108" s="305"/>
      <c r="B108" s="41" t="s">
        <v>34</v>
      </c>
      <c r="C108" s="41" t="s">
        <v>33</v>
      </c>
      <c r="D108" s="306"/>
      <c r="E108" s="307"/>
      <c r="F108" s="30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43153</v>
      </c>
      <c r="B161" s="124"/>
      <c r="C161" s="135"/>
      <c r="D161" s="127"/>
    </row>
    <row r="162" spans="1:7" x14ac:dyDescent="0.3">
      <c r="A162" s="305" t="s">
        <v>30</v>
      </c>
      <c r="B162" s="306" t="s">
        <v>31</v>
      </c>
      <c r="C162" s="306"/>
      <c r="D162" s="306" t="s">
        <v>46</v>
      </c>
      <c r="E162" s="307" t="s">
        <v>310</v>
      </c>
      <c r="F162" s="307" t="s">
        <v>360</v>
      </c>
      <c r="G162" s="127"/>
    </row>
    <row r="163" spans="1:7" x14ac:dyDescent="0.3">
      <c r="A163" s="305"/>
      <c r="B163" s="41" t="s">
        <v>34</v>
      </c>
      <c r="C163" s="41" t="s">
        <v>33</v>
      </c>
      <c r="D163" s="306"/>
      <c r="E163" s="307"/>
      <c r="F163" s="30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 t="s">
        <v>32</v>
      </c>
      <c r="C165" s="130"/>
      <c r="D165" s="95"/>
      <c r="E165" s="94"/>
      <c r="F165" s="204"/>
    </row>
    <row r="166" spans="1:7" x14ac:dyDescent="0.3">
      <c r="A166" s="7" t="s">
        <v>255</v>
      </c>
      <c r="B166" s="130" t="s">
        <v>32</v>
      </c>
      <c r="C166" s="130"/>
      <c r="D166" s="95"/>
      <c r="E166" s="94"/>
      <c r="F166" s="204"/>
    </row>
    <row r="167" spans="1:7" x14ac:dyDescent="0.3">
      <c r="A167" s="7" t="s">
        <v>63</v>
      </c>
      <c r="B167" s="130" t="s">
        <v>32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 t="s">
        <v>32</v>
      </c>
      <c r="C168" s="130"/>
      <c r="D168" s="154"/>
      <c r="E168" s="94"/>
      <c r="F168" s="204"/>
    </row>
    <row r="169" spans="1:7" x14ac:dyDescent="0.3">
      <c r="A169" s="7" t="s">
        <v>171</v>
      </c>
      <c r="B169" s="130" t="s">
        <v>32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 t="e">
        <f>D172/(COUNT(B165:C171)*2)</f>
        <v>#DIV/0!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 t="s">
        <v>32</v>
      </c>
      <c r="C176" s="130"/>
      <c r="D176" s="113"/>
      <c r="E176" s="94"/>
      <c r="F176" s="204"/>
    </row>
    <row r="177" spans="1:7" x14ac:dyDescent="0.3">
      <c r="A177" s="4" t="s">
        <v>122</v>
      </c>
      <c r="B177" s="130" t="s">
        <v>32</v>
      </c>
      <c r="C177" s="130"/>
      <c r="D177" s="113"/>
      <c r="E177" s="94"/>
      <c r="F177" s="204"/>
    </row>
    <row r="178" spans="1:7" x14ac:dyDescent="0.3">
      <c r="A178" s="4" t="s">
        <v>59</v>
      </c>
      <c r="B178" s="130" t="s">
        <v>32</v>
      </c>
      <c r="C178" s="130"/>
      <c r="D178" s="157"/>
      <c r="E178" s="94"/>
      <c r="F178" s="204"/>
    </row>
    <row r="179" spans="1:7" x14ac:dyDescent="0.3">
      <c r="A179" s="4" t="s">
        <v>241</v>
      </c>
      <c r="B179" s="130" t="s">
        <v>32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 t="s">
        <v>32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 t="s">
        <v>32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 t="s">
        <v>32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 t="s">
        <v>32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 t="s">
        <v>32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 t="s">
        <v>32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 t="s">
        <v>32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 t="s">
        <v>32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 t="s">
        <v>32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1" t="s">
        <v>379</v>
      </c>
      <c r="B195" s="311"/>
      <c r="C195" s="311"/>
      <c r="D195" s="311"/>
      <c r="E195" s="311"/>
      <c r="F195" s="311"/>
      <c r="G195" s="127"/>
    </row>
    <row r="196" spans="1:7" s="112" customFormat="1" ht="35.25" customHeight="1" x14ac:dyDescent="0.3">
      <c r="A196" s="4" t="s">
        <v>361</v>
      </c>
      <c r="B196" s="130" t="s">
        <v>32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 t="s">
        <v>32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 t="s">
        <v>32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 t="e">
        <f>D201/(COUNT(B176:C194,B196:C200)*2)</f>
        <v>#DIV/0!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 t="e">
        <f>D204/(COUNT(B165:C171,B176:C194,B196:C200)*2)</f>
        <v>#DIV/0!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43153</v>
      </c>
      <c r="B208" s="124"/>
      <c r="C208" s="135"/>
      <c r="D208" s="124"/>
    </row>
    <row r="209" spans="1:7" x14ac:dyDescent="0.3">
      <c r="A209" s="305" t="s">
        <v>30</v>
      </c>
      <c r="B209" s="306" t="s">
        <v>31</v>
      </c>
      <c r="C209" s="306"/>
      <c r="D209" s="306" t="s">
        <v>46</v>
      </c>
      <c r="E209" s="307" t="s">
        <v>310</v>
      </c>
      <c r="F209" s="307" t="s">
        <v>360</v>
      </c>
      <c r="G209" s="127"/>
    </row>
    <row r="210" spans="1:7" x14ac:dyDescent="0.3">
      <c r="A210" s="305"/>
      <c r="B210" s="41" t="s">
        <v>34</v>
      </c>
      <c r="C210" s="41" t="s">
        <v>33</v>
      </c>
      <c r="D210" s="306"/>
      <c r="E210" s="307"/>
      <c r="F210" s="30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1" t="s">
        <v>379</v>
      </c>
      <c r="B256" s="311"/>
      <c r="C256" s="311"/>
      <c r="D256" s="311"/>
      <c r="E256" s="311"/>
      <c r="F256" s="311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43153</v>
      </c>
      <c r="B269" s="124"/>
      <c r="C269" s="135"/>
      <c r="D269" s="124"/>
      <c r="F269" s="206"/>
      <c r="G269" s="214"/>
    </row>
    <row r="270" spans="1:7" s="16" customFormat="1" x14ac:dyDescent="0.3">
      <c r="A270" s="305" t="s">
        <v>30</v>
      </c>
      <c r="B270" s="306" t="s">
        <v>31</v>
      </c>
      <c r="C270" s="306"/>
      <c r="D270" s="306" t="s">
        <v>46</v>
      </c>
      <c r="E270" s="307" t="s">
        <v>310</v>
      </c>
      <c r="F270" s="307" t="s">
        <v>360</v>
      </c>
      <c r="G270" s="214"/>
    </row>
    <row r="271" spans="1:7" s="16" customFormat="1" x14ac:dyDescent="0.3">
      <c r="A271" s="305"/>
      <c r="B271" s="41" t="s">
        <v>34</v>
      </c>
      <c r="C271" s="41" t="s">
        <v>33</v>
      </c>
      <c r="D271" s="306"/>
      <c r="E271" s="307"/>
      <c r="F271" s="30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2" t="s">
        <v>396</v>
      </c>
      <c r="B308" s="313"/>
      <c r="C308" s="313"/>
      <c r="D308" s="313"/>
      <c r="E308" s="313"/>
      <c r="F308" s="314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43153</v>
      </c>
      <c r="B321" s="124"/>
      <c r="C321" s="135"/>
      <c r="D321" s="127"/>
    </row>
    <row r="322" spans="1:7" x14ac:dyDescent="0.3">
      <c r="A322" s="305" t="s">
        <v>30</v>
      </c>
      <c r="B322" s="306" t="s">
        <v>31</v>
      </c>
      <c r="C322" s="306"/>
      <c r="D322" s="306" t="s">
        <v>46</v>
      </c>
      <c r="E322" s="307" t="s">
        <v>310</v>
      </c>
      <c r="F322" s="307" t="s">
        <v>360</v>
      </c>
      <c r="G322" s="127"/>
    </row>
    <row r="323" spans="1:7" x14ac:dyDescent="0.3">
      <c r="A323" s="305"/>
      <c r="B323" s="41" t="s">
        <v>34</v>
      </c>
      <c r="C323" s="41" t="s">
        <v>33</v>
      </c>
      <c r="D323" s="306"/>
      <c r="E323" s="307"/>
      <c r="F323" s="30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ht="49.5" x14ac:dyDescent="0.3">
      <c r="A337" s="70" t="s">
        <v>261</v>
      </c>
      <c r="B337" s="130">
        <v>1</v>
      </c>
      <c r="C337" s="131"/>
      <c r="D337" s="116" t="s">
        <v>416</v>
      </c>
      <c r="E337" s="106"/>
      <c r="F337" s="204" t="s">
        <v>356</v>
      </c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105.75" customHeight="1" x14ac:dyDescent="0.3">
      <c r="A341" s="70" t="s">
        <v>98</v>
      </c>
      <c r="B341" s="130">
        <v>1</v>
      </c>
      <c r="C341" s="131"/>
      <c r="D341" s="138" t="s">
        <v>411</v>
      </c>
      <c r="E341" s="95"/>
      <c r="F341" s="204" t="s">
        <v>356</v>
      </c>
    </row>
    <row r="342" spans="1:7" ht="66.75" x14ac:dyDescent="0.35">
      <c r="A342" s="261" t="s">
        <v>57</v>
      </c>
      <c r="B342" s="130">
        <v>0</v>
      </c>
      <c r="C342" s="136">
        <f>IF(B342=0, -10, IF(B342=1, -5, "0"))</f>
        <v>-10</v>
      </c>
      <c r="D342" s="129" t="s">
        <v>412</v>
      </c>
      <c r="E342" s="95" t="s">
        <v>413</v>
      </c>
      <c r="F342" s="204" t="s">
        <v>356</v>
      </c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2" t="s">
        <v>379</v>
      </c>
      <c r="B349" s="313"/>
      <c r="C349" s="313"/>
      <c r="D349" s="313"/>
      <c r="E349" s="313"/>
      <c r="F349" s="31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18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0.52941176470588236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34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0.68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43153</v>
      </c>
      <c r="B361" s="124"/>
      <c r="C361" s="135"/>
      <c r="D361" s="124"/>
    </row>
    <row r="362" spans="1:7" x14ac:dyDescent="0.3">
      <c r="A362" s="305" t="s">
        <v>30</v>
      </c>
      <c r="B362" s="306" t="s">
        <v>31</v>
      </c>
      <c r="C362" s="306"/>
      <c r="D362" s="306" t="s">
        <v>46</v>
      </c>
      <c r="E362" s="307" t="s">
        <v>310</v>
      </c>
      <c r="F362" s="307" t="s">
        <v>360</v>
      </c>
      <c r="G362" s="127"/>
    </row>
    <row r="363" spans="1:7" x14ac:dyDescent="0.3">
      <c r="A363" s="305"/>
      <c r="B363" s="41" t="s">
        <v>34</v>
      </c>
      <c r="C363" s="41" t="s">
        <v>33</v>
      </c>
      <c r="D363" s="306"/>
      <c r="E363" s="307"/>
      <c r="F363" s="30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49.5" x14ac:dyDescent="0.3">
      <c r="A372" s="70" t="s">
        <v>262</v>
      </c>
      <c r="B372" s="130">
        <v>1</v>
      </c>
      <c r="C372" s="131"/>
      <c r="D372" s="149" t="s">
        <v>414</v>
      </c>
      <c r="E372" s="116"/>
      <c r="F372" s="204" t="s">
        <v>356</v>
      </c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66" x14ac:dyDescent="0.3">
      <c r="A377" s="70" t="s">
        <v>100</v>
      </c>
      <c r="B377" s="130">
        <v>1</v>
      </c>
      <c r="C377" s="130"/>
      <c r="D377" s="95" t="s">
        <v>415</v>
      </c>
      <c r="E377" s="94"/>
      <c r="F377" s="204" t="s">
        <v>357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3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1" t="s">
        <v>379</v>
      </c>
      <c r="B383" s="311"/>
      <c r="C383" s="311"/>
      <c r="D383" s="311"/>
      <c r="E383" s="311"/>
      <c r="F383" s="31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0.94117647058823528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43153</v>
      </c>
      <c r="B394" s="124"/>
      <c r="C394" s="135"/>
      <c r="D394" s="127"/>
      <c r="G394" s="127"/>
    </row>
    <row r="395" spans="1:7" x14ac:dyDescent="0.3">
      <c r="A395" s="305" t="s">
        <v>30</v>
      </c>
      <c r="B395" s="306" t="s">
        <v>31</v>
      </c>
      <c r="C395" s="306"/>
      <c r="D395" s="306" t="s">
        <v>46</v>
      </c>
      <c r="E395" s="307" t="s">
        <v>310</v>
      </c>
      <c r="F395" s="307" t="s">
        <v>360</v>
      </c>
      <c r="G395" s="127"/>
    </row>
    <row r="396" spans="1:7" x14ac:dyDescent="0.3">
      <c r="A396" s="305"/>
      <c r="B396" s="41" t="s">
        <v>34</v>
      </c>
      <c r="C396" s="41" t="s">
        <v>33</v>
      </c>
      <c r="D396" s="306"/>
      <c r="E396" s="307"/>
      <c r="F396" s="30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41.2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1" t="s">
        <v>379</v>
      </c>
      <c r="B435" s="311"/>
      <c r="C435" s="311"/>
      <c r="D435" s="311"/>
      <c r="E435" s="311"/>
      <c r="F435" s="31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54" customHeight="1" x14ac:dyDescent="0.3">
      <c r="A437" s="10" t="s">
        <v>391</v>
      </c>
      <c r="B437" s="130">
        <v>1</v>
      </c>
      <c r="C437" s="130"/>
      <c r="D437" s="129" t="s">
        <v>425</v>
      </c>
      <c r="E437" s="94"/>
      <c r="F437" s="204" t="s">
        <v>356</v>
      </c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43153</v>
      </c>
      <c r="B447" s="124"/>
      <c r="C447" s="135"/>
      <c r="D447" s="124"/>
    </row>
    <row r="448" spans="1:7" x14ac:dyDescent="0.3">
      <c r="A448" s="305" t="s">
        <v>30</v>
      </c>
      <c r="B448" s="306" t="s">
        <v>31</v>
      </c>
      <c r="C448" s="306"/>
      <c r="D448" s="306" t="s">
        <v>46</v>
      </c>
      <c r="E448" s="307" t="s">
        <v>310</v>
      </c>
      <c r="F448" s="307" t="s">
        <v>360</v>
      </c>
      <c r="G448" s="127"/>
    </row>
    <row r="449" spans="1:6" x14ac:dyDescent="0.3">
      <c r="A449" s="305"/>
      <c r="B449" s="41" t="s">
        <v>34</v>
      </c>
      <c r="C449" s="41" t="s">
        <v>33</v>
      </c>
      <c r="D449" s="306"/>
      <c r="E449" s="307"/>
      <c r="F449" s="30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 t="s">
        <v>32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 t="s">
        <v>32</v>
      </c>
      <c r="C452" s="130"/>
      <c r="D452" s="154"/>
      <c r="E452" s="94"/>
      <c r="F452" s="204"/>
    </row>
    <row r="453" spans="1:6" x14ac:dyDescent="0.3">
      <c r="A453" s="6" t="s">
        <v>113</v>
      </c>
      <c r="B453" s="130" t="s">
        <v>32</v>
      </c>
      <c r="C453" s="130"/>
      <c r="D453" s="95"/>
      <c r="E453" s="94"/>
      <c r="F453" s="204"/>
    </row>
    <row r="454" spans="1:6" x14ac:dyDescent="0.3">
      <c r="A454" s="9" t="s">
        <v>175</v>
      </c>
      <c r="B454" s="130" t="s">
        <v>32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 t="s">
        <v>32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 t="e">
        <f>D457/(COUNT(B451:C456)*2)</f>
        <v>#DIV/0!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 t="s">
        <v>32</v>
      </c>
      <c r="C462" s="130"/>
      <c r="D462" s="95"/>
      <c r="E462" s="94"/>
      <c r="F462" s="204"/>
    </row>
    <row r="463" spans="1:6" x14ac:dyDescent="0.3">
      <c r="A463" s="70" t="s">
        <v>351</v>
      </c>
      <c r="B463" s="130" t="s">
        <v>32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 t="s">
        <v>32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08" t="s">
        <v>379</v>
      </c>
      <c r="B471" s="309"/>
      <c r="C471" s="309"/>
      <c r="D471" s="309"/>
      <c r="E471" s="309"/>
      <c r="F471" s="309"/>
    </row>
    <row r="472" spans="1:7" s="112" customFormat="1" ht="27.75" customHeight="1" x14ac:dyDescent="0.3">
      <c r="A472" s="55" t="s">
        <v>361</v>
      </c>
      <c r="B472" s="130" t="s">
        <v>32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 t="s">
        <v>32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 t="s">
        <v>32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 t="e">
        <f>D477/(COUNT(B461:C470,B472:C476)*2)</f>
        <v>#DIV/0!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 t="e">
        <f>D480/(COUNT(B461:C470,B451:C456,B472:C476)*2)</f>
        <v>#DIV/0!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0" t="s">
        <v>367</v>
      </c>
      <c r="B483" s="310"/>
      <c r="C483" s="310"/>
      <c r="D483" s="310"/>
      <c r="E483" s="185"/>
      <c r="F483" s="201"/>
    </row>
    <row r="484" spans="1:7" x14ac:dyDescent="0.3">
      <c r="A484" s="74">
        <f>B11</f>
        <v>43153</v>
      </c>
      <c r="B484" s="124"/>
      <c r="C484" s="135"/>
      <c r="D484" s="124"/>
    </row>
    <row r="485" spans="1:7" x14ac:dyDescent="0.3">
      <c r="A485" s="305" t="s">
        <v>30</v>
      </c>
      <c r="B485" s="306" t="s">
        <v>31</v>
      </c>
      <c r="C485" s="306"/>
      <c r="D485" s="306" t="s">
        <v>46</v>
      </c>
      <c r="E485" s="307" t="s">
        <v>310</v>
      </c>
      <c r="F485" s="307" t="s">
        <v>360</v>
      </c>
      <c r="G485" s="127"/>
    </row>
    <row r="486" spans="1:7" x14ac:dyDescent="0.3">
      <c r="A486" s="305"/>
      <c r="B486" s="41" t="s">
        <v>34</v>
      </c>
      <c r="C486" s="41" t="s">
        <v>33</v>
      </c>
      <c r="D486" s="306"/>
      <c r="E486" s="307"/>
      <c r="F486" s="30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428</v>
      </c>
      <c r="E492" s="106"/>
      <c r="F492" s="204" t="s">
        <v>357</v>
      </c>
      <c r="G492" s="127"/>
    </row>
    <row r="493" spans="1:7" x14ac:dyDescent="0.3">
      <c r="A493" s="5" t="s">
        <v>36</v>
      </c>
      <c r="B493" s="5"/>
      <c r="C493" s="5"/>
      <c r="D493" s="54">
        <f>SUM(B488:C492)</f>
        <v>9</v>
      </c>
    </row>
    <row r="494" spans="1:7" x14ac:dyDescent="0.3">
      <c r="A494" s="5" t="s">
        <v>35</v>
      </c>
      <c r="B494" s="132"/>
      <c r="C494" s="133"/>
      <c r="D494" s="134">
        <f>D493/(COUNT(B488:C492)*2)</f>
        <v>0.9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15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0.9375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43153</v>
      </c>
      <c r="B506" s="124"/>
      <c r="C506" s="135"/>
      <c r="D506" s="124"/>
    </row>
    <row r="507" spans="1:7" x14ac:dyDescent="0.3">
      <c r="A507" s="305" t="s">
        <v>30</v>
      </c>
      <c r="B507" s="306" t="s">
        <v>31</v>
      </c>
      <c r="C507" s="306"/>
      <c r="D507" s="306" t="s">
        <v>46</v>
      </c>
      <c r="E507" s="307" t="s">
        <v>310</v>
      </c>
      <c r="F507" s="307" t="s">
        <v>360</v>
      </c>
      <c r="G507" s="127"/>
    </row>
    <row r="508" spans="1:7" x14ac:dyDescent="0.3">
      <c r="A508" s="305"/>
      <c r="B508" s="41" t="s">
        <v>34</v>
      </c>
      <c r="C508" s="41" t="s">
        <v>33</v>
      </c>
      <c r="D508" s="306"/>
      <c r="E508" s="307"/>
      <c r="F508" s="30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>
        <v>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43153</v>
      </c>
      <c r="B517" s="124"/>
      <c r="C517" s="135"/>
      <c r="D517" s="124"/>
    </row>
    <row r="518" spans="1:7" x14ac:dyDescent="0.3">
      <c r="A518" s="305" t="s">
        <v>30</v>
      </c>
      <c r="B518" s="306" t="s">
        <v>31</v>
      </c>
      <c r="C518" s="306"/>
      <c r="D518" s="306" t="s">
        <v>46</v>
      </c>
      <c r="E518" s="307" t="s">
        <v>310</v>
      </c>
      <c r="F518" s="307" t="s">
        <v>360</v>
      </c>
      <c r="G518" s="127"/>
    </row>
    <row r="519" spans="1:7" x14ac:dyDescent="0.3">
      <c r="A519" s="305"/>
      <c r="B519" s="41" t="s">
        <v>34</v>
      </c>
      <c r="C519" s="41" t="s">
        <v>33</v>
      </c>
      <c r="D519" s="306"/>
      <c r="E519" s="307"/>
      <c r="F519" s="307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 t="s">
        <v>356</v>
      </c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43153</v>
      </c>
      <c r="B537" s="124"/>
      <c r="C537" s="135"/>
      <c r="D537" s="124"/>
      <c r="G537" s="127"/>
    </row>
    <row r="538" spans="1:7" x14ac:dyDescent="0.3">
      <c r="A538" s="305" t="s">
        <v>30</v>
      </c>
      <c r="B538" s="306" t="s">
        <v>31</v>
      </c>
      <c r="C538" s="306"/>
      <c r="D538" s="306" t="s">
        <v>46</v>
      </c>
      <c r="E538" s="307" t="s">
        <v>310</v>
      </c>
      <c r="F538" s="307" t="s">
        <v>360</v>
      </c>
      <c r="G538" s="127"/>
    </row>
    <row r="539" spans="1:7" x14ac:dyDescent="0.3">
      <c r="A539" s="305"/>
      <c r="B539" s="41" t="s">
        <v>34</v>
      </c>
      <c r="C539" s="41" t="s">
        <v>33</v>
      </c>
      <c r="D539" s="306"/>
      <c r="E539" s="307"/>
      <c r="F539" s="307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>
        <v>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192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0.89719626168224298</v>
      </c>
    </row>
  </sheetData>
  <sheetProtection algorithmName="SHA-512" hashValue="Wsa5lum01J+HCXcpprkmMzVkL//S9iY4qIp3okPXnyCasiQy/8UfxZeE5EeZ9qQA33scuH33vysWZg1F2cgX9Q==" saltValue="uIL+SRII7M7p/EjcshZ6S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3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1 B325:B332 B337:B348 B309:B313 B365:B372 B377:B382 B350:B353 B398:B405 B461:B470 B410:B416 B421:B425 B384:B386 B430:B434 B451:B456 B436:B439 B488:B492 B540:B543 B496:B498 B509:B512 B472:B476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</dataValidations>
  <pageMargins left="0.7" right="0.7" top="0.75" bottom="0.75" header="0.3" footer="0.3"/>
  <pageSetup paperSize="9" scale="40" orientation="portrait" r:id="rId1"/>
  <rowBreaks count="5" manualBreakCount="5">
    <brk id="85" max="6" man="1"/>
    <brk id="267" max="6" man="1"/>
    <brk id="358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25"/>
    </row>
    <row r="7" spans="1:7" s="12" customFormat="1" ht="21.75" customHeight="1" x14ac:dyDescent="0.45">
      <c r="A7" s="326" t="str">
        <f>'A1 Exploitation'!A8:F8</f>
        <v>CM Rades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6" t="str">
        <f>'A1 Exploitation'!B9:F9</f>
        <v>M Dhia MECHLAOUI/ Dr Raja BOUHALFAYA</v>
      </c>
      <c r="C8" s="346"/>
      <c r="D8" s="346"/>
      <c r="E8" s="346"/>
      <c r="F8" s="346"/>
      <c r="G8" s="125"/>
    </row>
    <row r="9" spans="1:7" s="12" customFormat="1" ht="24" x14ac:dyDescent="0.45">
      <c r="A9" s="15" t="s">
        <v>44</v>
      </c>
      <c r="B9" s="347" t="str">
        <f>'A1 Exploitation'!B10:F10</f>
        <v>Chef rayon EPCS M Zied BOUDERBALA</v>
      </c>
      <c r="C9" s="347"/>
      <c r="D9" s="347"/>
      <c r="E9" s="347"/>
      <c r="F9" s="347"/>
      <c r="G9" s="125"/>
    </row>
    <row r="10" spans="1:7" s="12" customFormat="1" ht="24" x14ac:dyDescent="0.45">
      <c r="A10" s="14" t="s">
        <v>43</v>
      </c>
      <c r="B10" s="344">
        <f>'A1 Exploitation'!B11:F11</f>
        <v>43153</v>
      </c>
      <c r="C10" s="344"/>
      <c r="D10" s="344"/>
      <c r="E10" s="344"/>
      <c r="F10" s="344"/>
      <c r="G10" s="125"/>
    </row>
    <row r="11" spans="1:7" s="12" customFormat="1" ht="24" x14ac:dyDescent="0.45">
      <c r="A11" s="14" t="s">
        <v>294</v>
      </c>
      <c r="B11" s="343">
        <f>D199</f>
        <v>0.82978723404255317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05" t="s">
        <v>30</v>
      </c>
      <c r="B13" s="306" t="s">
        <v>31</v>
      </c>
      <c r="C13" s="306"/>
      <c r="D13" s="306" t="s">
        <v>46</v>
      </c>
      <c r="E13" s="306" t="s">
        <v>190</v>
      </c>
      <c r="F13" s="306" t="s">
        <v>191</v>
      </c>
      <c r="G13" s="112"/>
    </row>
    <row r="14" spans="1:7" s="12" customFormat="1" ht="12.75" customHeight="1" x14ac:dyDescent="0.3">
      <c r="A14" s="305"/>
      <c r="B14" s="34" t="s">
        <v>34</v>
      </c>
      <c r="C14" s="34" t="s">
        <v>33</v>
      </c>
      <c r="D14" s="306"/>
      <c r="E14" s="306"/>
      <c r="F14" s="30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417</v>
      </c>
      <c r="E17" s="94"/>
      <c r="F17" s="94" t="s">
        <v>357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49.5" x14ac:dyDescent="0.3">
      <c r="A19" s="17" t="s">
        <v>81</v>
      </c>
      <c r="B19" s="94">
        <v>1</v>
      </c>
      <c r="C19" s="94"/>
      <c r="D19" s="95" t="s">
        <v>418</v>
      </c>
      <c r="E19" s="95"/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0" t="s">
        <v>36</v>
      </c>
      <c r="B22" s="336"/>
      <c r="C22" s="337"/>
      <c r="D22" s="250">
        <f>SUM(B17:C21)</f>
        <v>8</v>
      </c>
    </row>
    <row r="23" spans="1:7" x14ac:dyDescent="0.3">
      <c r="A23" s="331" t="s">
        <v>295</v>
      </c>
      <c r="B23" s="332"/>
      <c r="C23" s="333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9" t="s">
        <v>4</v>
      </c>
      <c r="B25" s="330"/>
      <c r="C25" s="330"/>
      <c r="D25" s="330"/>
      <c r="E25" s="330"/>
      <c r="F25" s="330"/>
    </row>
    <row r="26" spans="1:7" ht="33.75" x14ac:dyDescent="0.35">
      <c r="A26" s="40" t="s">
        <v>97</v>
      </c>
      <c r="B26" s="94">
        <v>1</v>
      </c>
      <c r="C26" s="120" t="str">
        <f>IF(B26=0, -5, "0")</f>
        <v>0</v>
      </c>
      <c r="D26" s="95" t="s">
        <v>420</v>
      </c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1" t="s">
        <v>36</v>
      </c>
      <c r="B33" s="332"/>
      <c r="C33" s="333"/>
      <c r="D33" s="248">
        <f>SUM(B26:C32)</f>
        <v>13</v>
      </c>
    </row>
    <row r="34" spans="1:7" x14ac:dyDescent="0.3">
      <c r="A34" s="331" t="s">
        <v>295</v>
      </c>
      <c r="B34" s="332"/>
      <c r="C34" s="333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9" t="s">
        <v>219</v>
      </c>
      <c r="B36" s="330"/>
      <c r="C36" s="330"/>
      <c r="D36" s="330"/>
      <c r="E36" s="330"/>
      <c r="F36" s="33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 t="s">
        <v>32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 t="s">
        <v>32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 t="s">
        <v>32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 t="s">
        <v>32</v>
      </c>
      <c r="C41" s="94"/>
      <c r="D41" s="98"/>
      <c r="E41" s="94"/>
      <c r="F41" s="94"/>
      <c r="G41" s="126"/>
    </row>
    <row r="42" spans="1:7" s="22" customFormat="1" x14ac:dyDescent="0.3">
      <c r="A42" s="331" t="s">
        <v>36</v>
      </c>
      <c r="B42" s="332"/>
      <c r="C42" s="333"/>
      <c r="D42" s="248">
        <f>SUM(B37:C41)</f>
        <v>0</v>
      </c>
      <c r="E42" s="13"/>
      <c r="F42" s="13"/>
      <c r="G42" s="126"/>
    </row>
    <row r="43" spans="1:7" s="22" customFormat="1" x14ac:dyDescent="0.3">
      <c r="A43" s="331" t="s">
        <v>295</v>
      </c>
      <c r="B43" s="332"/>
      <c r="C43" s="333"/>
      <c r="D43" s="33" t="e">
        <f>D42/(COUNT(B37:C41)*2)</f>
        <v>#DIV/0!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1" t="s">
        <v>21</v>
      </c>
      <c r="B45" s="342"/>
      <c r="C45" s="342"/>
      <c r="D45" s="342"/>
      <c r="E45" s="342"/>
      <c r="F45" s="34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1</v>
      </c>
      <c r="C50" s="94"/>
      <c r="D50" s="95" t="s">
        <v>419</v>
      </c>
      <c r="E50" s="94"/>
      <c r="F50" s="94" t="s">
        <v>356</v>
      </c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1" t="s">
        <v>36</v>
      </c>
      <c r="B52" s="332"/>
      <c r="C52" s="333"/>
      <c r="D52" s="248">
        <f>SUM(B46:C51)</f>
        <v>9</v>
      </c>
    </row>
    <row r="53" spans="1:7" x14ac:dyDescent="0.3">
      <c r="A53" s="331" t="s">
        <v>295</v>
      </c>
      <c r="B53" s="332"/>
      <c r="C53" s="333"/>
      <c r="D53" s="33">
        <f>D52/(COUNT(B46:C51)*2)</f>
        <v>0.9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9" t="s">
        <v>8</v>
      </c>
      <c r="B55" s="330"/>
      <c r="C55" s="330"/>
      <c r="D55" s="330"/>
      <c r="E55" s="330"/>
      <c r="F55" s="330"/>
    </row>
    <row r="56" spans="1:7" ht="83.25" x14ac:dyDescent="0.35">
      <c r="A56" s="43" t="s">
        <v>176</v>
      </c>
      <c r="B56" s="94">
        <v>1</v>
      </c>
      <c r="C56" s="120" t="str">
        <f>IF(B56=0, -5, "0")</f>
        <v>0</v>
      </c>
      <c r="D56" s="95" t="s">
        <v>421</v>
      </c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424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1" t="s">
        <v>36</v>
      </c>
      <c r="B63" s="332"/>
      <c r="C63" s="333"/>
      <c r="D63" s="248">
        <f>SUM(B56:C62)</f>
        <v>13</v>
      </c>
    </row>
    <row r="64" spans="1:7" x14ac:dyDescent="0.3">
      <c r="A64" s="331" t="s">
        <v>295</v>
      </c>
      <c r="B64" s="332"/>
      <c r="C64" s="333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9" t="s">
        <v>130</v>
      </c>
      <c r="B66" s="330"/>
      <c r="C66" s="330"/>
      <c r="D66" s="330"/>
      <c r="E66" s="330"/>
      <c r="F66" s="330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 t="s">
        <v>32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 t="s">
        <v>32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 t="s">
        <v>32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 t="s">
        <v>32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 t="s">
        <v>32</v>
      </c>
      <c r="C83" s="94"/>
      <c r="D83" s="107"/>
      <c r="E83" s="108"/>
      <c r="F83" s="94"/>
    </row>
    <row r="84" spans="1:7" x14ac:dyDescent="0.3">
      <c r="A84" s="331" t="s">
        <v>36</v>
      </c>
      <c r="B84" s="332"/>
      <c r="C84" s="333"/>
      <c r="D84" s="248">
        <f>SUM(B67:C83)</f>
        <v>0</v>
      </c>
    </row>
    <row r="85" spans="1:7" x14ac:dyDescent="0.3">
      <c r="A85" s="331" t="s">
        <v>295</v>
      </c>
      <c r="B85" s="332"/>
      <c r="C85" s="333"/>
      <c r="D85" s="33" t="e">
        <f>D84/(COUNT(B67:C83)*2)</f>
        <v>#DIV/0!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9" t="s">
        <v>211</v>
      </c>
      <c r="B87" s="330"/>
      <c r="C87" s="330"/>
      <c r="D87" s="330"/>
      <c r="E87" s="330"/>
      <c r="F87" s="330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1" t="s">
        <v>36</v>
      </c>
      <c r="B102" s="332"/>
      <c r="C102" s="333"/>
      <c r="D102" s="248">
        <f>SUM(B88:C101)</f>
        <v>0</v>
      </c>
    </row>
    <row r="103" spans="1:7" x14ac:dyDescent="0.3">
      <c r="A103" s="331" t="s">
        <v>295</v>
      </c>
      <c r="B103" s="332"/>
      <c r="C103" s="333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9" t="s">
        <v>212</v>
      </c>
      <c r="B106" s="330"/>
      <c r="C106" s="330"/>
      <c r="D106" s="330"/>
      <c r="E106" s="330"/>
      <c r="F106" s="330"/>
      <c r="G106" s="126"/>
    </row>
    <row r="107" spans="1:7" s="22" customFormat="1" ht="34.5" x14ac:dyDescent="0.4">
      <c r="A107" s="50" t="s">
        <v>274</v>
      </c>
      <c r="B107" s="110" t="s">
        <v>32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 t="s">
        <v>32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 t="s">
        <v>32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 t="s">
        <v>32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 t="s">
        <v>32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 t="s">
        <v>32</v>
      </c>
      <c r="C117" s="94"/>
      <c r="D117" s="107"/>
      <c r="E117" s="94"/>
      <c r="F117" s="94"/>
      <c r="G117" s="126"/>
    </row>
    <row r="118" spans="1:7" s="22" customFormat="1" x14ac:dyDescent="0.3">
      <c r="A118" s="331" t="s">
        <v>36</v>
      </c>
      <c r="B118" s="332"/>
      <c r="C118" s="333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1" t="s">
        <v>295</v>
      </c>
      <c r="B119" s="332"/>
      <c r="C119" s="333"/>
      <c r="D119" s="33" t="e">
        <f>D118/(COUNT(B107:C117)*2)</f>
        <v>#DIV/0!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9" t="s">
        <v>185</v>
      </c>
      <c r="B121" s="330"/>
      <c r="C121" s="330"/>
      <c r="D121" s="330"/>
      <c r="E121" s="330"/>
      <c r="F121" s="330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1" t="s">
        <v>36</v>
      </c>
      <c r="B133" s="332"/>
      <c r="C133" s="333"/>
      <c r="D133" s="248">
        <f>SUM(B122:C132)</f>
        <v>0</v>
      </c>
    </row>
    <row r="134" spans="1:7" x14ac:dyDescent="0.3">
      <c r="A134" s="331" t="s">
        <v>295</v>
      </c>
      <c r="B134" s="332"/>
      <c r="C134" s="333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9" t="s">
        <v>71</v>
      </c>
      <c r="B136" s="330"/>
      <c r="C136" s="330"/>
      <c r="D136" s="330"/>
      <c r="E136" s="330"/>
      <c r="F136" s="330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1" t="s">
        <v>36</v>
      </c>
      <c r="B149" s="332"/>
      <c r="C149" s="333"/>
      <c r="D149" s="248">
        <f>SUM(B137:C148)</f>
        <v>0</v>
      </c>
    </row>
    <row r="150" spans="1:7" x14ac:dyDescent="0.3">
      <c r="A150" s="331" t="s">
        <v>295</v>
      </c>
      <c r="B150" s="332"/>
      <c r="C150" s="333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9" t="s">
        <v>217</v>
      </c>
      <c r="B152" s="330"/>
      <c r="C152" s="330"/>
      <c r="D152" s="330"/>
      <c r="E152" s="330"/>
      <c r="F152" s="33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1" t="s">
        <v>36</v>
      </c>
      <c r="B161" s="336"/>
      <c r="C161" s="337"/>
      <c r="D161" s="250">
        <f>SUM(B153:C160)</f>
        <v>16</v>
      </c>
    </row>
    <row r="162" spans="1:7" x14ac:dyDescent="0.3">
      <c r="A162" s="331" t="s">
        <v>295</v>
      </c>
      <c r="B162" s="332"/>
      <c r="C162" s="333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9" t="s">
        <v>77</v>
      </c>
      <c r="B164" s="330"/>
      <c r="C164" s="330"/>
      <c r="D164" s="330"/>
      <c r="E164" s="330"/>
      <c r="F164" s="330"/>
    </row>
    <row r="165" spans="1:7" ht="50.25" x14ac:dyDescent="0.35">
      <c r="A165" s="40" t="s">
        <v>286</v>
      </c>
      <c r="B165" s="94">
        <v>0</v>
      </c>
      <c r="C165" s="120">
        <f>IF(B165=0, -5, "0")</f>
        <v>-5</v>
      </c>
      <c r="D165" s="95" t="s">
        <v>429</v>
      </c>
      <c r="E165" s="95" t="s">
        <v>422</v>
      </c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1" t="s">
        <v>36</v>
      </c>
      <c r="B169" s="332"/>
      <c r="C169" s="333"/>
      <c r="D169" s="248">
        <f>SUM(B165:C168)</f>
        <v>-1</v>
      </c>
    </row>
    <row r="170" spans="1:7" x14ac:dyDescent="0.3">
      <c r="A170" s="331" t="s">
        <v>295</v>
      </c>
      <c r="B170" s="332"/>
      <c r="C170" s="333"/>
      <c r="D170" s="33">
        <f>D169/(COUNT(B165:C168)*2)</f>
        <v>-0.125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4" t="s">
        <v>17</v>
      </c>
      <c r="B172" s="335"/>
      <c r="C172" s="335"/>
      <c r="D172" s="335"/>
      <c r="E172" s="335"/>
      <c r="F172" s="33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1" t="s">
        <v>36</v>
      </c>
      <c r="B177" s="332"/>
      <c r="C177" s="333"/>
      <c r="D177" s="248">
        <f>SUM(B173:C176)</f>
        <v>8</v>
      </c>
    </row>
    <row r="178" spans="1:7" x14ac:dyDescent="0.3">
      <c r="A178" s="331" t="s">
        <v>295</v>
      </c>
      <c r="B178" s="332"/>
      <c r="C178" s="333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9" t="s">
        <v>78</v>
      </c>
      <c r="B180" s="330"/>
      <c r="C180" s="330"/>
      <c r="D180" s="330"/>
      <c r="E180" s="330"/>
      <c r="F180" s="330"/>
    </row>
    <row r="181" spans="1:7" x14ac:dyDescent="0.3">
      <c r="A181" s="44" t="s">
        <v>315</v>
      </c>
      <c r="B181" s="94">
        <v>1</v>
      </c>
      <c r="C181" s="94"/>
      <c r="D181" s="95" t="s">
        <v>430</v>
      </c>
      <c r="E181" s="95"/>
      <c r="F181" s="94" t="s">
        <v>357</v>
      </c>
    </row>
    <row r="182" spans="1:7" ht="49.5" x14ac:dyDescent="0.3">
      <c r="A182" s="52" t="s">
        <v>220</v>
      </c>
      <c r="B182" s="94">
        <v>1</v>
      </c>
      <c r="C182" s="94"/>
      <c r="D182" s="95" t="s">
        <v>423</v>
      </c>
      <c r="E182" s="69"/>
      <c r="F182" s="94" t="s">
        <v>357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1" t="s">
        <v>36</v>
      </c>
      <c r="B186" s="332"/>
      <c r="C186" s="333"/>
      <c r="D186" s="248">
        <f>SUM(B181:C185)</f>
        <v>8</v>
      </c>
    </row>
    <row r="187" spans="1:7" x14ac:dyDescent="0.3">
      <c r="A187" s="331" t="s">
        <v>295</v>
      </c>
      <c r="B187" s="332"/>
      <c r="C187" s="333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9" t="s">
        <v>216</v>
      </c>
      <c r="B189" s="330"/>
      <c r="C189" s="330"/>
      <c r="D189" s="330"/>
      <c r="E189" s="330"/>
      <c r="F189" s="33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1" t="s">
        <v>36</v>
      </c>
      <c r="B194" s="332"/>
      <c r="C194" s="333"/>
      <c r="D194" s="54">
        <f>SUM(B190:C193)</f>
        <v>4</v>
      </c>
    </row>
    <row r="195" spans="1:6" x14ac:dyDescent="0.3">
      <c r="A195" s="331" t="s">
        <v>295</v>
      </c>
      <c r="B195" s="332"/>
      <c r="C195" s="333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4">
        <v>0.33</v>
      </c>
      <c r="E197" s="287"/>
      <c r="F197" s="288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78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0.82978723404255317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rowBreaks count="1" manualBreakCount="1">
    <brk id="65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31" zoomScale="80" zoomScaleSheetLayoutView="80" workbookViewId="0">
      <selection activeCell="D444" sqref="D444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CM Rades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 t="s">
        <v>431</v>
      </c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 t="s">
        <v>432</v>
      </c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>
        <v>43215</v>
      </c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1">
        <f>D549</f>
        <v>0.93925233644859818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43215</v>
      </c>
      <c r="B16" s="188"/>
      <c r="C16" s="188"/>
      <c r="D16" s="188"/>
      <c r="E16" s="188"/>
      <c r="F16" s="202"/>
    </row>
    <row r="17" spans="1:8" ht="16.5" customHeight="1" x14ac:dyDescent="0.3">
      <c r="A17" s="305" t="s">
        <v>30</v>
      </c>
      <c r="B17" s="306" t="s">
        <v>31</v>
      </c>
      <c r="C17" s="306"/>
      <c r="D17" s="306" t="s">
        <v>46</v>
      </c>
      <c r="E17" s="307" t="s">
        <v>310</v>
      </c>
      <c r="F17" s="307" t="s">
        <v>358</v>
      </c>
    </row>
    <row r="18" spans="1:8" ht="16.5" customHeight="1" x14ac:dyDescent="0.3">
      <c r="A18" s="305"/>
      <c r="B18" s="41" t="s">
        <v>34</v>
      </c>
      <c r="C18" s="41" t="s">
        <v>33</v>
      </c>
      <c r="D18" s="306"/>
      <c r="E18" s="307"/>
      <c r="F18" s="30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43215</v>
      </c>
      <c r="B49" s="124"/>
      <c r="C49" s="135"/>
      <c r="D49" s="124"/>
    </row>
    <row r="50" spans="1:7" x14ac:dyDescent="0.3">
      <c r="A50" s="305" t="s">
        <v>30</v>
      </c>
      <c r="B50" s="306" t="s">
        <v>31</v>
      </c>
      <c r="C50" s="306"/>
      <c r="D50" s="306" t="s">
        <v>46</v>
      </c>
      <c r="E50" s="307" t="s">
        <v>310</v>
      </c>
      <c r="F50" s="307" t="s">
        <v>360</v>
      </c>
      <c r="G50" s="127"/>
    </row>
    <row r="51" spans="1:7" x14ac:dyDescent="0.3">
      <c r="A51" s="305"/>
      <c r="B51" s="41" t="s">
        <v>34</v>
      </c>
      <c r="C51" s="41" t="s">
        <v>33</v>
      </c>
      <c r="D51" s="306"/>
      <c r="E51" s="307"/>
      <c r="F51" s="30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 t="s">
        <v>32</v>
      </c>
      <c r="C54" s="130"/>
      <c r="D54" s="138"/>
      <c r="E54" s="94"/>
      <c r="F54" s="204"/>
    </row>
    <row r="55" spans="1:7" x14ac:dyDescent="0.3">
      <c r="A55" s="8" t="s">
        <v>362</v>
      </c>
      <c r="B55" s="130" t="s">
        <v>32</v>
      </c>
      <c r="C55" s="130"/>
      <c r="D55" s="138"/>
      <c r="E55" s="94"/>
      <c r="F55" s="204"/>
    </row>
    <row r="56" spans="1:7" x14ac:dyDescent="0.3">
      <c r="A56" s="10" t="s">
        <v>255</v>
      </c>
      <c r="B56" s="130" t="s">
        <v>32</v>
      </c>
      <c r="C56" s="131"/>
      <c r="D56" s="147"/>
      <c r="E56" s="106"/>
      <c r="F56" s="204"/>
    </row>
    <row r="57" spans="1:7" x14ac:dyDescent="0.3">
      <c r="A57" s="10" t="s">
        <v>27</v>
      </c>
      <c r="B57" s="130" t="s">
        <v>32</v>
      </c>
      <c r="C57" s="130"/>
      <c r="D57" s="138"/>
      <c r="E57" s="94"/>
      <c r="F57" s="204"/>
    </row>
    <row r="58" spans="1:7" x14ac:dyDescent="0.3">
      <c r="A58" s="18" t="s">
        <v>128</v>
      </c>
      <c r="B58" s="130" t="s">
        <v>32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 t="s">
        <v>32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 t="e">
        <f>D61/(COUNT(B53:C60)*2)</f>
        <v>#DIV/0!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 t="s">
        <v>32</v>
      </c>
      <c r="C66" s="130"/>
      <c r="D66" s="113"/>
      <c r="E66" s="94"/>
      <c r="F66" s="204"/>
    </row>
    <row r="67" spans="1:7" x14ac:dyDescent="0.3">
      <c r="A67" s="8" t="s">
        <v>110</v>
      </c>
      <c r="B67" s="130" t="s">
        <v>32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 t="s">
        <v>32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 t="s">
        <v>32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 t="s">
        <v>32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 t="s">
        <v>32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 t="s">
        <v>32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 t="s">
        <v>32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 t="s">
        <v>32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 t="e">
        <f>D84/(COUNT(B65:C83)*2)</f>
        <v>#DIV/0!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 t="s">
        <v>32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 t="s">
        <v>32</v>
      </c>
      <c r="C90" s="130"/>
      <c r="D90" s="129"/>
      <c r="E90" s="94"/>
      <c r="F90" s="204"/>
    </row>
    <row r="91" spans="1:7" x14ac:dyDescent="0.3">
      <c r="A91" s="264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 t="s">
        <v>32</v>
      </c>
      <c r="C92" s="218"/>
      <c r="D92" s="147"/>
      <c r="E92" s="106"/>
      <c r="F92" s="204"/>
    </row>
    <row r="93" spans="1:7" ht="30" x14ac:dyDescent="0.3">
      <c r="A93" s="4" t="s">
        <v>359</v>
      </c>
      <c r="B93" s="130" t="s">
        <v>32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 t="s">
        <v>32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 t="s">
        <v>32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 t="s">
        <v>32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">
        <v>32</v>
      </c>
      <c r="C99" s="213"/>
      <c r="D99" s="281" t="str">
        <f>IFERROR(E99/F99,"N.A")</f>
        <v>N.A</v>
      </c>
      <c r="E99" s="282">
        <f>COUNTIF('A1 Exploitation'!F53:F98,"ok")</f>
        <v>0</v>
      </c>
      <c r="F99" s="283">
        <f>COUNTA('A1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 t="e">
        <f>D100/(COUNT(B88:C93,B95:C99)*2)</f>
        <v>#DIV/0!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 t="e">
        <f>D102/(COUNT(B88:C93,B53:C60,B65:C83,B95:C99)*2)</f>
        <v>#DIV/0!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43215</v>
      </c>
      <c r="B106" s="124"/>
      <c r="C106" s="135"/>
      <c r="D106" s="124"/>
    </row>
    <row r="107" spans="1:7" x14ac:dyDescent="0.3">
      <c r="A107" s="305" t="s">
        <v>30</v>
      </c>
      <c r="B107" s="306" t="s">
        <v>31</v>
      </c>
      <c r="C107" s="306"/>
      <c r="D107" s="306" t="s">
        <v>46</v>
      </c>
      <c r="E107" s="307" t="s">
        <v>310</v>
      </c>
      <c r="F107" s="307" t="s">
        <v>360</v>
      </c>
    </row>
    <row r="108" spans="1:7" x14ac:dyDescent="0.3">
      <c r="A108" s="305"/>
      <c r="B108" s="41" t="s">
        <v>34</v>
      </c>
      <c r="C108" s="41" t="s">
        <v>33</v>
      </c>
      <c r="D108" s="306"/>
      <c r="E108" s="307"/>
      <c r="F108" s="30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43215</v>
      </c>
      <c r="B161" s="124"/>
      <c r="C161" s="135"/>
      <c r="D161" s="127"/>
    </row>
    <row r="162" spans="1:7" x14ac:dyDescent="0.3">
      <c r="A162" s="305" t="s">
        <v>30</v>
      </c>
      <c r="B162" s="306" t="s">
        <v>31</v>
      </c>
      <c r="C162" s="306"/>
      <c r="D162" s="306" t="s">
        <v>46</v>
      </c>
      <c r="E162" s="307" t="s">
        <v>310</v>
      </c>
      <c r="F162" s="307" t="s">
        <v>360</v>
      </c>
      <c r="G162" s="127"/>
    </row>
    <row r="163" spans="1:7" x14ac:dyDescent="0.3">
      <c r="A163" s="305"/>
      <c r="B163" s="41" t="s">
        <v>34</v>
      </c>
      <c r="C163" s="41" t="s">
        <v>33</v>
      </c>
      <c r="D163" s="306"/>
      <c r="E163" s="307"/>
      <c r="F163" s="30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 t="s">
        <v>32</v>
      </c>
      <c r="C165" s="130"/>
      <c r="D165" s="95"/>
      <c r="E165" s="94"/>
      <c r="F165" s="204"/>
    </row>
    <row r="166" spans="1:7" x14ac:dyDescent="0.3">
      <c r="A166" s="7" t="s">
        <v>255</v>
      </c>
      <c r="B166" s="130" t="s">
        <v>32</v>
      </c>
      <c r="C166" s="130"/>
      <c r="D166" s="95"/>
      <c r="E166" s="94"/>
      <c r="F166" s="204"/>
    </row>
    <row r="167" spans="1:7" x14ac:dyDescent="0.3">
      <c r="A167" s="7" t="s">
        <v>63</v>
      </c>
      <c r="B167" s="130" t="s">
        <v>32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 t="s">
        <v>32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 t="s">
        <v>32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 t="e">
        <f>D172/(COUNT(B165:C171)*2)</f>
        <v>#DIV/0!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 t="s">
        <v>32</v>
      </c>
      <c r="C176" s="130"/>
      <c r="D176" s="113"/>
      <c r="E176" s="94"/>
      <c r="F176" s="204"/>
    </row>
    <row r="177" spans="1:7" x14ac:dyDescent="0.3">
      <c r="A177" s="4" t="s">
        <v>122</v>
      </c>
      <c r="B177" s="130" t="s">
        <v>32</v>
      </c>
      <c r="C177" s="130"/>
      <c r="D177" s="113"/>
      <c r="E177" s="94"/>
      <c r="F177" s="204"/>
    </row>
    <row r="178" spans="1:7" x14ac:dyDescent="0.3">
      <c r="A178" s="4" t="s">
        <v>59</v>
      </c>
      <c r="B178" s="130" t="s">
        <v>32</v>
      </c>
      <c r="C178" s="130"/>
      <c r="D178" s="157"/>
      <c r="E178" s="94"/>
      <c r="F178" s="204"/>
    </row>
    <row r="179" spans="1:7" x14ac:dyDescent="0.3">
      <c r="A179" s="4" t="s">
        <v>241</v>
      </c>
      <c r="B179" s="130" t="s">
        <v>32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 t="s">
        <v>32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 t="s">
        <v>32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 t="s">
        <v>32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 t="s">
        <v>32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 t="s">
        <v>32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 t="s">
        <v>32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 t="s">
        <v>32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 t="s">
        <v>32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 t="s">
        <v>32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1" t="s">
        <v>379</v>
      </c>
      <c r="B195" s="311"/>
      <c r="C195" s="311"/>
      <c r="D195" s="311"/>
      <c r="E195" s="311"/>
      <c r="F195" s="311"/>
      <c r="G195" s="127"/>
    </row>
    <row r="196" spans="1:7" s="112" customFormat="1" ht="35.25" customHeight="1" x14ac:dyDescent="0.3">
      <c r="A196" s="4" t="s">
        <v>361</v>
      </c>
      <c r="B196" s="130" t="s">
        <v>32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 t="s">
        <v>32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 t="s">
        <v>32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 t="e">
        <f>D201/(COUNT(B176:C194,B196:C200)*2)</f>
        <v>#DIV/0!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 t="e">
        <f>D204/(COUNT(B165:C171,B176:C194,B196:C200)*2)</f>
        <v>#DIV/0!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43215</v>
      </c>
      <c r="B208" s="124"/>
      <c r="C208" s="135"/>
      <c r="D208" s="124"/>
    </row>
    <row r="209" spans="1:7" x14ac:dyDescent="0.3">
      <c r="A209" s="305" t="s">
        <v>30</v>
      </c>
      <c r="B209" s="306" t="s">
        <v>31</v>
      </c>
      <c r="C209" s="306"/>
      <c r="D209" s="306" t="s">
        <v>46</v>
      </c>
      <c r="E209" s="307" t="s">
        <v>310</v>
      </c>
      <c r="F209" s="307" t="s">
        <v>360</v>
      </c>
      <c r="G209" s="127"/>
    </row>
    <row r="210" spans="1:7" x14ac:dyDescent="0.3">
      <c r="A210" s="305"/>
      <c r="B210" s="41" t="s">
        <v>34</v>
      </c>
      <c r="C210" s="41" t="s">
        <v>33</v>
      </c>
      <c r="D210" s="306"/>
      <c r="E210" s="307"/>
      <c r="F210" s="30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1" t="s">
        <v>379</v>
      </c>
      <c r="B256" s="311"/>
      <c r="C256" s="311"/>
      <c r="D256" s="311"/>
      <c r="E256" s="311"/>
      <c r="F256" s="311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43215</v>
      </c>
      <c r="B269" s="124"/>
      <c r="C269" s="135"/>
      <c r="D269" s="124"/>
      <c r="F269" s="206"/>
      <c r="G269" s="214"/>
    </row>
    <row r="270" spans="1:7" s="16" customFormat="1" x14ac:dyDescent="0.3">
      <c r="A270" s="305" t="s">
        <v>30</v>
      </c>
      <c r="B270" s="306" t="s">
        <v>31</v>
      </c>
      <c r="C270" s="306"/>
      <c r="D270" s="306" t="s">
        <v>46</v>
      </c>
      <c r="E270" s="307" t="s">
        <v>310</v>
      </c>
      <c r="F270" s="307" t="s">
        <v>360</v>
      </c>
      <c r="G270" s="214"/>
    </row>
    <row r="271" spans="1:7" s="16" customFormat="1" x14ac:dyDescent="0.3">
      <c r="A271" s="305"/>
      <c r="B271" s="41" t="s">
        <v>34</v>
      </c>
      <c r="C271" s="41" t="s">
        <v>33</v>
      </c>
      <c r="D271" s="306"/>
      <c r="E271" s="307"/>
      <c r="F271" s="30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2" t="s">
        <v>396</v>
      </c>
      <c r="B308" s="313"/>
      <c r="C308" s="313"/>
      <c r="D308" s="313"/>
      <c r="E308" s="313"/>
      <c r="F308" s="314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43215</v>
      </c>
      <c r="B321" s="124"/>
      <c r="C321" s="135"/>
      <c r="D321" s="127"/>
    </row>
    <row r="322" spans="1:7" x14ac:dyDescent="0.3">
      <c r="A322" s="305" t="s">
        <v>30</v>
      </c>
      <c r="B322" s="306" t="s">
        <v>31</v>
      </c>
      <c r="C322" s="306"/>
      <c r="D322" s="306" t="s">
        <v>46</v>
      </c>
      <c r="E322" s="307" t="s">
        <v>310</v>
      </c>
      <c r="F322" s="307" t="s">
        <v>360</v>
      </c>
      <c r="G322" s="127"/>
    </row>
    <row r="323" spans="1:7" x14ac:dyDescent="0.3">
      <c r="A323" s="305"/>
      <c r="B323" s="41" t="s">
        <v>34</v>
      </c>
      <c r="C323" s="41" t="s">
        <v>33</v>
      </c>
      <c r="D323" s="306"/>
      <c r="E323" s="307"/>
      <c r="F323" s="30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ht="82.5" x14ac:dyDescent="0.3">
      <c r="A341" s="70" t="s">
        <v>98</v>
      </c>
      <c r="B341" s="130">
        <v>1</v>
      </c>
      <c r="C341" s="131"/>
      <c r="D341" s="138" t="s">
        <v>433</v>
      </c>
      <c r="E341" s="95"/>
      <c r="F341" s="204" t="s">
        <v>357</v>
      </c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1</v>
      </c>
      <c r="C344" s="150" t="str">
        <f>IF(B344=0, -5, "0")</f>
        <v>0</v>
      </c>
      <c r="D344" s="116" t="s">
        <v>434</v>
      </c>
      <c r="E344" s="94"/>
      <c r="F344" s="204" t="s">
        <v>356</v>
      </c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2" t="s">
        <v>379</v>
      </c>
      <c r="B349" s="313"/>
      <c r="C349" s="313"/>
      <c r="D349" s="313"/>
      <c r="E349" s="313"/>
      <c r="F349" s="31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3" x14ac:dyDescent="0.3">
      <c r="A351" s="219" t="s">
        <v>391</v>
      </c>
      <c r="B351" s="130">
        <v>1</v>
      </c>
      <c r="C351" s="150"/>
      <c r="D351" s="223" t="s">
        <v>435</v>
      </c>
      <c r="E351" s="106"/>
      <c r="F351" s="204" t="s">
        <v>357</v>
      </c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3</v>
      </c>
      <c r="F353" s="283">
        <f>COUNTA('A1 Exploitation'!F325:F352)</f>
        <v>3</v>
      </c>
    </row>
    <row r="354" spans="1:7" x14ac:dyDescent="0.3">
      <c r="A354" s="5" t="s">
        <v>36</v>
      </c>
      <c r="B354" s="59"/>
      <c r="C354" s="59"/>
      <c r="D354" s="232">
        <f>SUM(B337:C348,B350:C353)</f>
        <v>29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0.90625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45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0.9375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43215</v>
      </c>
      <c r="B361" s="124"/>
      <c r="C361" s="135"/>
      <c r="D361" s="124"/>
    </row>
    <row r="362" spans="1:7" x14ac:dyDescent="0.3">
      <c r="A362" s="305" t="s">
        <v>30</v>
      </c>
      <c r="B362" s="306" t="s">
        <v>31</v>
      </c>
      <c r="C362" s="306"/>
      <c r="D362" s="306" t="s">
        <v>46</v>
      </c>
      <c r="E362" s="307" t="s">
        <v>310</v>
      </c>
      <c r="F362" s="307" t="s">
        <v>360</v>
      </c>
      <c r="G362" s="127"/>
    </row>
    <row r="363" spans="1:7" x14ac:dyDescent="0.3">
      <c r="A363" s="305"/>
      <c r="B363" s="41" t="s">
        <v>34</v>
      </c>
      <c r="C363" s="41" t="s">
        <v>33</v>
      </c>
      <c r="D363" s="306"/>
      <c r="E363" s="307"/>
      <c r="F363" s="30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1</v>
      </c>
      <c r="C365" s="130"/>
      <c r="D365" s="113" t="s">
        <v>436</v>
      </c>
      <c r="E365" s="94"/>
      <c r="F365" s="204" t="s">
        <v>356</v>
      </c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49.5" x14ac:dyDescent="0.3">
      <c r="A377" s="70" t="s">
        <v>100</v>
      </c>
      <c r="B377" s="130">
        <v>1</v>
      </c>
      <c r="C377" s="130"/>
      <c r="D377" s="95" t="s">
        <v>448</v>
      </c>
      <c r="E377" s="94"/>
      <c r="F377" s="204" t="s">
        <v>357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1" t="s">
        <v>379</v>
      </c>
      <c r="B383" s="311"/>
      <c r="C383" s="311"/>
      <c r="D383" s="311"/>
      <c r="E383" s="311"/>
      <c r="F383" s="31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35.25" customHeight="1" x14ac:dyDescent="0.3">
      <c r="A385" s="10" t="s">
        <v>391</v>
      </c>
      <c r="B385" s="130">
        <v>1</v>
      </c>
      <c r="C385" s="130"/>
      <c r="D385" s="223" t="s">
        <v>435</v>
      </c>
      <c r="E385" s="94"/>
      <c r="F385" s="204" t="s">
        <v>357</v>
      </c>
      <c r="G385" s="127"/>
    </row>
    <row r="386" spans="1:7" ht="45" x14ac:dyDescent="0.3">
      <c r="A386" s="8" t="s">
        <v>249</v>
      </c>
      <c r="B386" s="280">
        <f>IF(D386=1, 2, IF(AND(D386&lt;1,D386&gt;0), 1, "0"))</f>
        <v>1</v>
      </c>
      <c r="C386" s="130"/>
      <c r="D386" s="281">
        <f>IFERROR(E386/F386,"N.A")</f>
        <v>0.5</v>
      </c>
      <c r="E386" s="282">
        <f>COUNTIF('A1 Exploitation'!F365:F385,"ok")</f>
        <v>1</v>
      </c>
      <c r="F386" s="283">
        <f>COUNTA('A1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0.83333333333333337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0.88235294117647056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43215</v>
      </c>
      <c r="B394" s="124"/>
      <c r="C394" s="135"/>
      <c r="D394" s="127"/>
      <c r="G394" s="127"/>
    </row>
    <row r="395" spans="1:7" x14ac:dyDescent="0.3">
      <c r="A395" s="305" t="s">
        <v>30</v>
      </c>
      <c r="B395" s="306" t="s">
        <v>31</v>
      </c>
      <c r="C395" s="306"/>
      <c r="D395" s="306" t="s">
        <v>46</v>
      </c>
      <c r="E395" s="307" t="s">
        <v>310</v>
      </c>
      <c r="F395" s="307" t="s">
        <v>360</v>
      </c>
      <c r="G395" s="127"/>
    </row>
    <row r="396" spans="1:7" x14ac:dyDescent="0.3">
      <c r="A396" s="305"/>
      <c r="B396" s="41" t="s">
        <v>34</v>
      </c>
      <c r="C396" s="41" t="s">
        <v>33</v>
      </c>
      <c r="D396" s="306"/>
      <c r="E396" s="307"/>
      <c r="F396" s="30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49.5" x14ac:dyDescent="0.3">
      <c r="A410" s="4" t="s">
        <v>96</v>
      </c>
      <c r="B410" s="130">
        <v>1</v>
      </c>
      <c r="C410" s="130"/>
      <c r="D410" s="113" t="s">
        <v>437</v>
      </c>
      <c r="E410" s="94"/>
      <c r="F410" s="204" t="s">
        <v>356</v>
      </c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ht="33" x14ac:dyDescent="0.3">
      <c r="A430" s="8" t="s">
        <v>267</v>
      </c>
      <c r="B430" s="130">
        <v>1</v>
      </c>
      <c r="C430" s="130"/>
      <c r="D430" s="129" t="s">
        <v>438</v>
      </c>
      <c r="E430" s="95"/>
      <c r="F430" s="204" t="s">
        <v>357</v>
      </c>
    </row>
    <row r="431" spans="1:16382" ht="82.5" x14ac:dyDescent="0.3">
      <c r="A431" s="210" t="s">
        <v>137</v>
      </c>
      <c r="B431" s="130">
        <v>1</v>
      </c>
      <c r="C431" s="150" t="str">
        <f>IF(B431=0, -5, "0")</f>
        <v>0</v>
      </c>
      <c r="D431" s="151" t="s">
        <v>449</v>
      </c>
      <c r="E431" s="94"/>
      <c r="F431" s="204" t="s">
        <v>356</v>
      </c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1" t="s">
        <v>379</v>
      </c>
      <c r="B435" s="311"/>
      <c r="C435" s="311"/>
      <c r="D435" s="311"/>
      <c r="E435" s="311"/>
      <c r="F435" s="31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0.9821428571428571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43215</v>
      </c>
      <c r="B447" s="124"/>
      <c r="C447" s="135"/>
      <c r="D447" s="124"/>
    </row>
    <row r="448" spans="1:7" x14ac:dyDescent="0.3">
      <c r="A448" s="305" t="s">
        <v>30</v>
      </c>
      <c r="B448" s="306" t="s">
        <v>31</v>
      </c>
      <c r="C448" s="306"/>
      <c r="D448" s="306" t="s">
        <v>46</v>
      </c>
      <c r="E448" s="307" t="s">
        <v>310</v>
      </c>
      <c r="F448" s="307" t="s">
        <v>360</v>
      </c>
      <c r="G448" s="127"/>
    </row>
    <row r="449" spans="1:6" x14ac:dyDescent="0.3">
      <c r="A449" s="305"/>
      <c r="B449" s="41" t="s">
        <v>34</v>
      </c>
      <c r="C449" s="41" t="s">
        <v>33</v>
      </c>
      <c r="D449" s="306"/>
      <c r="E449" s="307"/>
      <c r="F449" s="30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 t="s">
        <v>32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 t="s">
        <v>32</v>
      </c>
      <c r="C452" s="130"/>
      <c r="D452" s="154"/>
      <c r="E452" s="94"/>
      <c r="F452" s="204"/>
    </row>
    <row r="453" spans="1:6" x14ac:dyDescent="0.3">
      <c r="A453" s="6" t="s">
        <v>113</v>
      </c>
      <c r="B453" s="130" t="s">
        <v>32</v>
      </c>
      <c r="C453" s="130"/>
      <c r="D453" s="95"/>
      <c r="E453" s="94"/>
      <c r="F453" s="204"/>
    </row>
    <row r="454" spans="1:6" x14ac:dyDescent="0.3">
      <c r="A454" s="9" t="s">
        <v>175</v>
      </c>
      <c r="B454" s="130" t="s">
        <v>32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 t="s">
        <v>32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 t="e">
        <f>D457/(COUNT(B451:C456)*2)</f>
        <v>#DIV/0!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 t="s">
        <v>32</v>
      </c>
      <c r="C462" s="130"/>
      <c r="D462" s="95"/>
      <c r="E462" s="94"/>
      <c r="F462" s="204"/>
    </row>
    <row r="463" spans="1:6" x14ac:dyDescent="0.3">
      <c r="A463" s="70" t="s">
        <v>351</v>
      </c>
      <c r="B463" s="130" t="s">
        <v>32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 t="s">
        <v>32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08" t="s">
        <v>379</v>
      </c>
      <c r="B471" s="309"/>
      <c r="C471" s="309"/>
      <c r="D471" s="309"/>
      <c r="E471" s="309"/>
      <c r="F471" s="309"/>
    </row>
    <row r="472" spans="1:7" s="112" customFormat="1" ht="27.75" customHeight="1" x14ac:dyDescent="0.3">
      <c r="A472" s="55" t="s">
        <v>361</v>
      </c>
      <c r="B472" s="130" t="s">
        <v>32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 t="s">
        <v>32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 t="s">
        <v>32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81" t="str">
        <f>IFERROR(E476/F476,"N.A")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 t="e">
        <f>D477/(COUNT(B461:C470,B472:C476)*2)</f>
        <v>#DIV/0!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 t="e">
        <f>D480/(COUNT(B461:C470,B451:C456,B472:C476)*2)</f>
        <v>#DIV/0!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0" t="s">
        <v>367</v>
      </c>
      <c r="B483" s="310"/>
      <c r="C483" s="310"/>
      <c r="D483" s="310"/>
      <c r="E483" s="185"/>
      <c r="F483" s="201"/>
    </row>
    <row r="484" spans="1:7" x14ac:dyDescent="0.3">
      <c r="A484" s="74">
        <f>B11</f>
        <v>43215</v>
      </c>
      <c r="B484" s="124"/>
      <c r="C484" s="135"/>
      <c r="D484" s="124"/>
    </row>
    <row r="485" spans="1:7" x14ac:dyDescent="0.3">
      <c r="A485" s="305" t="s">
        <v>30</v>
      </c>
      <c r="B485" s="306" t="s">
        <v>31</v>
      </c>
      <c r="C485" s="306"/>
      <c r="D485" s="306" t="s">
        <v>46</v>
      </c>
      <c r="E485" s="307" t="s">
        <v>310</v>
      </c>
      <c r="F485" s="307" t="s">
        <v>360</v>
      </c>
      <c r="G485" s="127"/>
    </row>
    <row r="486" spans="1:7" x14ac:dyDescent="0.3">
      <c r="A486" s="305"/>
      <c r="B486" s="41" t="s">
        <v>34</v>
      </c>
      <c r="C486" s="41" t="s">
        <v>33</v>
      </c>
      <c r="D486" s="306"/>
      <c r="E486" s="307"/>
      <c r="F486" s="30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28.5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 t="s">
        <v>32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66" x14ac:dyDescent="0.3">
      <c r="A492" s="66" t="s">
        <v>400</v>
      </c>
      <c r="B492" s="130">
        <v>0</v>
      </c>
      <c r="C492" s="131"/>
      <c r="D492" s="12" t="s">
        <v>450</v>
      </c>
      <c r="E492" s="116" t="s">
        <v>439</v>
      </c>
      <c r="F492" s="204" t="s">
        <v>357</v>
      </c>
      <c r="G492" s="127"/>
    </row>
    <row r="493" spans="1:7" x14ac:dyDescent="0.3">
      <c r="A493" s="5" t="s">
        <v>36</v>
      </c>
      <c r="B493" s="5"/>
      <c r="C493" s="5"/>
      <c r="D493" s="54">
        <f>SUM(B488:C492)</f>
        <v>6</v>
      </c>
    </row>
    <row r="494" spans="1:7" x14ac:dyDescent="0.3">
      <c r="A494" s="5" t="s">
        <v>35</v>
      </c>
      <c r="B494" s="132"/>
      <c r="C494" s="133"/>
      <c r="D494" s="134">
        <f>D493/(COUNT(B488:C492)*2)</f>
        <v>0.75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 IF(D498=0,"0","NA")))</f>
        <v>0</v>
      </c>
      <c r="C498" s="213"/>
      <c r="D498" s="281">
        <f>IFERROR(E498/F498,"N.A")</f>
        <v>0</v>
      </c>
      <c r="E498" s="282">
        <f>COUNTIF('A1 Exploitation'!F488:F497,"ok")</f>
        <v>0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0.83333333333333337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43215</v>
      </c>
      <c r="B506" s="124"/>
      <c r="C506" s="135"/>
      <c r="D506" s="124"/>
    </row>
    <row r="507" spans="1:7" x14ac:dyDescent="0.3">
      <c r="A507" s="305" t="s">
        <v>30</v>
      </c>
      <c r="B507" s="306" t="s">
        <v>31</v>
      </c>
      <c r="C507" s="306"/>
      <c r="D507" s="306" t="s">
        <v>46</v>
      </c>
      <c r="E507" s="307" t="s">
        <v>310</v>
      </c>
      <c r="F507" s="307" t="s">
        <v>360</v>
      </c>
      <c r="G507" s="127"/>
    </row>
    <row r="508" spans="1:7" x14ac:dyDescent="0.3">
      <c r="A508" s="305"/>
      <c r="B508" s="41" t="s">
        <v>34</v>
      </c>
      <c r="C508" s="41" t="s">
        <v>33</v>
      </c>
      <c r="D508" s="348"/>
      <c r="E508" s="307"/>
      <c r="F508" s="30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74.25" customHeight="1" x14ac:dyDescent="0.3">
      <c r="A510" s="9" t="s">
        <v>218</v>
      </c>
      <c r="B510" s="130">
        <v>1</v>
      </c>
      <c r="C510" s="130"/>
      <c r="D510" s="138" t="s">
        <v>443</v>
      </c>
      <c r="E510" s="94"/>
      <c r="F510" s="204" t="s">
        <v>356</v>
      </c>
    </row>
    <row r="511" spans="1:7" x14ac:dyDescent="0.3">
      <c r="A511" s="9" t="s">
        <v>16</v>
      </c>
      <c r="B511" s="130">
        <v>2</v>
      </c>
      <c r="C511" s="130"/>
      <c r="E511" s="94"/>
      <c r="F511" s="204"/>
    </row>
    <row r="512" spans="1:7" ht="45" x14ac:dyDescent="0.3">
      <c r="A512" s="62" t="s">
        <v>249</v>
      </c>
      <c r="B512" s="280">
        <f>IF(D512=1, 2, IF(AND(D512&lt;1,D512&gt;0), 1,  IF(D512=0,"0","NA")))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7</v>
      </c>
    </row>
    <row r="514" spans="1:7" x14ac:dyDescent="0.3">
      <c r="A514" s="5" t="s">
        <v>35</v>
      </c>
      <c r="B514" s="132"/>
      <c r="C514" s="133"/>
      <c r="D514" s="134">
        <f>D513/(COUNT(B509:C512)*2)</f>
        <v>0.875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43215</v>
      </c>
      <c r="B517" s="124"/>
      <c r="C517" s="135"/>
      <c r="D517" s="124"/>
    </row>
    <row r="518" spans="1:7" x14ac:dyDescent="0.3">
      <c r="A518" s="305" t="s">
        <v>30</v>
      </c>
      <c r="B518" s="306" t="s">
        <v>31</v>
      </c>
      <c r="C518" s="306"/>
      <c r="D518" s="306" t="s">
        <v>46</v>
      </c>
      <c r="E518" s="307" t="s">
        <v>310</v>
      </c>
      <c r="F518" s="307" t="s">
        <v>360</v>
      </c>
      <c r="G518" s="127"/>
    </row>
    <row r="519" spans="1:7" x14ac:dyDescent="0.3">
      <c r="A519" s="305"/>
      <c r="B519" s="41" t="s">
        <v>34</v>
      </c>
      <c r="C519" s="41" t="s">
        <v>33</v>
      </c>
      <c r="D519" s="348"/>
      <c r="E519" s="307"/>
      <c r="F519" s="307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 t="s">
        <v>356</v>
      </c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43215</v>
      </c>
      <c r="B537" s="124"/>
      <c r="C537" s="135"/>
      <c r="D537" s="124"/>
      <c r="G537" s="127"/>
    </row>
    <row r="538" spans="1:7" x14ac:dyDescent="0.3">
      <c r="A538" s="305" t="s">
        <v>30</v>
      </c>
      <c r="B538" s="306" t="s">
        <v>31</v>
      </c>
      <c r="C538" s="306"/>
      <c r="D538" s="306" t="s">
        <v>46</v>
      </c>
      <c r="E538" s="307" t="s">
        <v>310</v>
      </c>
      <c r="F538" s="307" t="s">
        <v>360</v>
      </c>
      <c r="G538" s="127"/>
    </row>
    <row r="539" spans="1:7" x14ac:dyDescent="0.3">
      <c r="A539" s="305"/>
      <c r="B539" s="41" t="s">
        <v>34</v>
      </c>
      <c r="C539" s="41" t="s">
        <v>33</v>
      </c>
      <c r="D539" s="348"/>
      <c r="E539" s="307"/>
      <c r="F539" s="30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0.8125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201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0.93925233644859818</v>
      </c>
    </row>
  </sheetData>
  <sheetProtection algorithmName="SHA-512" hashValue="N//b3k8+IPhIbEZ+xeX0F4h1w6atIP6outDUA+QTpoc9S7+blaLA7tZlMKQyn6TL4qo4a8tLy3OrM53J2CZYqQ==" saltValue="b93sG1UIbNazJDnGVgJFrw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472:B476 B53:B60 B65:B83 B88:B93 B39:B40 B95:B99 B110:B116 B121:B138 B540:B542 B149:B153 B165:B171 B143:B147 B196:B200 B212:B221 B226:B243 B176:B194 B257:B261 B273:B284 B248:B255 B325:B332 B337:B348 B289:B307 B365:B372 B377:B382 B350:B352 B398:B405 B410:B416 B309:B313 B430:B434 B384:B385 B421:B425 B451:B456 B436:B438 B488:B492 B461:B470 B496:B497 B509:B511 B520:B53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543 B386 B512 B498 B439 B353"/>
  </dataValidations>
  <pageMargins left="0.7" right="0.7" top="0.75" bottom="0.75" header="0.3" footer="0.3"/>
  <pageSetup paperSize="9" scale="36" orientation="portrait" r:id="rId1"/>
  <rowBreaks count="5" manualBreakCount="5">
    <brk id="85" max="6" man="1"/>
    <brk id="174" max="6" man="1"/>
    <brk id="267" max="6" man="1"/>
    <brk id="359" max="6" man="1"/>
    <brk id="459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4" zoomScale="80" zoomScaleNormal="90" zoomScaleSheetLayoutView="80" workbookViewId="0">
      <selection activeCell="E195" sqref="E195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25"/>
    </row>
    <row r="7" spans="1:7" s="12" customFormat="1" ht="21.75" customHeight="1" x14ac:dyDescent="0.45">
      <c r="A7" s="326" t="str">
        <f>'A2 Exploitation'!A8:F8</f>
        <v>CM Rades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6" t="str">
        <f>'A2 Exploitation'!B9:F9</f>
        <v>M Dhia Mechlaoui</v>
      </c>
      <c r="C8" s="346"/>
      <c r="D8" s="346"/>
      <c r="E8" s="346"/>
      <c r="F8" s="346"/>
      <c r="G8" s="125"/>
    </row>
    <row r="9" spans="1:7" s="12" customFormat="1" ht="24" x14ac:dyDescent="0.45">
      <c r="A9" s="15" t="s">
        <v>44</v>
      </c>
      <c r="B9" s="347" t="str">
        <f>'A2 Exploitation'!B10:F10</f>
        <v>Directeur magasin</v>
      </c>
      <c r="C9" s="347"/>
      <c r="D9" s="347"/>
      <c r="E9" s="347"/>
      <c r="F9" s="347"/>
      <c r="G9" s="125"/>
    </row>
    <row r="10" spans="1:7" s="12" customFormat="1" ht="24" x14ac:dyDescent="0.45">
      <c r="A10" s="14" t="s">
        <v>43</v>
      </c>
      <c r="B10" s="344">
        <f>'A2 Exploitation'!B11:F11</f>
        <v>43215</v>
      </c>
      <c r="C10" s="344"/>
      <c r="D10" s="344"/>
      <c r="E10" s="344"/>
      <c r="F10" s="344"/>
      <c r="G10" s="125"/>
    </row>
    <row r="11" spans="1:7" s="12" customFormat="1" ht="24" x14ac:dyDescent="0.45">
      <c r="A11" s="14" t="s">
        <v>294</v>
      </c>
      <c r="B11" s="343">
        <f>D199</f>
        <v>0.91489361702127658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05" t="s">
        <v>30</v>
      </c>
      <c r="B13" s="306" t="s">
        <v>31</v>
      </c>
      <c r="C13" s="306"/>
      <c r="D13" s="306" t="s">
        <v>46</v>
      </c>
      <c r="E13" s="306" t="s">
        <v>190</v>
      </c>
      <c r="F13" s="306" t="s">
        <v>191</v>
      </c>
      <c r="G13" s="112"/>
    </row>
    <row r="14" spans="1:7" s="12" customFormat="1" ht="12.75" customHeight="1" x14ac:dyDescent="0.3">
      <c r="A14" s="305"/>
      <c r="B14" s="34" t="s">
        <v>34</v>
      </c>
      <c r="C14" s="34" t="s">
        <v>33</v>
      </c>
      <c r="D14" s="306"/>
      <c r="E14" s="306"/>
      <c r="F14" s="30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1</v>
      </c>
      <c r="C17" s="94"/>
      <c r="D17" s="95" t="s">
        <v>440</v>
      </c>
      <c r="E17" s="94"/>
      <c r="F17" s="94" t="s">
        <v>357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19.5" customHeight="1" x14ac:dyDescent="0.3">
      <c r="A19" s="17" t="s">
        <v>81</v>
      </c>
      <c r="B19" s="94">
        <v>1</v>
      </c>
      <c r="C19" s="94"/>
      <c r="D19" s="95" t="s">
        <v>444</v>
      </c>
      <c r="E19" s="95"/>
      <c r="F19" s="94" t="s">
        <v>356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0" t="s">
        <v>36</v>
      </c>
      <c r="B22" s="336"/>
      <c r="C22" s="337"/>
      <c r="D22" s="250">
        <f>SUM(B17:C21)</f>
        <v>8</v>
      </c>
    </row>
    <row r="23" spans="1:7" x14ac:dyDescent="0.3">
      <c r="A23" s="331" t="s">
        <v>295</v>
      </c>
      <c r="B23" s="332"/>
      <c r="C23" s="333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9" t="s">
        <v>4</v>
      </c>
      <c r="B25" s="330"/>
      <c r="C25" s="330"/>
      <c r="D25" s="330"/>
      <c r="E25" s="330"/>
      <c r="F25" s="33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1" t="s">
        <v>36</v>
      </c>
      <c r="B33" s="332"/>
      <c r="C33" s="333"/>
      <c r="D33" s="248">
        <f>SUM(B26:C32)</f>
        <v>14</v>
      </c>
    </row>
    <row r="34" spans="1:7" x14ac:dyDescent="0.3">
      <c r="A34" s="331" t="s">
        <v>295</v>
      </c>
      <c r="B34" s="332"/>
      <c r="C34" s="33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9" t="s">
        <v>219</v>
      </c>
      <c r="B36" s="330"/>
      <c r="C36" s="330"/>
      <c r="D36" s="330"/>
      <c r="E36" s="330"/>
      <c r="F36" s="33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 t="s">
        <v>32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 t="s">
        <v>32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 t="s">
        <v>32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 t="s">
        <v>32</v>
      </c>
      <c r="C41" s="94"/>
      <c r="D41" s="98"/>
      <c r="E41" s="94"/>
      <c r="F41" s="94"/>
      <c r="G41" s="126"/>
    </row>
    <row r="42" spans="1:7" s="22" customFormat="1" x14ac:dyDescent="0.3">
      <c r="A42" s="331" t="s">
        <v>36</v>
      </c>
      <c r="B42" s="332"/>
      <c r="C42" s="333"/>
      <c r="D42" s="248">
        <f>SUM(B37:C41)</f>
        <v>0</v>
      </c>
      <c r="E42" s="13"/>
      <c r="F42" s="13"/>
      <c r="G42" s="126"/>
    </row>
    <row r="43" spans="1:7" s="22" customFormat="1" x14ac:dyDescent="0.3">
      <c r="A43" s="331" t="s">
        <v>295</v>
      </c>
      <c r="B43" s="332"/>
      <c r="C43" s="333"/>
      <c r="D43" s="33" t="e">
        <f>D42/(COUNT(B37:C41)*2)</f>
        <v>#DIV/0!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1" t="s">
        <v>21</v>
      </c>
      <c r="B45" s="342"/>
      <c r="C45" s="342"/>
      <c r="D45" s="342"/>
      <c r="E45" s="342"/>
      <c r="F45" s="34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 t="s">
        <v>356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441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1" t="s">
        <v>36</v>
      </c>
      <c r="B52" s="332"/>
      <c r="C52" s="333"/>
      <c r="D52" s="248">
        <f>SUM(B46:C51)</f>
        <v>12</v>
      </c>
    </row>
    <row r="53" spans="1:7" x14ac:dyDescent="0.3">
      <c r="A53" s="331" t="s">
        <v>295</v>
      </c>
      <c r="B53" s="332"/>
      <c r="C53" s="333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9" t="s">
        <v>8</v>
      </c>
      <c r="B55" s="330"/>
      <c r="C55" s="330"/>
      <c r="D55" s="330"/>
      <c r="E55" s="330"/>
      <c r="F55" s="33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ht="33" x14ac:dyDescent="0.3">
      <c r="A57" s="21" t="s">
        <v>168</v>
      </c>
      <c r="B57" s="94">
        <v>1</v>
      </c>
      <c r="C57" s="94"/>
      <c r="D57" s="95" t="s">
        <v>447</v>
      </c>
      <c r="E57" s="99"/>
      <c r="F57" s="94" t="s">
        <v>356</v>
      </c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5.25" customHeight="1" x14ac:dyDescent="0.3">
      <c r="A59" s="23" t="s">
        <v>92</v>
      </c>
      <c r="B59" s="94">
        <v>1</v>
      </c>
      <c r="C59" s="94"/>
      <c r="D59" s="95" t="s">
        <v>442</v>
      </c>
      <c r="E59" s="94"/>
      <c r="F59" s="94" t="s">
        <v>357</v>
      </c>
    </row>
    <row r="60" spans="1:7" ht="193.5" customHeight="1" x14ac:dyDescent="0.35">
      <c r="A60" s="43" t="s">
        <v>221</v>
      </c>
      <c r="B60" s="94">
        <v>1</v>
      </c>
      <c r="C60" s="120" t="str">
        <f>IF(B60=0, -5, "0")</f>
        <v>0</v>
      </c>
      <c r="D60" s="95" t="s">
        <v>451</v>
      </c>
      <c r="E60" s="94"/>
      <c r="F60" s="94" t="s">
        <v>356</v>
      </c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1" t="s">
        <v>36</v>
      </c>
      <c r="B63" s="332"/>
      <c r="C63" s="333"/>
      <c r="D63" s="248">
        <f>SUM(B56:C62)</f>
        <v>11</v>
      </c>
    </row>
    <row r="64" spans="1:7" x14ac:dyDescent="0.3">
      <c r="A64" s="331" t="s">
        <v>295</v>
      </c>
      <c r="B64" s="332"/>
      <c r="C64" s="333"/>
      <c r="D64" s="33">
        <f>D63/(COUNT(B56:C62)*2)</f>
        <v>0.7857142857142857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9" t="s">
        <v>130</v>
      </c>
      <c r="B66" s="330"/>
      <c r="C66" s="330"/>
      <c r="D66" s="330"/>
      <c r="E66" s="330"/>
      <c r="F66" s="330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 t="s">
        <v>32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 t="s">
        <v>32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 t="s">
        <v>32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 t="s">
        <v>32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 t="s">
        <v>32</v>
      </c>
      <c r="C83" s="94"/>
      <c r="D83" s="107"/>
      <c r="E83" s="108"/>
      <c r="F83" s="94"/>
    </row>
    <row r="84" spans="1:7" x14ac:dyDescent="0.3">
      <c r="A84" s="331" t="s">
        <v>36</v>
      </c>
      <c r="B84" s="332"/>
      <c r="C84" s="333"/>
      <c r="D84" s="248">
        <f>SUM(B67:C83)</f>
        <v>0</v>
      </c>
    </row>
    <row r="85" spans="1:7" x14ac:dyDescent="0.3">
      <c r="A85" s="331" t="s">
        <v>295</v>
      </c>
      <c r="B85" s="332"/>
      <c r="C85" s="333"/>
      <c r="D85" s="33" t="e">
        <f>D84/(COUNT(B67:C83)*2)</f>
        <v>#DIV/0!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9" t="s">
        <v>211</v>
      </c>
      <c r="B87" s="330"/>
      <c r="C87" s="330"/>
      <c r="D87" s="330"/>
      <c r="E87" s="330"/>
      <c r="F87" s="330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1" t="s">
        <v>36</v>
      </c>
      <c r="B102" s="332"/>
      <c r="C102" s="333"/>
      <c r="D102" s="248">
        <f>SUM(B88:C101)</f>
        <v>0</v>
      </c>
    </row>
    <row r="103" spans="1:7" x14ac:dyDescent="0.3">
      <c r="A103" s="331" t="s">
        <v>295</v>
      </c>
      <c r="B103" s="332"/>
      <c r="C103" s="333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9" t="s">
        <v>212</v>
      </c>
      <c r="B106" s="330"/>
      <c r="C106" s="330"/>
      <c r="D106" s="330"/>
      <c r="E106" s="330"/>
      <c r="F106" s="330"/>
      <c r="G106" s="126"/>
    </row>
    <row r="107" spans="1:7" s="22" customFormat="1" ht="34.5" x14ac:dyDescent="0.4">
      <c r="A107" s="50" t="s">
        <v>274</v>
      </c>
      <c r="B107" s="110" t="s">
        <v>32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 t="s">
        <v>32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 t="s">
        <v>32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 t="s">
        <v>32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 t="s">
        <v>32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 t="s">
        <v>32</v>
      </c>
      <c r="C117" s="94"/>
      <c r="D117" s="107"/>
      <c r="E117" s="94"/>
      <c r="F117" s="94"/>
      <c r="G117" s="126"/>
    </row>
    <row r="118" spans="1:7" s="22" customFormat="1" x14ac:dyDescent="0.3">
      <c r="A118" s="331" t="s">
        <v>36</v>
      </c>
      <c r="B118" s="332"/>
      <c r="C118" s="333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1" t="s">
        <v>295</v>
      </c>
      <c r="B119" s="332"/>
      <c r="C119" s="333"/>
      <c r="D119" s="33" t="e">
        <f>D118/(COUNT(B107:C117)*2)</f>
        <v>#DIV/0!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9" t="s">
        <v>185</v>
      </c>
      <c r="B121" s="330"/>
      <c r="C121" s="330"/>
      <c r="D121" s="330"/>
      <c r="E121" s="330"/>
      <c r="F121" s="330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1" t="s">
        <v>36</v>
      </c>
      <c r="B133" s="332"/>
      <c r="C133" s="333"/>
      <c r="D133" s="248">
        <f>SUM(B122:C132)</f>
        <v>0</v>
      </c>
    </row>
    <row r="134" spans="1:7" x14ac:dyDescent="0.3">
      <c r="A134" s="331" t="s">
        <v>295</v>
      </c>
      <c r="B134" s="332"/>
      <c r="C134" s="333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9" t="s">
        <v>71</v>
      </c>
      <c r="B136" s="330"/>
      <c r="C136" s="330"/>
      <c r="D136" s="330"/>
      <c r="E136" s="330"/>
      <c r="F136" s="330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1" t="s">
        <v>36</v>
      </c>
      <c r="B149" s="332"/>
      <c r="C149" s="333"/>
      <c r="D149" s="248">
        <f>SUM(B137:C148)</f>
        <v>0</v>
      </c>
    </row>
    <row r="150" spans="1:7" x14ac:dyDescent="0.3">
      <c r="A150" s="331" t="s">
        <v>295</v>
      </c>
      <c r="B150" s="332"/>
      <c r="C150" s="333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9" t="s">
        <v>217</v>
      </c>
      <c r="B152" s="330"/>
      <c r="C152" s="330"/>
      <c r="D152" s="330"/>
      <c r="E152" s="330"/>
      <c r="F152" s="33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1" t="s">
        <v>36</v>
      </c>
      <c r="B161" s="336"/>
      <c r="C161" s="337"/>
      <c r="D161" s="250">
        <f>SUM(B153:C160)</f>
        <v>16</v>
      </c>
    </row>
    <row r="162" spans="1:7" x14ac:dyDescent="0.3">
      <c r="A162" s="331" t="s">
        <v>295</v>
      </c>
      <c r="B162" s="332"/>
      <c r="C162" s="333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9" t="s">
        <v>77</v>
      </c>
      <c r="B164" s="330"/>
      <c r="C164" s="330"/>
      <c r="D164" s="330"/>
      <c r="E164" s="330"/>
      <c r="F164" s="33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1" t="s">
        <v>36</v>
      </c>
      <c r="B169" s="332"/>
      <c r="C169" s="333"/>
      <c r="D169" s="248">
        <f>SUM(B165:C168)</f>
        <v>6</v>
      </c>
    </row>
    <row r="170" spans="1:7" x14ac:dyDescent="0.3">
      <c r="A170" s="331" t="s">
        <v>295</v>
      </c>
      <c r="B170" s="332"/>
      <c r="C170" s="333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4" t="s">
        <v>17</v>
      </c>
      <c r="B172" s="335"/>
      <c r="C172" s="335"/>
      <c r="D172" s="335"/>
      <c r="E172" s="335"/>
      <c r="F172" s="33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ht="49.5" x14ac:dyDescent="0.3">
      <c r="A176" s="17" t="s">
        <v>150</v>
      </c>
      <c r="B176" s="94">
        <v>1</v>
      </c>
      <c r="C176" s="94"/>
      <c r="D176" s="95" t="s">
        <v>445</v>
      </c>
      <c r="E176" s="95"/>
      <c r="F176" s="94" t="s">
        <v>356</v>
      </c>
    </row>
    <row r="177" spans="1:7" x14ac:dyDescent="0.3">
      <c r="A177" s="331" t="s">
        <v>36</v>
      </c>
      <c r="B177" s="332"/>
      <c r="C177" s="333"/>
      <c r="D177" s="248">
        <f>SUM(B173:C176)</f>
        <v>7</v>
      </c>
    </row>
    <row r="178" spans="1:7" x14ac:dyDescent="0.3">
      <c r="A178" s="331" t="s">
        <v>295</v>
      </c>
      <c r="B178" s="332"/>
      <c r="C178" s="333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9" t="s">
        <v>78</v>
      </c>
      <c r="B180" s="330"/>
      <c r="C180" s="330"/>
      <c r="D180" s="330"/>
      <c r="E180" s="330"/>
      <c r="F180" s="330"/>
    </row>
    <row r="181" spans="1:7" x14ac:dyDescent="0.3">
      <c r="A181" s="44" t="s">
        <v>315</v>
      </c>
      <c r="B181" s="94">
        <v>1</v>
      </c>
      <c r="C181" s="94"/>
      <c r="D181" s="95" t="s">
        <v>430</v>
      </c>
      <c r="E181" s="95"/>
      <c r="F181" s="94" t="s">
        <v>357</v>
      </c>
    </row>
    <row r="182" spans="1:7" ht="33" x14ac:dyDescent="0.3">
      <c r="A182" s="52" t="s">
        <v>220</v>
      </c>
      <c r="B182" s="94">
        <v>1</v>
      </c>
      <c r="C182" s="94"/>
      <c r="D182" s="95" t="s">
        <v>446</v>
      </c>
      <c r="E182" s="69"/>
      <c r="F182" s="94" t="s">
        <v>356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1" t="s">
        <v>36</v>
      </c>
      <c r="B186" s="332"/>
      <c r="C186" s="333"/>
      <c r="D186" s="248">
        <f>SUM(B181:C185)</f>
        <v>8</v>
      </c>
    </row>
    <row r="187" spans="1:7" x14ac:dyDescent="0.3">
      <c r="A187" s="331" t="s">
        <v>295</v>
      </c>
      <c r="B187" s="332"/>
      <c r="C187" s="333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9" t="s">
        <v>216</v>
      </c>
      <c r="B189" s="330"/>
      <c r="C189" s="330"/>
      <c r="D189" s="330"/>
      <c r="E189" s="330"/>
      <c r="F189" s="33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 t="s">
        <v>356</v>
      </c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1" t="s">
        <v>36</v>
      </c>
      <c r="B194" s="332"/>
      <c r="C194" s="333"/>
      <c r="D194" s="54">
        <f>SUM(B190:C193)</f>
        <v>4</v>
      </c>
    </row>
    <row r="195" spans="1:6" x14ac:dyDescent="0.3">
      <c r="A195" s="331" t="s">
        <v>295</v>
      </c>
      <c r="B195" s="332"/>
      <c r="C195" s="333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5">
        <f>E197/F197</f>
        <v>0.5</v>
      </c>
      <c r="E197" s="287">
        <f>COUNTIF('A1 Technique'!F17:F193,"ok")</f>
        <v>4</v>
      </c>
      <c r="F197" s="288">
        <f>COUNTA('A1 Technique'!F17:F193)</f>
        <v>8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86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0.91489361702127658</v>
      </c>
    </row>
  </sheetData>
  <sheetProtection algorithmName="SHA-512" hashValue="pTmlRqBLA+nhzYK61FX4oWAzebYKxRqh3oamZOmGOZYQTeHf/4Hpdld7tvYFL/iJuhDO7zTcIiCTpbQlN71idA==" saltValue="QmnlkKyhpUS0KufIbmwJiA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153:B160 B26:B32 B46:B51 B56:B62 B190:B193 B67:B83 B88:B101 B107:B117 B37:B41 B122:B132 B165:B168 B173:B176 B181:B185 B137:B148">
      <formula1>$B$1:$B$4</formula1>
    </dataValidation>
  </dataValidations>
  <pageMargins left="0.7" right="0.7" top="0.75" bottom="0.75" header="0.3" footer="0.3"/>
  <pageSetup paperSize="9" scale="51" orientation="portrait" r:id="rId1"/>
  <rowBreaks count="2" manualBreakCount="2">
    <brk id="65" max="5" man="1"/>
    <brk id="135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98" zoomScaleSheetLayoutView="98" workbookViewId="0">
      <selection activeCell="B10" sqref="B10:F10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CM Rades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 t="s">
        <v>452</v>
      </c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 t="s">
        <v>432</v>
      </c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>
        <v>43284</v>
      </c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1">
        <f>D549</f>
        <v>0.87272727272727268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43284</v>
      </c>
      <c r="B16" s="188"/>
      <c r="C16" s="188"/>
      <c r="D16" s="188"/>
      <c r="E16" s="188"/>
      <c r="F16" s="202"/>
    </row>
    <row r="17" spans="1:8" ht="16.5" customHeight="1" x14ac:dyDescent="0.3">
      <c r="A17" s="305" t="s">
        <v>30</v>
      </c>
      <c r="B17" s="306" t="s">
        <v>31</v>
      </c>
      <c r="C17" s="306"/>
      <c r="D17" s="306" t="s">
        <v>46</v>
      </c>
      <c r="E17" s="307" t="s">
        <v>310</v>
      </c>
      <c r="F17" s="307" t="s">
        <v>358</v>
      </c>
    </row>
    <row r="18" spans="1:8" ht="16.5" customHeight="1" x14ac:dyDescent="0.3">
      <c r="A18" s="305"/>
      <c r="B18" s="41" t="s">
        <v>34</v>
      </c>
      <c r="C18" s="41" t="s">
        <v>33</v>
      </c>
      <c r="D18" s="306"/>
      <c r="E18" s="307"/>
      <c r="F18" s="30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ht="33" x14ac:dyDescent="0.3">
      <c r="A31" s="70" t="s">
        <v>401</v>
      </c>
      <c r="B31" s="130">
        <v>1</v>
      </c>
      <c r="C31" s="130"/>
      <c r="D31" s="95" t="s">
        <v>475</v>
      </c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1</v>
      </c>
      <c r="C40" s="130"/>
      <c r="D40" s="95" t="s">
        <v>453</v>
      </c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0.91666666666666663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0.9375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43284</v>
      </c>
      <c r="B49" s="124"/>
      <c r="C49" s="135"/>
      <c r="D49" s="124"/>
    </row>
    <row r="50" spans="1:7" x14ac:dyDescent="0.3">
      <c r="A50" s="305" t="s">
        <v>30</v>
      </c>
      <c r="B50" s="306" t="s">
        <v>31</v>
      </c>
      <c r="C50" s="306"/>
      <c r="D50" s="306" t="s">
        <v>46</v>
      </c>
      <c r="E50" s="307" t="s">
        <v>310</v>
      </c>
      <c r="F50" s="307" t="s">
        <v>360</v>
      </c>
      <c r="G50" s="127"/>
    </row>
    <row r="51" spans="1:7" x14ac:dyDescent="0.3">
      <c r="A51" s="305"/>
      <c r="B51" s="41" t="s">
        <v>34</v>
      </c>
      <c r="C51" s="41" t="s">
        <v>33</v>
      </c>
      <c r="D51" s="306"/>
      <c r="E51" s="307"/>
      <c r="F51" s="30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 t="s">
        <v>32</v>
      </c>
      <c r="C54" s="130"/>
      <c r="D54" s="138"/>
      <c r="E54" s="94"/>
      <c r="F54" s="204"/>
    </row>
    <row r="55" spans="1:7" x14ac:dyDescent="0.3">
      <c r="A55" s="8" t="s">
        <v>362</v>
      </c>
      <c r="B55" s="130" t="s">
        <v>32</v>
      </c>
      <c r="C55" s="130"/>
      <c r="D55" s="138"/>
      <c r="E55" s="94"/>
      <c r="F55" s="204"/>
    </row>
    <row r="56" spans="1:7" x14ac:dyDescent="0.3">
      <c r="A56" s="10" t="s">
        <v>255</v>
      </c>
      <c r="B56" s="130" t="s">
        <v>32</v>
      </c>
      <c r="C56" s="131"/>
      <c r="D56" s="147"/>
      <c r="E56" s="106"/>
      <c r="F56" s="204"/>
    </row>
    <row r="57" spans="1:7" x14ac:dyDescent="0.3">
      <c r="A57" s="10" t="s">
        <v>27</v>
      </c>
      <c r="B57" s="130" t="s">
        <v>32</v>
      </c>
      <c r="C57" s="130"/>
      <c r="D57" s="138"/>
      <c r="E57" s="94"/>
      <c r="F57" s="204"/>
    </row>
    <row r="58" spans="1:7" x14ac:dyDescent="0.3">
      <c r="A58" s="18" t="s">
        <v>128</v>
      </c>
      <c r="B58" s="130" t="s">
        <v>32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 t="s">
        <v>32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 t="e">
        <f>D61/(COUNT(B53:C60)*2)</f>
        <v>#DIV/0!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 t="s">
        <v>32</v>
      </c>
      <c r="C66" s="130"/>
      <c r="D66" s="113"/>
      <c r="E66" s="94"/>
      <c r="F66" s="204"/>
    </row>
    <row r="67" spans="1:7" x14ac:dyDescent="0.3">
      <c r="A67" s="8" t="s">
        <v>110</v>
      </c>
      <c r="B67" s="130" t="s">
        <v>32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 t="s">
        <v>32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 t="s">
        <v>32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 t="s">
        <v>32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 t="s">
        <v>32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 t="s">
        <v>32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 t="s">
        <v>32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 t="s">
        <v>32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 t="e">
        <f>D84/(COUNT(B65:C83)*2)</f>
        <v>#DIV/0!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 t="s">
        <v>32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 t="s">
        <v>32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 t="s">
        <v>32</v>
      </c>
      <c r="C92" s="218"/>
      <c r="D92" s="147"/>
      <c r="E92" s="106"/>
      <c r="F92" s="204"/>
    </row>
    <row r="93" spans="1:7" ht="30" x14ac:dyDescent="0.3">
      <c r="A93" s="4" t="s">
        <v>359</v>
      </c>
      <c r="B93" s="130" t="s">
        <v>32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 t="s">
        <v>32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476</v>
      </c>
      <c r="B96" s="130" t="s">
        <v>32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477</v>
      </c>
      <c r="B97" s="130" t="s">
        <v>32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 t="s">
        <v>32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 t="e">
        <f>D100/(COUNT(B88:C93,B95:C99)*2)</f>
        <v>#DIV/0!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 t="e">
        <f>D102/(COUNT(B88:C93,B53:C60,B65:C83,B95:C99)*2)</f>
        <v>#DIV/0!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43284</v>
      </c>
      <c r="B106" s="124"/>
      <c r="C106" s="135"/>
      <c r="D106" s="124"/>
    </row>
    <row r="107" spans="1:7" x14ac:dyDescent="0.3">
      <c r="A107" s="305" t="s">
        <v>30</v>
      </c>
      <c r="B107" s="306" t="s">
        <v>31</v>
      </c>
      <c r="C107" s="306"/>
      <c r="D107" s="306" t="s">
        <v>46</v>
      </c>
      <c r="E107" s="307" t="s">
        <v>310</v>
      </c>
      <c r="F107" s="307" t="s">
        <v>360</v>
      </c>
    </row>
    <row r="108" spans="1:7" x14ac:dyDescent="0.3">
      <c r="A108" s="305"/>
      <c r="B108" s="41" t="s">
        <v>34</v>
      </c>
      <c r="C108" s="41" t="s">
        <v>33</v>
      </c>
      <c r="D108" s="306"/>
      <c r="E108" s="307"/>
      <c r="F108" s="30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478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476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477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43284</v>
      </c>
      <c r="B161" s="124"/>
      <c r="C161" s="135"/>
      <c r="D161" s="127"/>
    </row>
    <row r="162" spans="1:7" x14ac:dyDescent="0.3">
      <c r="A162" s="305" t="s">
        <v>30</v>
      </c>
      <c r="B162" s="306" t="s">
        <v>31</v>
      </c>
      <c r="C162" s="306"/>
      <c r="D162" s="306" t="s">
        <v>46</v>
      </c>
      <c r="E162" s="307" t="s">
        <v>310</v>
      </c>
      <c r="F162" s="307" t="s">
        <v>360</v>
      </c>
      <c r="G162" s="127"/>
    </row>
    <row r="163" spans="1:7" x14ac:dyDescent="0.3">
      <c r="A163" s="305"/>
      <c r="B163" s="41" t="s">
        <v>34</v>
      </c>
      <c r="C163" s="41" t="s">
        <v>33</v>
      </c>
      <c r="D163" s="306"/>
      <c r="E163" s="307"/>
      <c r="F163" s="30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 t="s">
        <v>32</v>
      </c>
      <c r="C165" s="130"/>
      <c r="D165" s="95"/>
      <c r="E165" s="94"/>
      <c r="F165" s="204"/>
    </row>
    <row r="166" spans="1:7" x14ac:dyDescent="0.3">
      <c r="A166" s="7" t="s">
        <v>255</v>
      </c>
      <c r="B166" s="130" t="s">
        <v>32</v>
      </c>
      <c r="C166" s="130"/>
      <c r="D166" s="95"/>
      <c r="E166" s="94"/>
      <c r="F166" s="204"/>
    </row>
    <row r="167" spans="1:7" x14ac:dyDescent="0.3">
      <c r="A167" s="7" t="s">
        <v>63</v>
      </c>
      <c r="B167" s="130" t="s">
        <v>32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 t="s">
        <v>32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 t="s">
        <v>32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 t="e">
        <f>D172/(COUNT(B165:C171)*2)</f>
        <v>#DIV/0!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 t="s">
        <v>32</v>
      </c>
      <c r="C176" s="130"/>
      <c r="D176" s="113"/>
      <c r="E176" s="94"/>
      <c r="F176" s="204"/>
    </row>
    <row r="177" spans="1:7" x14ac:dyDescent="0.3">
      <c r="A177" s="4" t="s">
        <v>122</v>
      </c>
      <c r="B177" s="130" t="s">
        <v>32</v>
      </c>
      <c r="C177" s="130"/>
      <c r="D177" s="113"/>
      <c r="E177" s="94"/>
      <c r="F177" s="204"/>
    </row>
    <row r="178" spans="1:7" x14ac:dyDescent="0.3">
      <c r="A178" s="4" t="s">
        <v>59</v>
      </c>
      <c r="B178" s="130" t="s">
        <v>32</v>
      </c>
      <c r="C178" s="130"/>
      <c r="D178" s="157"/>
      <c r="E178" s="94"/>
      <c r="F178" s="204"/>
    </row>
    <row r="179" spans="1:7" x14ac:dyDescent="0.3">
      <c r="A179" s="4" t="s">
        <v>241</v>
      </c>
      <c r="B179" s="130" t="s">
        <v>32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 t="s">
        <v>32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 t="s">
        <v>32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 t="s">
        <v>32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 t="s">
        <v>32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 t="s">
        <v>32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 t="s">
        <v>32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 t="s">
        <v>32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 t="s">
        <v>32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 t="s">
        <v>32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1" t="s">
        <v>379</v>
      </c>
      <c r="B195" s="311"/>
      <c r="C195" s="311"/>
      <c r="D195" s="311"/>
      <c r="E195" s="311"/>
      <c r="F195" s="311"/>
      <c r="G195" s="127"/>
    </row>
    <row r="196" spans="1:7" s="112" customFormat="1" ht="35.25" customHeight="1" x14ac:dyDescent="0.3">
      <c r="A196" s="4" t="s">
        <v>361</v>
      </c>
      <c r="B196" s="130" t="s">
        <v>32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476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477</v>
      </c>
      <c r="B198" s="130" t="s">
        <v>32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 t="s">
        <v>32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 t="e">
        <f>D201/(COUNT(B176:C194,B196:C200)*2)</f>
        <v>#DIV/0!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 t="e">
        <f>D204/(COUNT(B165:C171,B176:C194,B196:C200)*2)</f>
        <v>#DIV/0!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43284</v>
      </c>
      <c r="B208" s="124"/>
      <c r="C208" s="135"/>
      <c r="D208" s="124"/>
    </row>
    <row r="209" spans="1:7" x14ac:dyDescent="0.3">
      <c r="A209" s="305" t="s">
        <v>30</v>
      </c>
      <c r="B209" s="306" t="s">
        <v>31</v>
      </c>
      <c r="C209" s="306"/>
      <c r="D209" s="306" t="s">
        <v>46</v>
      </c>
      <c r="E209" s="307" t="s">
        <v>310</v>
      </c>
      <c r="F209" s="307" t="s">
        <v>360</v>
      </c>
      <c r="G209" s="127"/>
    </row>
    <row r="210" spans="1:7" x14ac:dyDescent="0.3">
      <c r="A210" s="305"/>
      <c r="B210" s="41" t="s">
        <v>34</v>
      </c>
      <c r="C210" s="41" t="s">
        <v>33</v>
      </c>
      <c r="D210" s="306"/>
      <c r="E210" s="307"/>
      <c r="F210" s="30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1" t="s">
        <v>379</v>
      </c>
      <c r="B256" s="311"/>
      <c r="C256" s="311"/>
      <c r="D256" s="311"/>
      <c r="E256" s="311"/>
      <c r="F256" s="311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476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477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43284</v>
      </c>
      <c r="B269" s="124"/>
      <c r="C269" s="135"/>
      <c r="D269" s="124"/>
      <c r="F269" s="206"/>
      <c r="G269" s="214"/>
    </row>
    <row r="270" spans="1:7" s="16" customFormat="1" x14ac:dyDescent="0.3">
      <c r="A270" s="305" t="s">
        <v>30</v>
      </c>
      <c r="B270" s="306" t="s">
        <v>31</v>
      </c>
      <c r="C270" s="306"/>
      <c r="D270" s="306" t="s">
        <v>46</v>
      </c>
      <c r="E270" s="307" t="s">
        <v>310</v>
      </c>
      <c r="F270" s="307" t="s">
        <v>360</v>
      </c>
      <c r="G270" s="214"/>
    </row>
    <row r="271" spans="1:7" s="16" customFormat="1" x14ac:dyDescent="0.3">
      <c r="A271" s="305"/>
      <c r="B271" s="41" t="s">
        <v>34</v>
      </c>
      <c r="C271" s="41" t="s">
        <v>33</v>
      </c>
      <c r="D271" s="306"/>
      <c r="E271" s="307"/>
      <c r="F271" s="30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12" t="s">
        <v>396</v>
      </c>
      <c r="B308" s="313"/>
      <c r="C308" s="313"/>
      <c r="D308" s="313"/>
      <c r="E308" s="313"/>
      <c r="F308" s="314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476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477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43284</v>
      </c>
      <c r="B321" s="124"/>
      <c r="C321" s="135"/>
      <c r="D321" s="127"/>
    </row>
    <row r="322" spans="1:7" x14ac:dyDescent="0.3">
      <c r="A322" s="305" t="s">
        <v>30</v>
      </c>
      <c r="B322" s="306" t="s">
        <v>31</v>
      </c>
      <c r="C322" s="306"/>
      <c r="D322" s="306" t="s">
        <v>46</v>
      </c>
      <c r="E322" s="307" t="s">
        <v>310</v>
      </c>
      <c r="F322" s="307" t="s">
        <v>360</v>
      </c>
      <c r="G322" s="127"/>
    </row>
    <row r="323" spans="1:7" x14ac:dyDescent="0.3">
      <c r="A323" s="305"/>
      <c r="B323" s="41" t="s">
        <v>34</v>
      </c>
      <c r="C323" s="41" t="s">
        <v>33</v>
      </c>
      <c r="D323" s="306"/>
      <c r="E323" s="307"/>
      <c r="F323" s="30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33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454</v>
      </c>
      <c r="E340" s="94"/>
      <c r="F340" s="204"/>
    </row>
    <row r="341" spans="1:7" ht="33" x14ac:dyDescent="0.3">
      <c r="A341" s="70" t="s">
        <v>98</v>
      </c>
      <c r="B341" s="130">
        <v>1</v>
      </c>
      <c r="C341" s="131"/>
      <c r="D341" s="138" t="s">
        <v>480</v>
      </c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2" t="s">
        <v>379</v>
      </c>
      <c r="B349" s="313"/>
      <c r="C349" s="313"/>
      <c r="D349" s="313"/>
      <c r="E349" s="313"/>
      <c r="F349" s="31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3" x14ac:dyDescent="0.3">
      <c r="A351" s="219" t="s">
        <v>477</v>
      </c>
      <c r="B351" s="130">
        <v>1</v>
      </c>
      <c r="C351" s="150"/>
      <c r="D351" s="223" t="s">
        <v>453</v>
      </c>
      <c r="E351" s="106"/>
      <c r="F351" s="204"/>
      <c r="G351" s="127"/>
    </row>
    <row r="352" spans="1:7" s="112" customFormat="1" x14ac:dyDescent="0.3">
      <c r="A352" s="219" t="s">
        <v>392</v>
      </c>
      <c r="B352" s="130">
        <v>1</v>
      </c>
      <c r="C352" s="131"/>
      <c r="D352" s="235" t="s">
        <v>458</v>
      </c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IF(D353=0,"0","NA")))</f>
        <v>1</v>
      </c>
      <c r="C353" s="130"/>
      <c r="D353" s="281">
        <f>IFERROR(E353/F353,"N.A")</f>
        <v>0.33333333333333331</v>
      </c>
      <c r="E353" s="282">
        <f>COUNTIF('A2 Exploitation'!F325:F352,"ok")</f>
        <v>1</v>
      </c>
      <c r="F353" s="283">
        <f>COUNTA('A2 Exploitation'!F325:F352)</f>
        <v>3</v>
      </c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0.84375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0.89583333333333337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43284</v>
      </c>
      <c r="B361" s="124"/>
      <c r="C361" s="135"/>
      <c r="D361" s="124"/>
    </row>
    <row r="362" spans="1:7" x14ac:dyDescent="0.3">
      <c r="A362" s="305" t="s">
        <v>30</v>
      </c>
      <c r="B362" s="306" t="s">
        <v>31</v>
      </c>
      <c r="C362" s="306"/>
      <c r="D362" s="306" t="s">
        <v>46</v>
      </c>
      <c r="E362" s="307" t="s">
        <v>310</v>
      </c>
      <c r="F362" s="307" t="s">
        <v>360</v>
      </c>
      <c r="G362" s="127"/>
    </row>
    <row r="363" spans="1:7" x14ac:dyDescent="0.3">
      <c r="A363" s="305"/>
      <c r="B363" s="41" t="s">
        <v>34</v>
      </c>
      <c r="C363" s="41" t="s">
        <v>33</v>
      </c>
      <c r="D363" s="306"/>
      <c r="E363" s="307"/>
      <c r="F363" s="30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456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1</v>
      </c>
      <c r="C379" s="130"/>
      <c r="D379" s="95" t="s">
        <v>455</v>
      </c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66" x14ac:dyDescent="0.3">
      <c r="A381" s="8" t="s">
        <v>101</v>
      </c>
      <c r="B381" s="130">
        <v>1</v>
      </c>
      <c r="C381" s="280" t="str">
        <f>IF(B381=0, -5, "0")</f>
        <v>0</v>
      </c>
      <c r="D381" s="149" t="s">
        <v>481</v>
      </c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1" t="s">
        <v>379</v>
      </c>
      <c r="B383" s="311"/>
      <c r="C383" s="311"/>
      <c r="D383" s="311"/>
      <c r="E383" s="311"/>
      <c r="F383" s="31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477</v>
      </c>
      <c r="B385" s="130">
        <v>1</v>
      </c>
      <c r="C385" s="130"/>
      <c r="D385" s="113" t="s">
        <v>453</v>
      </c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1</v>
      </c>
      <c r="C386" s="130"/>
      <c r="D386" s="281">
        <f>IFERROR(E386/F386,"N.A")</f>
        <v>0.33333333333333331</v>
      </c>
      <c r="E386" s="282">
        <f>COUNTIF('A2 Exploitation'!F365:F385,"ok")</f>
        <v>1</v>
      </c>
      <c r="F386" s="283">
        <f>COUNTA('A2 Exploitation'!F365:F385)</f>
        <v>3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13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0.72222222222222221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29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0.8529411764705882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43284</v>
      </c>
      <c r="B394" s="124"/>
      <c r="C394" s="135"/>
      <c r="D394" s="127"/>
      <c r="G394" s="127"/>
    </row>
    <row r="395" spans="1:7" x14ac:dyDescent="0.3">
      <c r="A395" s="305" t="s">
        <v>30</v>
      </c>
      <c r="B395" s="306" t="s">
        <v>31</v>
      </c>
      <c r="C395" s="306"/>
      <c r="D395" s="306" t="s">
        <v>46</v>
      </c>
      <c r="E395" s="307" t="s">
        <v>310</v>
      </c>
      <c r="F395" s="307" t="s">
        <v>360</v>
      </c>
      <c r="G395" s="127"/>
    </row>
    <row r="396" spans="1:7" x14ac:dyDescent="0.3">
      <c r="A396" s="305"/>
      <c r="B396" s="41" t="s">
        <v>34</v>
      </c>
      <c r="C396" s="41" t="s">
        <v>33</v>
      </c>
      <c r="D396" s="306"/>
      <c r="E396" s="307"/>
      <c r="F396" s="30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ht="33" x14ac:dyDescent="0.3">
      <c r="A404" s="7" t="s">
        <v>242</v>
      </c>
      <c r="B404" s="130">
        <v>1</v>
      </c>
      <c r="C404" s="130"/>
      <c r="D404" s="95" t="s">
        <v>482</v>
      </c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15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0.9375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49.5" x14ac:dyDescent="0.3">
      <c r="A410" s="4" t="s">
        <v>96</v>
      </c>
      <c r="B410" s="130">
        <v>1</v>
      </c>
      <c r="C410" s="130"/>
      <c r="D410" s="113" t="s">
        <v>459</v>
      </c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50.25" x14ac:dyDescent="0.35">
      <c r="A422" s="261" t="s">
        <v>55</v>
      </c>
      <c r="B422" s="130">
        <v>1</v>
      </c>
      <c r="C422" s="136">
        <f>IF(B422=0, -10, IF(B422=1, -5, "0"))</f>
        <v>-5</v>
      </c>
      <c r="D422" s="95" t="s">
        <v>479</v>
      </c>
      <c r="E422" s="95" t="s">
        <v>483</v>
      </c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4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0.33333333333333331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1</v>
      </c>
      <c r="C430" s="130"/>
      <c r="D430" s="129" t="s">
        <v>457</v>
      </c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1" t="s">
        <v>379</v>
      </c>
      <c r="B435" s="311"/>
      <c r="C435" s="311"/>
      <c r="D435" s="311"/>
      <c r="E435" s="311"/>
      <c r="F435" s="31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3" x14ac:dyDescent="0.3">
      <c r="A437" s="10" t="s">
        <v>477</v>
      </c>
      <c r="B437" s="130">
        <v>1</v>
      </c>
      <c r="C437" s="130"/>
      <c r="D437" s="129" t="s">
        <v>453</v>
      </c>
      <c r="E437" s="94"/>
      <c r="F437" s="204"/>
      <c r="G437" s="12"/>
    </row>
    <row r="438" spans="1:7" ht="49.5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460</v>
      </c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1</v>
      </c>
      <c r="C439" s="130"/>
      <c r="D439" s="281">
        <f>IFERROR(E439/F439,"N.A")</f>
        <v>0.66666666666666663</v>
      </c>
      <c r="E439" s="282">
        <f>COUNTIF('A2 Exploitation'!F398:F438,"ok")</f>
        <v>2</v>
      </c>
      <c r="F439" s="283">
        <f>COUNTA('A2 Exploitation'!F398:F438)</f>
        <v>3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14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0.77777777777777779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46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0.76666666666666672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43284</v>
      </c>
      <c r="B447" s="124"/>
      <c r="C447" s="135"/>
      <c r="D447" s="124"/>
    </row>
    <row r="448" spans="1:7" x14ac:dyDescent="0.3">
      <c r="A448" s="305" t="s">
        <v>30</v>
      </c>
      <c r="B448" s="306" t="s">
        <v>31</v>
      </c>
      <c r="C448" s="306"/>
      <c r="D448" s="306" t="s">
        <v>46</v>
      </c>
      <c r="E448" s="307" t="s">
        <v>310</v>
      </c>
      <c r="F448" s="307" t="s">
        <v>360</v>
      </c>
      <c r="G448" s="127"/>
    </row>
    <row r="449" spans="1:6" x14ac:dyDescent="0.3">
      <c r="A449" s="305"/>
      <c r="B449" s="41" t="s">
        <v>34</v>
      </c>
      <c r="C449" s="41" t="s">
        <v>33</v>
      </c>
      <c r="D449" s="306"/>
      <c r="E449" s="307"/>
      <c r="F449" s="30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 t="s">
        <v>32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 t="s">
        <v>32</v>
      </c>
      <c r="C452" s="130"/>
      <c r="D452" s="154"/>
      <c r="E452" s="94"/>
      <c r="F452" s="204"/>
    </row>
    <row r="453" spans="1:6" x14ac:dyDescent="0.3">
      <c r="A453" s="6" t="s">
        <v>113</v>
      </c>
      <c r="B453" s="130" t="s">
        <v>32</v>
      </c>
      <c r="C453" s="130"/>
      <c r="D453" s="95"/>
      <c r="E453" s="94"/>
      <c r="F453" s="204"/>
    </row>
    <row r="454" spans="1:6" x14ac:dyDescent="0.3">
      <c r="A454" s="9" t="s">
        <v>175</v>
      </c>
      <c r="B454" s="130" t="s">
        <v>32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 t="s">
        <v>32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 t="e">
        <f>D457/(COUNT(B451:C456)*2)</f>
        <v>#DIV/0!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 t="s">
        <v>32</v>
      </c>
      <c r="C462" s="130"/>
      <c r="D462" s="95"/>
      <c r="E462" s="94"/>
      <c r="F462" s="204"/>
    </row>
    <row r="463" spans="1:6" x14ac:dyDescent="0.3">
      <c r="A463" s="70" t="s">
        <v>351</v>
      </c>
      <c r="B463" s="130" t="s">
        <v>32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 t="s">
        <v>32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08" t="s">
        <v>379</v>
      </c>
      <c r="B471" s="309"/>
      <c r="C471" s="309"/>
      <c r="D471" s="309"/>
      <c r="E471" s="309"/>
      <c r="F471" s="309"/>
    </row>
    <row r="472" spans="1:7" s="112" customFormat="1" ht="27.75" customHeight="1" x14ac:dyDescent="0.3">
      <c r="A472" s="55" t="s">
        <v>361</v>
      </c>
      <c r="B472" s="130" t="s">
        <v>32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476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477</v>
      </c>
      <c r="B474" s="130" t="s">
        <v>32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 t="s">
        <v>32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6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 t="e">
        <f>D477/(COUNT(B461:C470,B472:C476)*2)</f>
        <v>#DIV/0!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 t="e">
        <f>D480/(COUNT(B461:C470,B451:C456,B472:C476)*2)</f>
        <v>#DIV/0!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0" t="s">
        <v>367</v>
      </c>
      <c r="B483" s="310"/>
      <c r="C483" s="310"/>
      <c r="D483" s="310"/>
      <c r="E483" s="185"/>
      <c r="F483" s="201"/>
    </row>
    <row r="484" spans="1:7" x14ac:dyDescent="0.3">
      <c r="A484" s="74">
        <f>B11</f>
        <v>43284</v>
      </c>
      <c r="B484" s="124"/>
      <c r="C484" s="135"/>
      <c r="D484" s="124"/>
    </row>
    <row r="485" spans="1:7" x14ac:dyDescent="0.3">
      <c r="A485" s="305" t="s">
        <v>30</v>
      </c>
      <c r="B485" s="306" t="s">
        <v>31</v>
      </c>
      <c r="C485" s="306"/>
      <c r="D485" s="306" t="s">
        <v>46</v>
      </c>
      <c r="E485" s="307" t="s">
        <v>310</v>
      </c>
      <c r="F485" s="307" t="s">
        <v>360</v>
      </c>
      <c r="G485" s="127"/>
    </row>
    <row r="486" spans="1:7" x14ac:dyDescent="0.3">
      <c r="A486" s="305"/>
      <c r="B486" s="41" t="s">
        <v>34</v>
      </c>
      <c r="C486" s="41" t="s">
        <v>33</v>
      </c>
      <c r="D486" s="306"/>
      <c r="E486" s="307"/>
      <c r="F486" s="30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1</v>
      </c>
      <c r="C489" s="130"/>
      <c r="D489" s="95" t="s">
        <v>453</v>
      </c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461</v>
      </c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0.8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0</v>
      </c>
      <c r="C498" s="213"/>
      <c r="D498" s="281">
        <f>IFERROR(E498/F498,"N.A")</f>
        <v>0</v>
      </c>
      <c r="E498" s="282">
        <f>COUNTIF('A2 Exploitation'!F488:F497,"ok")</f>
        <v>0</v>
      </c>
      <c r="F498" s="283">
        <f>COUNTA('A2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12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0.8571428571428571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43284</v>
      </c>
      <c r="B506" s="124"/>
      <c r="C506" s="135"/>
      <c r="D506" s="124"/>
    </row>
    <row r="507" spans="1:7" x14ac:dyDescent="0.3">
      <c r="A507" s="305" t="s">
        <v>30</v>
      </c>
      <c r="B507" s="306" t="s">
        <v>31</v>
      </c>
      <c r="C507" s="306"/>
      <c r="D507" s="306" t="s">
        <v>46</v>
      </c>
      <c r="E507" s="307" t="s">
        <v>310</v>
      </c>
      <c r="F507" s="307" t="s">
        <v>360</v>
      </c>
      <c r="G507" s="127"/>
    </row>
    <row r="508" spans="1:7" x14ac:dyDescent="0.3">
      <c r="A508" s="305"/>
      <c r="B508" s="41" t="s">
        <v>34</v>
      </c>
      <c r="C508" s="41" t="s">
        <v>33</v>
      </c>
      <c r="D508" s="306"/>
      <c r="E508" s="307"/>
      <c r="F508" s="30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51">
        <f>IFERROR(E512/F512,"N.A")</f>
        <v>1</v>
      </c>
      <c r="E512" s="254">
        <f>COUNTIF('A2 Exploitation'!F509:F511,"ok")</f>
        <v>1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43284</v>
      </c>
      <c r="B517" s="124"/>
      <c r="C517" s="135"/>
      <c r="D517" s="124"/>
    </row>
    <row r="518" spans="1:7" x14ac:dyDescent="0.3">
      <c r="A518" s="305" t="s">
        <v>30</v>
      </c>
      <c r="B518" s="306" t="s">
        <v>31</v>
      </c>
      <c r="C518" s="306"/>
      <c r="D518" s="306" t="s">
        <v>46</v>
      </c>
      <c r="E518" s="307" t="s">
        <v>310</v>
      </c>
      <c r="F518" s="307" t="s">
        <v>360</v>
      </c>
      <c r="G518" s="127"/>
    </row>
    <row r="519" spans="1:7" x14ac:dyDescent="0.3">
      <c r="A519" s="305"/>
      <c r="B519" s="41" t="s">
        <v>34</v>
      </c>
      <c r="C519" s="41" t="s">
        <v>33</v>
      </c>
      <c r="D519" s="306"/>
      <c r="E519" s="307"/>
      <c r="F519" s="307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 t="s">
        <v>32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IF(D532=0,"0","NA")))</f>
        <v>2</v>
      </c>
      <c r="C532" s="140"/>
      <c r="D532" s="281">
        <f>IFERROR(E532/F532,"N.A")</f>
        <v>1</v>
      </c>
      <c r="E532" s="282">
        <f>COUNTIF('A2 Exploitation'!F520:F531,"ok")</f>
        <v>1</v>
      </c>
      <c r="F532" s="283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43284</v>
      </c>
      <c r="B537" s="124"/>
      <c r="C537" s="135"/>
      <c r="D537" s="124"/>
      <c r="G537" s="127"/>
    </row>
    <row r="538" spans="1:7" x14ac:dyDescent="0.3">
      <c r="A538" s="305" t="s">
        <v>30</v>
      </c>
      <c r="B538" s="306" t="s">
        <v>31</v>
      </c>
      <c r="C538" s="306"/>
      <c r="D538" s="306" t="s">
        <v>46</v>
      </c>
      <c r="E538" s="307" t="s">
        <v>310</v>
      </c>
      <c r="F538" s="307" t="s">
        <v>360</v>
      </c>
      <c r="G538" s="127"/>
    </row>
    <row r="539" spans="1:7" x14ac:dyDescent="0.3">
      <c r="A539" s="305"/>
      <c r="B539" s="41" t="s">
        <v>34</v>
      </c>
      <c r="C539" s="41" t="s">
        <v>33</v>
      </c>
      <c r="D539" s="306"/>
      <c r="E539" s="307"/>
      <c r="F539" s="30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IF(D543=0,"0","NA")))</f>
        <v>2</v>
      </c>
      <c r="C543" s="130"/>
      <c r="D543" s="281">
        <f>IFERROR(E543/F543,"N.A")</f>
        <v>1</v>
      </c>
      <c r="E543" s="282">
        <f>COUNTIF('A2 Exploitation'!F540:F542,"ok")</f>
        <v>1</v>
      </c>
      <c r="F543" s="283">
        <f>COUNTA('A2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0.66666666666666663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192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0.87272727272727268</v>
      </c>
    </row>
  </sheetData>
  <sheetProtection algorithmName="SHA-512" hashValue="LSAYHGcYnepJw4b5OJiJ6tfwD+pnpUBvMlLf0LrU5XvXEkmGxWR5ojCCQVyWq1SQvMympmRCDWb/xIzxnRZjEA==" saltValue="vsXe8dG6StADpO2WJEV15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4" orientation="portrait" r:id="rId1"/>
  <rowBreaks count="4" manualBreakCount="4">
    <brk id="85" max="6" man="1"/>
    <brk id="267" max="6" man="1"/>
    <brk id="359" max="6" man="1"/>
    <brk id="44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4" zoomScale="110" zoomScaleNormal="90" zoomScaleSheetLayoutView="110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25"/>
    </row>
    <row r="7" spans="1:7" s="12" customFormat="1" ht="21.75" customHeight="1" x14ac:dyDescent="0.45">
      <c r="A7" s="326" t="str">
        <f>'A3 Exploitation'!A8:F8</f>
        <v>CM Rades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6" t="str">
        <f>'A3 Exploitation'!B9:F9</f>
        <v>M Souheil DRAOUI</v>
      </c>
      <c r="C8" s="346"/>
      <c r="D8" s="346"/>
      <c r="E8" s="346"/>
      <c r="F8" s="346"/>
      <c r="G8" s="125"/>
    </row>
    <row r="9" spans="1:7" s="12" customFormat="1" ht="24" x14ac:dyDescent="0.45">
      <c r="A9" s="15" t="s">
        <v>44</v>
      </c>
      <c r="B9" s="347" t="str">
        <f>'A3 Exploitation'!B10:F10</f>
        <v>Directeur magasin</v>
      </c>
      <c r="C9" s="347"/>
      <c r="D9" s="347"/>
      <c r="E9" s="347"/>
      <c r="F9" s="347"/>
      <c r="G9" s="125"/>
    </row>
    <row r="10" spans="1:7" s="12" customFormat="1" ht="24" x14ac:dyDescent="0.45">
      <c r="A10" s="14" t="s">
        <v>43</v>
      </c>
      <c r="B10" s="344">
        <f>'A3 Exploitation'!B11:F11</f>
        <v>43284</v>
      </c>
      <c r="C10" s="344"/>
      <c r="D10" s="344"/>
      <c r="E10" s="344"/>
      <c r="F10" s="344"/>
      <c r="G10" s="125"/>
    </row>
    <row r="11" spans="1:7" s="12" customFormat="1" ht="24" x14ac:dyDescent="0.45">
      <c r="A11" s="14" t="s">
        <v>294</v>
      </c>
      <c r="B11" s="343">
        <f>D199</f>
        <v>0.80851063829787229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05" t="s">
        <v>30</v>
      </c>
      <c r="B13" s="306" t="s">
        <v>31</v>
      </c>
      <c r="C13" s="306"/>
      <c r="D13" s="306" t="s">
        <v>46</v>
      </c>
      <c r="E13" s="306" t="s">
        <v>190</v>
      </c>
      <c r="F13" s="306" t="s">
        <v>191</v>
      </c>
      <c r="G13" s="112"/>
    </row>
    <row r="14" spans="1:7" s="12" customFormat="1" ht="12.75" customHeight="1" x14ac:dyDescent="0.3">
      <c r="A14" s="305"/>
      <c r="B14" s="34" t="s">
        <v>34</v>
      </c>
      <c r="C14" s="34" t="s">
        <v>33</v>
      </c>
      <c r="D14" s="306"/>
      <c r="E14" s="306"/>
      <c r="F14" s="30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462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0" t="s">
        <v>36</v>
      </c>
      <c r="B22" s="336"/>
      <c r="C22" s="337"/>
      <c r="D22" s="92">
        <f>SUM(B17:C21)</f>
        <v>9</v>
      </c>
    </row>
    <row r="23" spans="1:7" x14ac:dyDescent="0.3">
      <c r="A23" s="331" t="s">
        <v>295</v>
      </c>
      <c r="B23" s="332"/>
      <c r="C23" s="333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9" t="s">
        <v>4</v>
      </c>
      <c r="B25" s="330"/>
      <c r="C25" s="330"/>
      <c r="D25" s="330"/>
      <c r="E25" s="330"/>
      <c r="F25" s="33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1" t="s">
        <v>36</v>
      </c>
      <c r="B33" s="332"/>
      <c r="C33" s="333"/>
      <c r="D33" s="91">
        <f>SUM(B26:C32)</f>
        <v>14</v>
      </c>
    </row>
    <row r="34" spans="1:7" x14ac:dyDescent="0.3">
      <c r="A34" s="331" t="s">
        <v>295</v>
      </c>
      <c r="B34" s="332"/>
      <c r="C34" s="33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9" t="s">
        <v>219</v>
      </c>
      <c r="B36" s="330"/>
      <c r="C36" s="330"/>
      <c r="D36" s="330"/>
      <c r="E36" s="330"/>
      <c r="F36" s="33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 t="s">
        <v>32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 t="s">
        <v>32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 t="s">
        <v>32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 t="s">
        <v>32</v>
      </c>
      <c r="C41" s="94"/>
      <c r="D41" s="98"/>
      <c r="E41" s="94"/>
      <c r="F41" s="94"/>
      <c r="G41" s="126"/>
    </row>
    <row r="42" spans="1:7" s="22" customFormat="1" x14ac:dyDescent="0.3">
      <c r="A42" s="331" t="s">
        <v>36</v>
      </c>
      <c r="B42" s="332"/>
      <c r="C42" s="333"/>
      <c r="D42" s="91">
        <f>SUM(B37:C41)</f>
        <v>0</v>
      </c>
      <c r="E42" s="13"/>
      <c r="F42" s="13"/>
      <c r="G42" s="126"/>
    </row>
    <row r="43" spans="1:7" s="22" customFormat="1" x14ac:dyDescent="0.3">
      <c r="A43" s="331" t="s">
        <v>295</v>
      </c>
      <c r="B43" s="332"/>
      <c r="C43" s="333"/>
      <c r="D43" s="33" t="e">
        <f>D42/(COUNT(B37:C41)*2)</f>
        <v>#DIV/0!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1" t="s">
        <v>21</v>
      </c>
      <c r="B45" s="342"/>
      <c r="C45" s="342"/>
      <c r="D45" s="342"/>
      <c r="E45" s="342"/>
      <c r="F45" s="342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3" x14ac:dyDescent="0.3">
      <c r="A48" s="17" t="s">
        <v>231</v>
      </c>
      <c r="B48" s="94">
        <v>1</v>
      </c>
      <c r="C48" s="94"/>
      <c r="D48" s="95" t="s">
        <v>463</v>
      </c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ht="33" x14ac:dyDescent="0.3">
      <c r="A50" s="17" t="s">
        <v>84</v>
      </c>
      <c r="B50" s="94">
        <v>2</v>
      </c>
      <c r="C50" s="94"/>
      <c r="D50" s="95" t="s">
        <v>464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1" t="s">
        <v>36</v>
      </c>
      <c r="B52" s="332"/>
      <c r="C52" s="333"/>
      <c r="D52" s="91">
        <f>SUM(B46:C51)</f>
        <v>11</v>
      </c>
    </row>
    <row r="53" spans="1:7" x14ac:dyDescent="0.3">
      <c r="A53" s="331" t="s">
        <v>295</v>
      </c>
      <c r="B53" s="332"/>
      <c r="C53" s="333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9" t="s">
        <v>8</v>
      </c>
      <c r="B55" s="330"/>
      <c r="C55" s="330"/>
      <c r="D55" s="330"/>
      <c r="E55" s="330"/>
      <c r="F55" s="33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ht="49.5" x14ac:dyDescent="0.3">
      <c r="A58" s="23" t="s">
        <v>244</v>
      </c>
      <c r="B58" s="94">
        <v>1</v>
      </c>
      <c r="C58" s="94"/>
      <c r="D58" s="95" t="s">
        <v>465</v>
      </c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95" t="s">
        <v>471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1" t="s">
        <v>36</v>
      </c>
      <c r="B63" s="332"/>
      <c r="C63" s="333"/>
      <c r="D63" s="91">
        <f>SUM(B56:C62)</f>
        <v>12</v>
      </c>
    </row>
    <row r="64" spans="1:7" x14ac:dyDescent="0.3">
      <c r="A64" s="331" t="s">
        <v>295</v>
      </c>
      <c r="B64" s="332"/>
      <c r="C64" s="333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9" t="s">
        <v>130</v>
      </c>
      <c r="B66" s="330"/>
      <c r="C66" s="330"/>
      <c r="D66" s="330"/>
      <c r="E66" s="330"/>
      <c r="F66" s="330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 t="s">
        <v>32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 t="s">
        <v>32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 t="s">
        <v>32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 t="s">
        <v>32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 t="s">
        <v>32</v>
      </c>
      <c r="C83" s="94"/>
      <c r="D83" s="107"/>
      <c r="E83" s="108"/>
      <c r="F83" s="94"/>
    </row>
    <row r="84" spans="1:7" x14ac:dyDescent="0.3">
      <c r="A84" s="331" t="s">
        <v>36</v>
      </c>
      <c r="B84" s="332"/>
      <c r="C84" s="333"/>
      <c r="D84" s="91">
        <f>SUM(B67:C83)</f>
        <v>0</v>
      </c>
    </row>
    <row r="85" spans="1:7" x14ac:dyDescent="0.3">
      <c r="A85" s="331" t="s">
        <v>295</v>
      </c>
      <c r="B85" s="332"/>
      <c r="C85" s="333"/>
      <c r="D85" s="33" t="e">
        <f>D84/(COUNT(B67:C83)*2)</f>
        <v>#DIV/0!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9" t="s">
        <v>211</v>
      </c>
      <c r="B87" s="330"/>
      <c r="C87" s="330"/>
      <c r="D87" s="330"/>
      <c r="E87" s="330"/>
      <c r="F87" s="330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1" t="s">
        <v>36</v>
      </c>
      <c r="B102" s="332"/>
      <c r="C102" s="333"/>
      <c r="D102" s="91">
        <f>SUM(B88:C101)</f>
        <v>0</v>
      </c>
    </row>
    <row r="103" spans="1:7" x14ac:dyDescent="0.3">
      <c r="A103" s="331" t="s">
        <v>295</v>
      </c>
      <c r="B103" s="332"/>
      <c r="C103" s="333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9" t="s">
        <v>212</v>
      </c>
      <c r="B106" s="330"/>
      <c r="C106" s="330"/>
      <c r="D106" s="330"/>
      <c r="E106" s="330"/>
      <c r="F106" s="330"/>
      <c r="G106" s="126"/>
    </row>
    <row r="107" spans="1:7" s="22" customFormat="1" ht="34.5" x14ac:dyDescent="0.4">
      <c r="A107" s="50" t="s">
        <v>274</v>
      </c>
      <c r="B107" s="110" t="s">
        <v>32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 t="s">
        <v>32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 t="s">
        <v>32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 t="s">
        <v>32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 t="s">
        <v>32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 t="s">
        <v>32</v>
      </c>
      <c r="C117" s="94"/>
      <c r="D117" s="107"/>
      <c r="E117" s="94"/>
      <c r="F117" s="94"/>
      <c r="G117" s="126"/>
    </row>
    <row r="118" spans="1:7" s="22" customFormat="1" x14ac:dyDescent="0.3">
      <c r="A118" s="331" t="s">
        <v>36</v>
      </c>
      <c r="B118" s="332"/>
      <c r="C118" s="333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1" t="s">
        <v>295</v>
      </c>
      <c r="B119" s="332"/>
      <c r="C119" s="333"/>
      <c r="D119" s="33" t="e">
        <f>D118/(COUNT(B107:C117)*2)</f>
        <v>#DIV/0!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9" t="s">
        <v>185</v>
      </c>
      <c r="B121" s="330"/>
      <c r="C121" s="330"/>
      <c r="D121" s="330"/>
      <c r="E121" s="330"/>
      <c r="F121" s="330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1" t="s">
        <v>36</v>
      </c>
      <c r="B133" s="332"/>
      <c r="C133" s="333"/>
      <c r="D133" s="91">
        <f>SUM(B122:C132)</f>
        <v>0</v>
      </c>
    </row>
    <row r="134" spans="1:7" x14ac:dyDescent="0.3">
      <c r="A134" s="331" t="s">
        <v>295</v>
      </c>
      <c r="B134" s="332"/>
      <c r="C134" s="333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9" t="s">
        <v>71</v>
      </c>
      <c r="B136" s="330"/>
      <c r="C136" s="330"/>
      <c r="D136" s="330"/>
      <c r="E136" s="330"/>
      <c r="F136" s="330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1" t="s">
        <v>36</v>
      </c>
      <c r="B149" s="332"/>
      <c r="C149" s="333"/>
      <c r="D149" s="91">
        <f>SUM(B137:C148)</f>
        <v>0</v>
      </c>
    </row>
    <row r="150" spans="1:7" x14ac:dyDescent="0.3">
      <c r="A150" s="331" t="s">
        <v>295</v>
      </c>
      <c r="B150" s="332"/>
      <c r="C150" s="333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9" t="s">
        <v>217</v>
      </c>
      <c r="B152" s="330"/>
      <c r="C152" s="330"/>
      <c r="D152" s="330"/>
      <c r="E152" s="330"/>
      <c r="F152" s="33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50.25" x14ac:dyDescent="0.35">
      <c r="A156" s="40" t="s">
        <v>307</v>
      </c>
      <c r="B156" s="94">
        <v>0</v>
      </c>
      <c r="C156" s="120">
        <f>IF(B156=0, -5, "0")</f>
        <v>-5</v>
      </c>
      <c r="D156" s="95" t="s">
        <v>466</v>
      </c>
      <c r="E156" s="95" t="s">
        <v>467</v>
      </c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1" t="s">
        <v>36</v>
      </c>
      <c r="B161" s="336"/>
      <c r="C161" s="337"/>
      <c r="D161" s="92">
        <f>SUM(B153:C160)</f>
        <v>9</v>
      </c>
    </row>
    <row r="162" spans="1:7" x14ac:dyDescent="0.3">
      <c r="A162" s="331" t="s">
        <v>295</v>
      </c>
      <c r="B162" s="332"/>
      <c r="C162" s="333"/>
      <c r="D162" s="33">
        <f>D161/(COUNT(B153:C160)*2)</f>
        <v>0.5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9" t="s">
        <v>77</v>
      </c>
      <c r="B164" s="330"/>
      <c r="C164" s="330"/>
      <c r="D164" s="330"/>
      <c r="E164" s="330"/>
      <c r="F164" s="33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 t="s">
        <v>32</v>
      </c>
      <c r="C166" s="94"/>
      <c r="D166" s="95"/>
      <c r="E166" s="94"/>
      <c r="F166" s="94"/>
    </row>
    <row r="167" spans="1:7" ht="49.5" x14ac:dyDescent="0.3">
      <c r="A167" s="44" t="s">
        <v>215</v>
      </c>
      <c r="B167" s="94">
        <v>1</v>
      </c>
      <c r="C167" s="94"/>
      <c r="D167" s="95" t="s">
        <v>472</v>
      </c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1" t="s">
        <v>36</v>
      </c>
      <c r="B169" s="332"/>
      <c r="C169" s="333"/>
      <c r="D169" s="91">
        <f>SUM(B165:C168)</f>
        <v>1</v>
      </c>
    </row>
    <row r="170" spans="1:7" x14ac:dyDescent="0.3">
      <c r="A170" s="331" t="s">
        <v>295</v>
      </c>
      <c r="B170" s="332"/>
      <c r="C170" s="333"/>
      <c r="D170" s="33">
        <f>D169/(COUNT(B165:C168)*2)</f>
        <v>0.5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4" t="s">
        <v>17</v>
      </c>
      <c r="B172" s="335"/>
      <c r="C172" s="335"/>
      <c r="D172" s="335"/>
      <c r="E172" s="335"/>
      <c r="F172" s="335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1" t="s">
        <v>36</v>
      </c>
      <c r="B177" s="332"/>
      <c r="C177" s="333"/>
      <c r="D177" s="91">
        <f>SUM(B173:C176)</f>
        <v>8</v>
      </c>
    </row>
    <row r="178" spans="1:7" x14ac:dyDescent="0.3">
      <c r="A178" s="331" t="s">
        <v>295</v>
      </c>
      <c r="B178" s="332"/>
      <c r="C178" s="333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9" t="s">
        <v>78</v>
      </c>
      <c r="B180" s="330"/>
      <c r="C180" s="330"/>
      <c r="D180" s="330"/>
      <c r="E180" s="330"/>
      <c r="F180" s="330"/>
    </row>
    <row r="181" spans="1:7" ht="49.5" x14ac:dyDescent="0.3">
      <c r="A181" s="44" t="s">
        <v>315</v>
      </c>
      <c r="B181" s="94">
        <v>0</v>
      </c>
      <c r="C181" s="94"/>
      <c r="D181" s="95" t="s">
        <v>468</v>
      </c>
      <c r="E181" s="95" t="s">
        <v>469</v>
      </c>
      <c r="F181" s="94"/>
    </row>
    <row r="182" spans="1:7" ht="33" x14ac:dyDescent="0.3">
      <c r="A182" s="52" t="s">
        <v>220</v>
      </c>
      <c r="B182" s="94">
        <v>1</v>
      </c>
      <c r="C182" s="94"/>
      <c r="D182" s="95" t="s">
        <v>470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1" t="s">
        <v>36</v>
      </c>
      <c r="B186" s="332"/>
      <c r="C186" s="333"/>
      <c r="D186" s="91">
        <f>SUM(B181:C185)</f>
        <v>7</v>
      </c>
    </row>
    <row r="187" spans="1:7" x14ac:dyDescent="0.3">
      <c r="A187" s="331" t="s">
        <v>295</v>
      </c>
      <c r="B187" s="332"/>
      <c r="C187" s="333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9" t="s">
        <v>216</v>
      </c>
      <c r="B189" s="330"/>
      <c r="C189" s="330"/>
      <c r="D189" s="330"/>
      <c r="E189" s="330"/>
      <c r="F189" s="33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66" x14ac:dyDescent="0.3">
      <c r="A192" s="20" t="s">
        <v>311</v>
      </c>
      <c r="B192" s="94">
        <v>1</v>
      </c>
      <c r="C192" s="94"/>
      <c r="D192" s="95" t="s">
        <v>473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1" t="s">
        <v>36</v>
      </c>
      <c r="B194" s="332"/>
      <c r="C194" s="333"/>
      <c r="D194" s="54">
        <f>SUM(B190:C193)</f>
        <v>5</v>
      </c>
    </row>
    <row r="195" spans="1:6" x14ac:dyDescent="0.3">
      <c r="A195" s="331" t="s">
        <v>295</v>
      </c>
      <c r="B195" s="332"/>
      <c r="C195" s="333"/>
      <c r="D195" s="33">
        <f>D194/(COUNT(B190:C193)*2)</f>
        <v>0.83333333333333337</v>
      </c>
    </row>
    <row r="197" spans="1:6" ht="18" x14ac:dyDescent="0.35">
      <c r="A197" s="64" t="s">
        <v>474</v>
      </c>
      <c r="B197" s="63"/>
      <c r="C197" s="63"/>
      <c r="D197" s="295">
        <f>E197/F197</f>
        <v>0.76923076923076927</v>
      </c>
      <c r="E197" s="287">
        <f>COUNTIF('A2 Technique'!F17:F193,"ok")</f>
        <v>10</v>
      </c>
      <c r="F197" s="288">
        <f>COUNTA('A2 Technique'!F17:F193)</f>
        <v>13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76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0.80851063829787229</v>
      </c>
    </row>
  </sheetData>
  <sheetProtection algorithmName="SHA-512" hashValue="ts1PfkYDY++fyPn98W73v2bWY0//iutEZJ8AC3xKMRsFegwerr9JTqZAPHfX73rpvhg3Z4meYNC1FJeoykbE6A==" saltValue="eIoS5y5Xz5wPTy+355ngs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4"/>
      <c r="E1" s="324"/>
      <c r="F1" s="324"/>
      <c r="G1" s="324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25" t="s">
        <v>179</v>
      </c>
      <c r="B7" s="325"/>
      <c r="C7" s="325"/>
      <c r="D7" s="325"/>
      <c r="E7" s="325"/>
      <c r="F7" s="325"/>
      <c r="G7" s="125"/>
    </row>
    <row r="8" spans="1:7" ht="29.25" x14ac:dyDescent="0.45">
      <c r="A8" s="326" t="str">
        <f>'Page de garde'!D18</f>
        <v>CM Rades</v>
      </c>
      <c r="B8" s="326"/>
      <c r="C8" s="326"/>
      <c r="D8" s="326"/>
      <c r="E8" s="326"/>
      <c r="F8" s="326"/>
      <c r="G8" s="125"/>
    </row>
    <row r="9" spans="1:7" ht="24" x14ac:dyDescent="0.45">
      <c r="A9" s="14" t="s">
        <v>42</v>
      </c>
      <c r="B9" s="327"/>
      <c r="C9" s="327"/>
      <c r="D9" s="327"/>
      <c r="E9" s="327"/>
      <c r="F9" s="327"/>
      <c r="G9" s="125"/>
    </row>
    <row r="10" spans="1:7" ht="24" x14ac:dyDescent="0.45">
      <c r="A10" s="15" t="s">
        <v>44</v>
      </c>
      <c r="B10" s="328"/>
      <c r="C10" s="328"/>
      <c r="D10" s="328"/>
      <c r="E10" s="328"/>
      <c r="F10" s="328"/>
      <c r="G10" s="125"/>
    </row>
    <row r="11" spans="1:7" ht="24" x14ac:dyDescent="0.45">
      <c r="A11" s="14" t="s">
        <v>43</v>
      </c>
      <c r="B11" s="323"/>
      <c r="C11" s="323"/>
      <c r="D11" s="323"/>
      <c r="E11" s="323"/>
      <c r="F11" s="323"/>
      <c r="G11" s="125"/>
    </row>
    <row r="12" spans="1:7" ht="24" x14ac:dyDescent="0.45">
      <c r="A12" s="14" t="s">
        <v>239</v>
      </c>
      <c r="B12" s="321">
        <f>D549</f>
        <v>0</v>
      </c>
      <c r="C12" s="321"/>
      <c r="D12" s="321"/>
      <c r="E12" s="321"/>
      <c r="F12" s="321"/>
      <c r="G12" s="125"/>
    </row>
    <row r="13" spans="1:7" ht="22.5" x14ac:dyDescent="0.45">
      <c r="D13" s="322"/>
      <c r="E13" s="322"/>
      <c r="F13" s="322"/>
      <c r="G13" s="32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05" t="s">
        <v>30</v>
      </c>
      <c r="B17" s="306" t="s">
        <v>31</v>
      </c>
      <c r="C17" s="306"/>
      <c r="D17" s="306" t="s">
        <v>46</v>
      </c>
      <c r="E17" s="307" t="s">
        <v>310</v>
      </c>
      <c r="F17" s="307" t="s">
        <v>358</v>
      </c>
    </row>
    <row r="18" spans="1:8" ht="16.5" customHeight="1" x14ac:dyDescent="0.3">
      <c r="A18" s="305"/>
      <c r="B18" s="41" t="s">
        <v>34</v>
      </c>
      <c r="C18" s="41" t="s">
        <v>33</v>
      </c>
      <c r="D18" s="306"/>
      <c r="E18" s="307"/>
      <c r="F18" s="30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5" t="s">
        <v>379</v>
      </c>
      <c r="B38" s="316"/>
      <c r="C38" s="316"/>
      <c r="D38" s="316"/>
      <c r="E38" s="316"/>
      <c r="F38" s="31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05" t="s">
        <v>30</v>
      </c>
      <c r="B50" s="306" t="s">
        <v>31</v>
      </c>
      <c r="C50" s="306"/>
      <c r="D50" s="306" t="s">
        <v>46</v>
      </c>
      <c r="E50" s="307" t="s">
        <v>310</v>
      </c>
      <c r="F50" s="307" t="s">
        <v>360</v>
      </c>
      <c r="G50" s="127"/>
    </row>
    <row r="51" spans="1:7" ht="16.5" customHeight="1" x14ac:dyDescent="0.3">
      <c r="A51" s="305"/>
      <c r="B51" s="41" t="s">
        <v>34</v>
      </c>
      <c r="C51" s="41" t="s">
        <v>33</v>
      </c>
      <c r="D51" s="306"/>
      <c r="E51" s="307"/>
      <c r="F51" s="30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29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9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5" t="s">
        <v>379</v>
      </c>
      <c r="B94" s="316"/>
      <c r="C94" s="316"/>
      <c r="D94" s="316"/>
      <c r="E94" s="316"/>
      <c r="F94" s="31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05" t="s">
        <v>30</v>
      </c>
      <c r="B107" s="306" t="s">
        <v>31</v>
      </c>
      <c r="C107" s="306"/>
      <c r="D107" s="306" t="s">
        <v>46</v>
      </c>
      <c r="E107" s="307" t="s">
        <v>310</v>
      </c>
      <c r="F107" s="307" t="s">
        <v>360</v>
      </c>
    </row>
    <row r="108" spans="1:7" ht="16.5" customHeight="1" x14ac:dyDescent="0.3">
      <c r="A108" s="305"/>
      <c r="B108" s="41" t="s">
        <v>34</v>
      </c>
      <c r="C108" s="41" t="s">
        <v>33</v>
      </c>
      <c r="D108" s="306"/>
      <c r="E108" s="307"/>
      <c r="F108" s="30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18" t="s">
        <v>379</v>
      </c>
      <c r="B148" s="319"/>
      <c r="C148" s="319"/>
      <c r="D148" s="32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05" t="s">
        <v>30</v>
      </c>
      <c r="B162" s="306" t="s">
        <v>31</v>
      </c>
      <c r="C162" s="306"/>
      <c r="D162" s="306" t="s">
        <v>46</v>
      </c>
      <c r="E162" s="307" t="s">
        <v>310</v>
      </c>
      <c r="F162" s="307" t="s">
        <v>360</v>
      </c>
      <c r="G162" s="127"/>
    </row>
    <row r="163" spans="1:7" ht="16.5" customHeight="1" x14ac:dyDescent="0.3">
      <c r="A163" s="305"/>
      <c r="B163" s="41" t="s">
        <v>34</v>
      </c>
      <c r="C163" s="41" t="s">
        <v>33</v>
      </c>
      <c r="D163" s="306"/>
      <c r="E163" s="307"/>
      <c r="F163" s="30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1" t="s">
        <v>379</v>
      </c>
      <c r="B195" s="311"/>
      <c r="C195" s="311"/>
      <c r="D195" s="311"/>
      <c r="E195" s="311"/>
      <c r="F195" s="31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05" t="s">
        <v>30</v>
      </c>
      <c r="B209" s="306" t="s">
        <v>31</v>
      </c>
      <c r="C209" s="306"/>
      <c r="D209" s="306" t="s">
        <v>46</v>
      </c>
      <c r="E209" s="307" t="s">
        <v>310</v>
      </c>
      <c r="F209" s="307" t="s">
        <v>360</v>
      </c>
      <c r="G209" s="127"/>
    </row>
    <row r="210" spans="1:7" ht="16.5" customHeight="1" x14ac:dyDescent="0.3">
      <c r="A210" s="305"/>
      <c r="B210" s="41" t="s">
        <v>34</v>
      </c>
      <c r="C210" s="41" t="s">
        <v>33</v>
      </c>
      <c r="D210" s="306"/>
      <c r="E210" s="307"/>
      <c r="F210" s="30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1" t="s">
        <v>379</v>
      </c>
      <c r="B256" s="311"/>
      <c r="C256" s="311"/>
      <c r="D256" s="311"/>
      <c r="E256" s="311"/>
      <c r="F256" s="31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05" t="s">
        <v>30</v>
      </c>
      <c r="B270" s="306" t="s">
        <v>31</v>
      </c>
      <c r="C270" s="306"/>
      <c r="D270" s="306" t="s">
        <v>46</v>
      </c>
      <c r="E270" s="307" t="s">
        <v>310</v>
      </c>
      <c r="F270" s="307" t="s">
        <v>360</v>
      </c>
      <c r="G270" s="214"/>
    </row>
    <row r="271" spans="1:7" s="16" customFormat="1" ht="16.5" customHeight="1" x14ac:dyDescent="0.3">
      <c r="A271" s="305"/>
      <c r="B271" s="41" t="s">
        <v>34</v>
      </c>
      <c r="C271" s="41" t="s">
        <v>33</v>
      </c>
      <c r="D271" s="306"/>
      <c r="E271" s="307"/>
      <c r="F271" s="30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2" t="s">
        <v>396</v>
      </c>
      <c r="B308" s="313"/>
      <c r="C308" s="313"/>
      <c r="D308" s="313"/>
      <c r="E308" s="313"/>
      <c r="F308" s="31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05" t="s">
        <v>30</v>
      </c>
      <c r="B322" s="306" t="s">
        <v>31</v>
      </c>
      <c r="C322" s="306"/>
      <c r="D322" s="306" t="s">
        <v>46</v>
      </c>
      <c r="E322" s="307" t="s">
        <v>310</v>
      </c>
      <c r="F322" s="307" t="s">
        <v>360</v>
      </c>
      <c r="G322" s="127"/>
    </row>
    <row r="323" spans="1:7" ht="16.5" customHeight="1" x14ac:dyDescent="0.3">
      <c r="A323" s="305"/>
      <c r="B323" s="41" t="s">
        <v>34</v>
      </c>
      <c r="C323" s="41" t="s">
        <v>33</v>
      </c>
      <c r="D323" s="306"/>
      <c r="E323" s="307"/>
      <c r="F323" s="30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2" t="s">
        <v>379</v>
      </c>
      <c r="B349" s="313"/>
      <c r="C349" s="313"/>
      <c r="D349" s="313"/>
      <c r="E349" s="313"/>
      <c r="F349" s="31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05" t="s">
        <v>30</v>
      </c>
      <c r="B362" s="306" t="s">
        <v>31</v>
      </c>
      <c r="C362" s="306"/>
      <c r="D362" s="306" t="s">
        <v>46</v>
      </c>
      <c r="E362" s="307" t="s">
        <v>310</v>
      </c>
      <c r="F362" s="307" t="s">
        <v>360</v>
      </c>
      <c r="G362" s="127"/>
    </row>
    <row r="363" spans="1:7" ht="16.5" customHeight="1" x14ac:dyDescent="0.3">
      <c r="A363" s="305"/>
      <c r="B363" s="41" t="s">
        <v>34</v>
      </c>
      <c r="C363" s="41" t="s">
        <v>33</v>
      </c>
      <c r="D363" s="306"/>
      <c r="E363" s="307"/>
      <c r="F363" s="30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1" t="s">
        <v>379</v>
      </c>
      <c r="B383" s="311"/>
      <c r="C383" s="311"/>
      <c r="D383" s="311"/>
      <c r="E383" s="311"/>
      <c r="F383" s="31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05" t="s">
        <v>30</v>
      </c>
      <c r="B395" s="306" t="s">
        <v>31</v>
      </c>
      <c r="C395" s="306"/>
      <c r="D395" s="306" t="s">
        <v>46</v>
      </c>
      <c r="E395" s="307" t="s">
        <v>310</v>
      </c>
      <c r="F395" s="307" t="s">
        <v>360</v>
      </c>
      <c r="G395" s="127"/>
    </row>
    <row r="396" spans="1:7" ht="16.5" customHeight="1" x14ac:dyDescent="0.3">
      <c r="A396" s="305"/>
      <c r="B396" s="41" t="s">
        <v>34</v>
      </c>
      <c r="C396" s="41" t="s">
        <v>33</v>
      </c>
      <c r="D396" s="306"/>
      <c r="E396" s="307"/>
      <c r="F396" s="30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1" t="s">
        <v>379</v>
      </c>
      <c r="B435" s="311"/>
      <c r="C435" s="311"/>
      <c r="D435" s="311"/>
      <c r="E435" s="311"/>
      <c r="F435" s="31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05" t="s">
        <v>30</v>
      </c>
      <c r="B448" s="306" t="s">
        <v>31</v>
      </c>
      <c r="C448" s="306"/>
      <c r="D448" s="306" t="s">
        <v>46</v>
      </c>
      <c r="E448" s="307" t="s">
        <v>310</v>
      </c>
      <c r="F448" s="307" t="s">
        <v>360</v>
      </c>
      <c r="G448" s="127"/>
    </row>
    <row r="449" spans="1:6" ht="16.5" customHeight="1" x14ac:dyDescent="0.3">
      <c r="A449" s="305"/>
      <c r="B449" s="41" t="s">
        <v>34</v>
      </c>
      <c r="C449" s="41" t="s">
        <v>33</v>
      </c>
      <c r="D449" s="306"/>
      <c r="E449" s="307"/>
      <c r="F449" s="30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08" t="s">
        <v>379</v>
      </c>
      <c r="B471" s="309"/>
      <c r="C471" s="309"/>
      <c r="D471" s="309"/>
      <c r="E471" s="309"/>
      <c r="F471" s="30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6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0" t="s">
        <v>367</v>
      </c>
      <c r="B483" s="310"/>
      <c r="C483" s="310"/>
      <c r="D483" s="31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05" t="s">
        <v>30</v>
      </c>
      <c r="B485" s="306" t="s">
        <v>31</v>
      </c>
      <c r="C485" s="306"/>
      <c r="D485" s="306" t="s">
        <v>46</v>
      </c>
      <c r="E485" s="307" t="s">
        <v>310</v>
      </c>
      <c r="F485" s="307" t="s">
        <v>360</v>
      </c>
      <c r="G485" s="127"/>
    </row>
    <row r="486" spans="1:7" ht="16.5" customHeight="1" x14ac:dyDescent="0.3">
      <c r="A486" s="305"/>
      <c r="B486" s="41" t="s">
        <v>34</v>
      </c>
      <c r="C486" s="41" t="s">
        <v>33</v>
      </c>
      <c r="D486" s="306"/>
      <c r="E486" s="307"/>
      <c r="F486" s="30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05" t="s">
        <v>30</v>
      </c>
      <c r="B507" s="306" t="s">
        <v>31</v>
      </c>
      <c r="C507" s="306"/>
      <c r="D507" s="306" t="s">
        <v>46</v>
      </c>
      <c r="E507" s="307" t="s">
        <v>310</v>
      </c>
      <c r="F507" s="307" t="s">
        <v>360</v>
      </c>
      <c r="G507" s="127"/>
    </row>
    <row r="508" spans="1:7" ht="16.5" customHeight="1" x14ac:dyDescent="0.3">
      <c r="A508" s="305"/>
      <c r="B508" s="41" t="s">
        <v>34</v>
      </c>
      <c r="C508" s="41" t="s">
        <v>33</v>
      </c>
      <c r="D508" s="306"/>
      <c r="E508" s="307"/>
      <c r="F508" s="30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05" t="s">
        <v>30</v>
      </c>
      <c r="B518" s="306" t="s">
        <v>31</v>
      </c>
      <c r="C518" s="306"/>
      <c r="D518" s="306" t="s">
        <v>46</v>
      </c>
      <c r="E518" s="307" t="s">
        <v>310</v>
      </c>
      <c r="F518" s="307" t="s">
        <v>360</v>
      </c>
      <c r="G518" s="127"/>
    </row>
    <row r="519" spans="1:7" ht="16.5" customHeight="1" x14ac:dyDescent="0.3">
      <c r="A519" s="305"/>
      <c r="B519" s="41" t="s">
        <v>34</v>
      </c>
      <c r="C519" s="41" t="s">
        <v>33</v>
      </c>
      <c r="D519" s="306"/>
      <c r="E519" s="307"/>
      <c r="F519" s="30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1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05" t="s">
        <v>30</v>
      </c>
      <c r="B538" s="306" t="s">
        <v>31</v>
      </c>
      <c r="C538" s="306"/>
      <c r="D538" s="306" t="s">
        <v>46</v>
      </c>
      <c r="E538" s="307" t="s">
        <v>310</v>
      </c>
      <c r="F538" s="307" t="s">
        <v>360</v>
      </c>
      <c r="G538" s="127"/>
    </row>
    <row r="539" spans="1:7" ht="16.5" customHeight="1" x14ac:dyDescent="0.3">
      <c r="A539" s="305"/>
      <c r="B539" s="41" t="s">
        <v>34</v>
      </c>
      <c r="C539" s="41" t="s">
        <v>33</v>
      </c>
      <c r="D539" s="306"/>
      <c r="E539" s="307"/>
      <c r="F539" s="30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6lTfYMeUdCh3dwtQftCWu3vUqQuJsOr6bd3j7sP7a125Y6xVGpX9bNEnCSeuxKNZxNkSt6gd1D2iPPittIJCw==" saltValue="F+jebUPSzXxtj7+p+T9D1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4"/>
      <c r="E1" s="324"/>
      <c r="F1" s="324"/>
      <c r="G1" s="324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45" t="s">
        <v>50</v>
      </c>
      <c r="B6" s="345"/>
      <c r="C6" s="345"/>
      <c r="D6" s="345"/>
      <c r="E6" s="345"/>
      <c r="F6" s="345"/>
      <c r="G6" s="125"/>
    </row>
    <row r="7" spans="1:7" s="12" customFormat="1" ht="21.75" customHeight="1" x14ac:dyDescent="0.45">
      <c r="A7" s="326" t="e">
        <f>#REF!</f>
        <v>#REF!</v>
      </c>
      <c r="B7" s="326"/>
      <c r="C7" s="326"/>
      <c r="D7" s="326"/>
      <c r="E7" s="326"/>
      <c r="F7" s="326"/>
      <c r="G7" s="125"/>
    </row>
    <row r="8" spans="1:7" s="12" customFormat="1" ht="24" x14ac:dyDescent="0.45">
      <c r="A8" s="14" t="s">
        <v>42</v>
      </c>
      <c r="B8" s="346">
        <f>'A4 Exploitation'!B9:F9</f>
        <v>0</v>
      </c>
      <c r="C8" s="346"/>
      <c r="D8" s="346"/>
      <c r="E8" s="346"/>
      <c r="F8" s="346"/>
      <c r="G8" s="125"/>
    </row>
    <row r="9" spans="1:7" s="12" customFormat="1" ht="24" x14ac:dyDescent="0.45">
      <c r="A9" s="15" t="s">
        <v>44</v>
      </c>
      <c r="B9" s="347">
        <f>'A4 Exploitation'!B10:F10</f>
        <v>0</v>
      </c>
      <c r="C9" s="347"/>
      <c r="D9" s="347"/>
      <c r="E9" s="347"/>
      <c r="F9" s="347"/>
      <c r="G9" s="125"/>
    </row>
    <row r="10" spans="1:7" s="12" customFormat="1" ht="24" x14ac:dyDescent="0.45">
      <c r="A10" s="14" t="s">
        <v>43</v>
      </c>
      <c r="B10" s="344">
        <f>'A4 Exploitation'!A8:F8</f>
        <v>0</v>
      </c>
      <c r="C10" s="344"/>
      <c r="D10" s="344"/>
      <c r="E10" s="344"/>
      <c r="F10" s="344"/>
      <c r="G10" s="125"/>
    </row>
    <row r="11" spans="1:7" s="12" customFormat="1" ht="24" x14ac:dyDescent="0.45">
      <c r="A11" s="14" t="s">
        <v>294</v>
      </c>
      <c r="B11" s="343">
        <f>D199</f>
        <v>0</v>
      </c>
      <c r="C11" s="343"/>
      <c r="D11" s="343"/>
      <c r="E11" s="343"/>
      <c r="F11" s="343"/>
      <c r="G11" s="125"/>
    </row>
    <row r="12" spans="1:7" s="12" customFormat="1" ht="22.5" x14ac:dyDescent="0.45">
      <c r="A12" s="11"/>
      <c r="D12" s="322"/>
      <c r="E12" s="322"/>
      <c r="F12" s="322"/>
      <c r="G12" s="322"/>
    </row>
    <row r="13" spans="1:7" s="12" customFormat="1" ht="11.25" customHeight="1" x14ac:dyDescent="0.3">
      <c r="A13" s="305" t="s">
        <v>30</v>
      </c>
      <c r="B13" s="306" t="s">
        <v>31</v>
      </c>
      <c r="C13" s="306"/>
      <c r="D13" s="306" t="s">
        <v>46</v>
      </c>
      <c r="E13" s="306" t="s">
        <v>190</v>
      </c>
      <c r="F13" s="306" t="s">
        <v>191</v>
      </c>
      <c r="G13" s="112"/>
    </row>
    <row r="14" spans="1:7" s="12" customFormat="1" ht="12.75" customHeight="1" x14ac:dyDescent="0.3">
      <c r="A14" s="305"/>
      <c r="B14" s="34" t="s">
        <v>34</v>
      </c>
      <c r="C14" s="34" t="s">
        <v>33</v>
      </c>
      <c r="D14" s="306"/>
      <c r="E14" s="306"/>
      <c r="F14" s="30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8" t="s">
        <v>0</v>
      </c>
      <c r="B16" s="339"/>
      <c r="C16" s="339"/>
      <c r="D16" s="339"/>
      <c r="E16" s="339"/>
      <c r="F16" s="33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0" t="s">
        <v>36</v>
      </c>
      <c r="B22" s="336"/>
      <c r="C22" s="337"/>
      <c r="D22" s="245">
        <f>SUM(B17:C21)</f>
        <v>0</v>
      </c>
    </row>
    <row r="23" spans="1:7" x14ac:dyDescent="0.3">
      <c r="A23" s="331" t="s">
        <v>295</v>
      </c>
      <c r="B23" s="332"/>
      <c r="C23" s="33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29" t="s">
        <v>4</v>
      </c>
      <c r="B25" s="330"/>
      <c r="C25" s="330"/>
      <c r="D25" s="330"/>
      <c r="E25" s="330"/>
      <c r="F25" s="33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1" t="s">
        <v>36</v>
      </c>
      <c r="B33" s="332"/>
      <c r="C33" s="333"/>
      <c r="D33" s="244">
        <f>SUM(B26:C32)</f>
        <v>0</v>
      </c>
    </row>
    <row r="34" spans="1:7" x14ac:dyDescent="0.3">
      <c r="A34" s="331" t="s">
        <v>295</v>
      </c>
      <c r="B34" s="332"/>
      <c r="C34" s="33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29" t="s">
        <v>219</v>
      </c>
      <c r="B36" s="330"/>
      <c r="C36" s="330"/>
      <c r="D36" s="330"/>
      <c r="E36" s="330"/>
      <c r="F36" s="33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1" t="s">
        <v>36</v>
      </c>
      <c r="B42" s="332"/>
      <c r="C42" s="333"/>
      <c r="D42" s="244">
        <f>SUM(B37:C41)</f>
        <v>0</v>
      </c>
      <c r="E42" s="13"/>
      <c r="F42" s="13"/>
      <c r="G42" s="126"/>
    </row>
    <row r="43" spans="1:7" s="22" customFormat="1" x14ac:dyDescent="0.3">
      <c r="A43" s="331" t="s">
        <v>295</v>
      </c>
      <c r="B43" s="332"/>
      <c r="C43" s="33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1" t="s">
        <v>21</v>
      </c>
      <c r="B45" s="342"/>
      <c r="C45" s="342"/>
      <c r="D45" s="342"/>
      <c r="E45" s="342"/>
      <c r="F45" s="34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1" t="s">
        <v>36</v>
      </c>
      <c r="B52" s="332"/>
      <c r="C52" s="333"/>
      <c r="D52" s="244">
        <f>SUM(B46:C51)</f>
        <v>0</v>
      </c>
    </row>
    <row r="53" spans="1:7" x14ac:dyDescent="0.3">
      <c r="A53" s="331" t="s">
        <v>295</v>
      </c>
      <c r="B53" s="332"/>
      <c r="C53" s="33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29" t="s">
        <v>8</v>
      </c>
      <c r="B55" s="330"/>
      <c r="C55" s="330"/>
      <c r="D55" s="330"/>
      <c r="E55" s="330"/>
      <c r="F55" s="33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1" t="s">
        <v>36</v>
      </c>
      <c r="B63" s="332"/>
      <c r="C63" s="333"/>
      <c r="D63" s="244">
        <f>SUM(B56:C62)</f>
        <v>0</v>
      </c>
    </row>
    <row r="64" spans="1:7" x14ac:dyDescent="0.3">
      <c r="A64" s="331" t="s">
        <v>295</v>
      </c>
      <c r="B64" s="332"/>
      <c r="C64" s="33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29" t="s">
        <v>130</v>
      </c>
      <c r="B66" s="330"/>
      <c r="C66" s="330"/>
      <c r="D66" s="330"/>
      <c r="E66" s="330"/>
      <c r="F66" s="33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1" t="s">
        <v>36</v>
      </c>
      <c r="B84" s="332"/>
      <c r="C84" s="333"/>
      <c r="D84" s="244">
        <f>SUM(B67:C83)</f>
        <v>0</v>
      </c>
    </row>
    <row r="85" spans="1:7" x14ac:dyDescent="0.3">
      <c r="A85" s="331" t="s">
        <v>295</v>
      </c>
      <c r="B85" s="332"/>
      <c r="C85" s="33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29" t="s">
        <v>211</v>
      </c>
      <c r="B87" s="330"/>
      <c r="C87" s="330"/>
      <c r="D87" s="330"/>
      <c r="E87" s="330"/>
      <c r="F87" s="33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1" t="s">
        <v>36</v>
      </c>
      <c r="B102" s="332"/>
      <c r="C102" s="333"/>
      <c r="D102" s="244">
        <f>SUM(B88:C101)</f>
        <v>0</v>
      </c>
    </row>
    <row r="103" spans="1:7" x14ac:dyDescent="0.3">
      <c r="A103" s="331" t="s">
        <v>295</v>
      </c>
      <c r="B103" s="332"/>
      <c r="C103" s="33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29" t="s">
        <v>212</v>
      </c>
      <c r="B106" s="330"/>
      <c r="C106" s="330"/>
      <c r="D106" s="330"/>
      <c r="E106" s="330"/>
      <c r="F106" s="33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1" t="s">
        <v>36</v>
      </c>
      <c r="B118" s="332"/>
      <c r="C118" s="333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1" t="s">
        <v>295</v>
      </c>
      <c r="B119" s="332"/>
      <c r="C119" s="33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29" t="s">
        <v>185</v>
      </c>
      <c r="B121" s="330"/>
      <c r="C121" s="330"/>
      <c r="D121" s="330"/>
      <c r="E121" s="330"/>
      <c r="F121" s="33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1" t="s">
        <v>36</v>
      </c>
      <c r="B133" s="332"/>
      <c r="C133" s="333"/>
      <c r="D133" s="244">
        <f>SUM(B122:C132)</f>
        <v>0</v>
      </c>
    </row>
    <row r="134" spans="1:7" x14ac:dyDescent="0.3">
      <c r="A134" s="331" t="s">
        <v>295</v>
      </c>
      <c r="B134" s="332"/>
      <c r="C134" s="33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29" t="s">
        <v>71</v>
      </c>
      <c r="B136" s="330"/>
      <c r="C136" s="330"/>
      <c r="D136" s="330"/>
      <c r="E136" s="330"/>
      <c r="F136" s="33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1" t="s">
        <v>36</v>
      </c>
      <c r="B149" s="332"/>
      <c r="C149" s="333"/>
      <c r="D149" s="244">
        <f>SUM(B137:C148)</f>
        <v>0</v>
      </c>
    </row>
    <row r="150" spans="1:7" x14ac:dyDescent="0.3">
      <c r="A150" s="331" t="s">
        <v>295</v>
      </c>
      <c r="B150" s="332"/>
      <c r="C150" s="33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29" t="s">
        <v>217</v>
      </c>
      <c r="B152" s="330"/>
      <c r="C152" s="330"/>
      <c r="D152" s="330"/>
      <c r="E152" s="330"/>
      <c r="F152" s="33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1" t="s">
        <v>36</v>
      </c>
      <c r="B161" s="336"/>
      <c r="C161" s="337"/>
      <c r="D161" s="245">
        <f>SUM(B153:C160)</f>
        <v>0</v>
      </c>
    </row>
    <row r="162" spans="1:7" x14ac:dyDescent="0.3">
      <c r="A162" s="331" t="s">
        <v>295</v>
      </c>
      <c r="B162" s="332"/>
      <c r="C162" s="33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29" t="s">
        <v>77</v>
      </c>
      <c r="B164" s="330"/>
      <c r="C164" s="330"/>
      <c r="D164" s="330"/>
      <c r="E164" s="330"/>
      <c r="F164" s="33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1" t="s">
        <v>36</v>
      </c>
      <c r="B169" s="332"/>
      <c r="C169" s="333"/>
      <c r="D169" s="244">
        <f>SUM(B165:C168)</f>
        <v>0</v>
      </c>
    </row>
    <row r="170" spans="1:7" x14ac:dyDescent="0.3">
      <c r="A170" s="331" t="s">
        <v>295</v>
      </c>
      <c r="B170" s="332"/>
      <c r="C170" s="33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4" t="s">
        <v>17</v>
      </c>
      <c r="B172" s="335"/>
      <c r="C172" s="335"/>
      <c r="D172" s="335"/>
      <c r="E172" s="335"/>
      <c r="F172" s="33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1" t="s">
        <v>36</v>
      </c>
      <c r="B177" s="332"/>
      <c r="C177" s="333"/>
      <c r="D177" s="244">
        <f>SUM(B173:C176)</f>
        <v>0</v>
      </c>
    </row>
    <row r="178" spans="1:7" x14ac:dyDescent="0.3">
      <c r="A178" s="331" t="s">
        <v>295</v>
      </c>
      <c r="B178" s="332"/>
      <c r="C178" s="33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29" t="s">
        <v>78</v>
      </c>
      <c r="B180" s="330"/>
      <c r="C180" s="330"/>
      <c r="D180" s="330"/>
      <c r="E180" s="330"/>
      <c r="F180" s="33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1" t="s">
        <v>36</v>
      </c>
      <c r="B186" s="332"/>
      <c r="C186" s="333"/>
      <c r="D186" s="244">
        <f>SUM(B181:C185)</f>
        <v>0</v>
      </c>
    </row>
    <row r="187" spans="1:7" x14ac:dyDescent="0.3">
      <c r="A187" s="331" t="s">
        <v>295</v>
      </c>
      <c r="B187" s="332"/>
      <c r="C187" s="33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29" t="s">
        <v>216</v>
      </c>
      <c r="B189" s="330"/>
      <c r="C189" s="330"/>
      <c r="D189" s="330"/>
      <c r="E189" s="330"/>
      <c r="F189" s="33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1" t="s">
        <v>36</v>
      </c>
      <c r="B194" s="332"/>
      <c r="C194" s="333"/>
      <c r="D194" s="54">
        <f>SUM(B190:C193)</f>
        <v>0</v>
      </c>
    </row>
    <row r="195" spans="1:6" x14ac:dyDescent="0.3">
      <c r="A195" s="331" t="s">
        <v>295</v>
      </c>
      <c r="B195" s="332"/>
      <c r="C195" s="33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2018-02-24T08:18:39Z</cp:lastPrinted>
  <dcterms:created xsi:type="dcterms:W3CDTF">2015-10-03T07:44:26Z</dcterms:created>
  <dcterms:modified xsi:type="dcterms:W3CDTF">2018-07-08T19:20:52Z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