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Nabeul/2018/8/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3" i="33" l="1"/>
  <c r="F543" i="31"/>
  <c r="F543" i="38"/>
  <c r="F543" i="40"/>
  <c r="F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D197" i="41" s="1"/>
  <c r="E543" i="40"/>
  <c r="D543" i="40" s="1"/>
  <c r="F532" i="40"/>
  <c r="E532" i="40"/>
  <c r="F512" i="40"/>
  <c r="E512" i="40"/>
  <c r="D512" i="40" s="1"/>
  <c r="B512" i="40" s="1"/>
  <c r="F498" i="40"/>
  <c r="E498" i="40"/>
  <c r="D498" i="40" s="1"/>
  <c r="F476" i="40"/>
  <c r="E476" i="40"/>
  <c r="D476" i="40" s="1"/>
  <c r="B476" i="40" s="1"/>
  <c r="D477" i="40" s="1"/>
  <c r="F439" i="40"/>
  <c r="E439" i="40"/>
  <c r="F386" i="40"/>
  <c r="E386" i="40"/>
  <c r="D386" i="40" s="1"/>
  <c r="F353" i="40"/>
  <c r="E353" i="40"/>
  <c r="D353" i="40" s="1"/>
  <c r="F313" i="40"/>
  <c r="E313" i="40"/>
  <c r="D313" i="40" s="1"/>
  <c r="F261" i="40"/>
  <c r="E261" i="40"/>
  <c r="F200" i="40"/>
  <c r="E200" i="40"/>
  <c r="D200" i="40" s="1"/>
  <c r="B200" i="40" s="1"/>
  <c r="F153" i="40"/>
  <c r="E153" i="40"/>
  <c r="D153" i="40" s="1"/>
  <c r="F99" i="40"/>
  <c r="E99" i="40"/>
  <c r="D99" i="40" s="1"/>
  <c r="F41" i="40"/>
  <c r="E41" i="40"/>
  <c r="D41" i="40" s="1"/>
  <c r="B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E543" i="33"/>
  <c r="F532" i="33"/>
  <c r="E532" i="33"/>
  <c r="F512" i="33"/>
  <c r="E512" i="33"/>
  <c r="F498" i="33"/>
  <c r="E498" i="33"/>
  <c r="D498" i="33" s="1"/>
  <c r="F476" i="33"/>
  <c r="E476" i="33"/>
  <c r="D476" i="33" s="1"/>
  <c r="B476" i="33" s="1"/>
  <c r="F439" i="33"/>
  <c r="E439" i="33"/>
  <c r="D439" i="33" s="1"/>
  <c r="F386" i="33"/>
  <c r="E386" i="33"/>
  <c r="F353" i="33"/>
  <c r="E353" i="33"/>
  <c r="D353" i="33" s="1"/>
  <c r="F313" i="33"/>
  <c r="E313" i="33"/>
  <c r="F261" i="33"/>
  <c r="E261" i="33"/>
  <c r="D261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F200" i="43"/>
  <c r="F153" i="43"/>
  <c r="F99" i="43"/>
  <c r="F41" i="43"/>
  <c r="E543" i="43"/>
  <c r="E532" i="43"/>
  <c r="F512" i="43"/>
  <c r="E512" i="43"/>
  <c r="F498" i="43"/>
  <c r="E498" i="43"/>
  <c r="D498" i="43" s="1"/>
  <c r="B498" i="43" s="1"/>
  <c r="D499" i="43" s="1"/>
  <c r="F476" i="43"/>
  <c r="E476" i="43"/>
  <c r="D476" i="43" s="1"/>
  <c r="B476" i="43" s="1"/>
  <c r="D477" i="43" s="1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100" i="40" l="1"/>
  <c r="D101" i="40" s="1"/>
  <c r="B99" i="40"/>
  <c r="D387" i="40"/>
  <c r="B386" i="40"/>
  <c r="D99" i="38"/>
  <c r="B99" i="38" s="1"/>
  <c r="D200" i="38"/>
  <c r="B200" i="38" s="1"/>
  <c r="D313" i="38"/>
  <c r="D386" i="38"/>
  <c r="D476" i="38"/>
  <c r="B476" i="38" s="1"/>
  <c r="D477" i="38" s="1"/>
  <c r="D512" i="38"/>
  <c r="B512" i="38" s="1"/>
  <c r="D544" i="38"/>
  <c r="B543" i="38"/>
  <c r="D42" i="33"/>
  <c r="D43" i="33" s="1"/>
  <c r="B41" i="33"/>
  <c r="B261" i="33"/>
  <c r="D262" i="33" s="1"/>
  <c r="D354" i="33"/>
  <c r="D355" i="33" s="1"/>
  <c r="B353" i="33"/>
  <c r="B498" i="33"/>
  <c r="D499" i="33" s="1"/>
  <c r="D154" i="40"/>
  <c r="B153" i="40"/>
  <c r="D354" i="40"/>
  <c r="B353" i="40"/>
  <c r="D499" i="40"/>
  <c r="B498" i="40"/>
  <c r="D153" i="43"/>
  <c r="B153" i="43" s="1"/>
  <c r="D154" i="43" s="1"/>
  <c r="B439" i="33"/>
  <c r="D440" i="33" s="1"/>
  <c r="D443" i="33" s="1"/>
  <c r="D314" i="40"/>
  <c r="B313" i="40"/>
  <c r="D544" i="40"/>
  <c r="B543" i="40"/>
  <c r="D532" i="33"/>
  <c r="D261" i="40"/>
  <c r="B261" i="40" s="1"/>
  <c r="D439" i="40"/>
  <c r="D532" i="40"/>
  <c r="D313" i="43"/>
  <c r="B313" i="43" s="1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99" i="33"/>
  <c r="B99" i="33" s="1"/>
  <c r="D200" i="33"/>
  <c r="D313" i="33"/>
  <c r="D386" i="33"/>
  <c r="D512" i="33"/>
  <c r="D543" i="33"/>
  <c r="D41" i="38"/>
  <c r="D153" i="38"/>
  <c r="D261" i="38"/>
  <c r="B261" i="38" s="1"/>
  <c r="D353" i="38"/>
  <c r="D439" i="38"/>
  <c r="B439" i="38" s="1"/>
  <c r="D440" i="38" s="1"/>
  <c r="D441" i="38" s="1"/>
  <c r="D498" i="38"/>
  <c r="D532" i="38"/>
  <c r="D42" i="40"/>
  <c r="D45" i="40" s="1"/>
  <c r="D46" i="40" s="1"/>
  <c r="D100" i="38"/>
  <c r="D101" i="38" s="1"/>
  <c r="D513" i="38"/>
  <c r="D514" i="38" s="1"/>
  <c r="D513" i="40"/>
  <c r="D514" i="40" s="1"/>
  <c r="D41" i="43"/>
  <c r="D532" i="43"/>
  <c r="B532" i="43" s="1"/>
  <c r="D533" i="43" s="1"/>
  <c r="D534" i="43" s="1"/>
  <c r="B162" i="29" s="1"/>
  <c r="D155" i="43"/>
  <c r="D157" i="43"/>
  <c r="D158" i="43" s="1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45" i="33"/>
  <c r="D46" i="33" s="1"/>
  <c r="D357" i="40"/>
  <c r="D358" i="40" s="1"/>
  <c r="D201" i="40"/>
  <c r="D202" i="40" s="1"/>
  <c r="D262" i="40"/>
  <c r="D265" i="40" s="1"/>
  <c r="D266" i="40" s="1"/>
  <c r="D201" i="38"/>
  <c r="D202" i="38" s="1"/>
  <c r="D262" i="38"/>
  <c r="D265" i="38" s="1"/>
  <c r="D266" i="38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500" i="40"/>
  <c r="D43" i="40"/>
  <c r="D85" i="40"/>
  <c r="D173" i="40"/>
  <c r="D545" i="38"/>
  <c r="D480" i="38"/>
  <c r="D481" i="38" s="1"/>
  <c r="D478" i="38"/>
  <c r="D85" i="38"/>
  <c r="D173" i="38"/>
  <c r="D85" i="31"/>
  <c r="D173" i="31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02" i="33" l="1"/>
  <c r="D503" i="33" s="1"/>
  <c r="D500" i="33"/>
  <c r="D265" i="33"/>
  <c r="D266" i="33" s="1"/>
  <c r="D263" i="33"/>
  <c r="D441" i="33"/>
  <c r="D357" i="33"/>
  <c r="D358" i="33" s="1"/>
  <c r="D354" i="38"/>
  <c r="B353" i="38"/>
  <c r="D544" i="33"/>
  <c r="D545" i="33" s="1"/>
  <c r="B543" i="33"/>
  <c r="B200" i="33"/>
  <c r="D201" i="33" s="1"/>
  <c r="D204" i="33" s="1"/>
  <c r="D205" i="33" s="1"/>
  <c r="D387" i="38"/>
  <c r="B386" i="38"/>
  <c r="D533" i="38"/>
  <c r="D534" i="38" s="1"/>
  <c r="B532" i="38"/>
  <c r="D513" i="33"/>
  <c r="D514" i="33" s="1"/>
  <c r="B512" i="33"/>
  <c r="D533" i="33"/>
  <c r="D534" i="33" s="1"/>
  <c r="B532" i="33"/>
  <c r="D314" i="38"/>
  <c r="B313" i="38"/>
  <c r="D499" i="38"/>
  <c r="D502" i="38" s="1"/>
  <c r="D503" i="38" s="1"/>
  <c r="B498" i="38"/>
  <c r="D154" i="38"/>
  <c r="B153" i="38"/>
  <c r="D387" i="33"/>
  <c r="D388" i="33" s="1"/>
  <c r="B386" i="33"/>
  <c r="D533" i="40"/>
  <c r="D534" i="40" s="1"/>
  <c r="B532" i="40"/>
  <c r="D42" i="38"/>
  <c r="D45" i="38" s="1"/>
  <c r="D46" i="38" s="1"/>
  <c r="B41" i="38"/>
  <c r="B313" i="33"/>
  <c r="D314" i="33" s="1"/>
  <c r="D315" i="33" s="1"/>
  <c r="D440" i="40"/>
  <c r="D443" i="40" s="1"/>
  <c r="D444" i="40" s="1"/>
  <c r="B439" i="40"/>
  <c r="D500" i="38"/>
  <c r="D444" i="33"/>
  <c r="B126" i="29" s="1"/>
  <c r="D263" i="38"/>
  <c r="D547" i="40"/>
  <c r="D388" i="43"/>
  <c r="D547" i="33"/>
  <c r="D100" i="33"/>
  <c r="D102" i="33" s="1"/>
  <c r="D103" i="33" s="1"/>
  <c r="D478" i="33"/>
  <c r="D547" i="38"/>
  <c r="D102" i="38"/>
  <c r="D103" i="38" s="1"/>
  <c r="D317" i="43"/>
  <c r="D318" i="43" s="1"/>
  <c r="B98" i="29" s="1"/>
  <c r="D263" i="40"/>
  <c r="D547" i="43"/>
  <c r="D443" i="38"/>
  <c r="D444" i="38" s="1"/>
  <c r="B41" i="43"/>
  <c r="D42" i="43" s="1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390" i="33" l="1"/>
  <c r="D391" i="33" s="1"/>
  <c r="D317" i="33"/>
  <c r="D318" i="33" s="1"/>
  <c r="D202" i="33"/>
  <c r="D441" i="40"/>
  <c r="D155" i="38"/>
  <c r="D157" i="38"/>
  <c r="D158" i="38" s="1"/>
  <c r="D317" i="38"/>
  <c r="D318" i="38" s="1"/>
  <c r="D315" i="38"/>
  <c r="D388" i="38"/>
  <c r="D390" i="38"/>
  <c r="D391" i="38" s="1"/>
  <c r="D43" i="38"/>
  <c r="D355" i="38"/>
  <c r="D357" i="38"/>
  <c r="D358" i="38" s="1"/>
  <c r="D101" i="33"/>
  <c r="D548" i="33"/>
  <c r="D549" i="33" s="1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F512" i="31"/>
  <c r="E512" i="31"/>
  <c r="D512" i="31" s="1"/>
  <c r="F498" i="31"/>
  <c r="E498" i="31"/>
  <c r="D498" i="31" s="1"/>
  <c r="F476" i="31"/>
  <c r="E476" i="31"/>
  <c r="D476" i="31" s="1"/>
  <c r="B476" i="31" s="1"/>
  <c r="D477" i="31" s="1"/>
  <c r="F439" i="31"/>
  <c r="E439" i="31"/>
  <c r="D439" i="31" s="1"/>
  <c r="F386" i="31"/>
  <c r="E386" i="31"/>
  <c r="D386" i="31" s="1"/>
  <c r="F353" i="31"/>
  <c r="E353" i="31"/>
  <c r="D353" i="31" s="1"/>
  <c r="F313" i="31"/>
  <c r="E313" i="31"/>
  <c r="D313" i="31" s="1"/>
  <c r="F261" i="31"/>
  <c r="E261" i="31"/>
  <c r="D261" i="31" s="1"/>
  <c r="F200" i="31"/>
  <c r="E200" i="31"/>
  <c r="D200" i="31" s="1"/>
  <c r="F153" i="31"/>
  <c r="E153" i="31"/>
  <c r="D153" i="31" s="1"/>
  <c r="F99" i="31"/>
  <c r="E99" i="31"/>
  <c r="D99" i="31" s="1"/>
  <c r="F41" i="31"/>
  <c r="E41" i="31"/>
  <c r="D41" i="31" s="1"/>
  <c r="B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5" l="1"/>
  <c r="D162" i="35" s="1"/>
  <c r="B99" i="31"/>
  <c r="D100" i="31" s="1"/>
  <c r="B200" i="31"/>
  <c r="D201" i="31" s="1"/>
  <c r="B313" i="31"/>
  <c r="D314" i="31" s="1"/>
  <c r="B386" i="31"/>
  <c r="D387" i="31" s="1"/>
  <c r="D478" i="31"/>
  <c r="D480" i="31"/>
  <c r="D481" i="31" s="1"/>
  <c r="B512" i="31"/>
  <c r="D513" i="31" s="1"/>
  <c r="D514" i="31" s="1"/>
  <c r="B153" i="31"/>
  <c r="D154" i="31" s="1"/>
  <c r="B261" i="31"/>
  <c r="D262" i="31" s="1"/>
  <c r="B353" i="31"/>
  <c r="D354" i="31" s="1"/>
  <c r="B439" i="31"/>
  <c r="D440" i="31" s="1"/>
  <c r="B498" i="31"/>
  <c r="D499" i="31" s="1"/>
  <c r="B532" i="31"/>
  <c r="D533" i="31" s="1"/>
  <c r="D534" i="31" s="1"/>
  <c r="D197" i="35"/>
  <c r="D149" i="35"/>
  <c r="D150" i="35" s="1"/>
  <c r="D63" i="35"/>
  <c r="D64" i="35" s="1"/>
  <c r="D133" i="35"/>
  <c r="D134" i="35" s="1"/>
  <c r="D118" i="35"/>
  <c r="D119" i="35" s="1"/>
  <c r="D102" i="35"/>
  <c r="D103" i="35" s="1"/>
  <c r="D42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500" i="31" l="1"/>
  <c r="D502" i="31"/>
  <c r="D503" i="31" s="1"/>
  <c r="D157" i="31"/>
  <c r="D158" i="31" s="1"/>
  <c r="D155" i="31"/>
  <c r="D390" i="31"/>
  <c r="D391" i="31" s="1"/>
  <c r="D388" i="31"/>
  <c r="D443" i="31"/>
  <c r="D444" i="31" s="1"/>
  <c r="D441" i="31"/>
  <c r="D317" i="31"/>
  <c r="D318" i="31" s="1"/>
  <c r="D315" i="31"/>
  <c r="D357" i="31"/>
  <c r="D358" i="31" s="1"/>
  <c r="D355" i="31"/>
  <c r="D202" i="31"/>
  <c r="D204" i="31"/>
  <c r="D205" i="31" s="1"/>
  <c r="D263" i="31"/>
  <c r="D265" i="31"/>
  <c r="D266" i="31" s="1"/>
  <c r="D101" i="31"/>
  <c r="D102" i="31"/>
  <c r="D103" i="31" s="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63" i="25" l="1"/>
  <c r="D64" i="25" s="1"/>
  <c r="D84" i="25"/>
  <c r="D85" i="25" s="1"/>
  <c r="D133" i="25"/>
  <c r="D134" i="25" s="1"/>
  <c r="D149" i="25"/>
  <c r="D150" i="25" s="1"/>
  <c r="D161" i="25"/>
  <c r="D162" i="25" s="1"/>
  <c r="D118" i="25"/>
  <c r="D119" i="25" s="1"/>
  <c r="D102" i="25"/>
  <c r="D103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<sst xmlns="http://schemas.openxmlformats.org/spreadsheetml/2006/main" count="5226" uniqueCount="531">
  <si>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</si>
  <si>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</si>
  <si>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</si>
  <si>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</si>
  <si>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</si>
  <si>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</si>
  <si>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</si>
  <si>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</si>
  <si>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</si>
  <si>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</si>
  <si>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</si>
  <si>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</si>
  <si>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</si>
  <si>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</si>
  <si>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</si>
  <si>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</si>
  <si>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</si>
  <si>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</si>
  <si>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</si>
  <si>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</si>
  <si>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</si>
  <si>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</si>
  <si>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</si>
  <si>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</si>
  <si>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</si>
  <si>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</si>
  <si>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</si>
  <si>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</si>
  <si>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</si>
  <si>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</si>
  <si>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</si>
  <si>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</si>
  <si>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</si>
  <si>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</si>
  <si>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</si>
  <si>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</si>
  <si>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</si>
  <si>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</si>
  <si>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</si>
  <si>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</si>
  <si>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</si>
  <si>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</si>
  <si>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</si>
  <si>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</si>
  <si>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</si>
  <si>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</si>
  <si>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</si>
  <si>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</si>
  <si>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</si>
  <si>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</si>
  <si>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</si>
  <si>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</si>
  <si>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</si>
  <si>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</si>
  <si>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</si>
  <si>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</si>
  <si>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</si>
  <si>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</si>
  <si>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</si>
  <si>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</si>
  <si>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</si>
  <si>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</si>
  <si>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</si>
  <si>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</si>
  <si>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</si>
  <si>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</si>
  <si>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</si>
  <si>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</si>
  <si>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</si>
  <si>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</si>
  <si>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</si>
  <si>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</si>
  <si>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</si>
  <si>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</si>
  <si>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</si>
  <si>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</si>
  <si>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</si>
  <si>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</si>
  <si>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</si>
  <si>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</si>
  <si>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</si>
  <si>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</si>
  <si>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</si>
  <si>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</si>
  <si>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</si>
  <si>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</si>
  <si>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</si>
  <si>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</si>
  <si>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</si>
  <si>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</si>
  <si>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</si>
  <si>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</si>
  <si>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</si>
  <si>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</si>
  <si>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</si>
  <si>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</si>
  <si>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</si>
  <si>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</si>
  <si>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</si>
  <si>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</si>
  <si>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</si>
  <si>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</si>
  <si>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</si>
  <si>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</si>
  <si>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</si>
  <si>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</si>
  <si>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</si>
  <si>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</si>
  <si>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</si>
  <si>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</si>
  <si>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</si>
  <si>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</si>
  <si>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</si>
  <si>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</si>
  <si>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</si>
  <si>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</si>
  <si>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</si>
  <si>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</si>
  <si>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</si>
  <si>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</si>
  <si>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</si>
  <si>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</si>
  <si>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</si>
  <si>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</si>
  <si>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</si>
  <si>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</si>
  <si>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</si>
  <si>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</si>
  <si>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</si>
  <si>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</si>
  <si>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</si>
  <si>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</si>
  <si>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</si>
  <si>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</si>
  <si>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</si>
  <si>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</si>
  <si>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</si>
  <si>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</si>
  <si>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</si>
  <si>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</si>
  <si>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</si>
  <si>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</si>
  <si>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</si>
  <si>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</si>
  <si>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</si>
  <si>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</si>
  <si>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</si>
  <si>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</si>
  <si>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</si>
  <si>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</si>
  <si>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</si>
  <si>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</si>
  <si>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</si>
  <si>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</si>
  <si>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</si>
  <si>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</si>
  <si>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</si>
  <si>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</si>
  <si>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</si>
  <si>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</si>
  <si>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</si>
  <si>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</si>
  <si>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</si>
  <si>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</si>
  <si>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</si>
  <si>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</si>
  <si>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</si>
  <si>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</si>
  <si>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</si>
  <si>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</si>
  <si>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</si>
  <si>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</si>
  <si>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</si>
  <si>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</si>
  <si>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</si>
  <si>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</si>
  <si>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</si>
  <si>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</si>
  <si>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</si>
  <si>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</si>
  <si>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</si>
  <si>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</si>
  <si>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</si>
  <si>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</si>
  <si>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</si>
  <si>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</si>
  <si>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</si>
  <si>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</si>
  <si>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</si>
  <si>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</si>
  <si>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</si>
  <si>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</si>
  <si>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</si>
  <si>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</si>
  <si>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</si>
  <si>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</si>
  <si>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</si>
  <si>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</si>
  <si>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</si>
  <si>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</si>
  <si>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</si>
  <si>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</si>
  <si>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</si>
  <si>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</si>
  <si>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</si>
  <si>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</si>
  <si>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</si>
  <si>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</si>
  <si>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</si>
  <si>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</si>
  <si>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</si>
  <si>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</si>
  <si>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</si>
  <si>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</si>
  <si>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</si>
  <si>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</si>
  <si>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</si>
  <si>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</si>
  <si>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</si>
  <si>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</si>
  <si>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</si>
  <si>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</si>
  <si>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</si>
  <si>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</si>
  <si>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</si>
  <si>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</si>
  <si>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</si>
  <si>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</si>
  <si>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</si>
  <si>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</si>
  <si>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</si>
  <si>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</si>
  <si>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</si>
  <si>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</si>
  <si>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</si>
  <si>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</si>
  <si>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</si>
  <si>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</si>
  <si>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</si>
  <si>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</si>
  <si>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</si>
  <si>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</si>
  <si>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</si>
  <si>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</si>
  <si>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</si>
  <si>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</si>
  <si>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</si>
  <si>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</si>
  <si>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</si>
  <si>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</si>
  <si>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</si>
  <si>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</si>
  <si>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</si>
  <si>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</si>
  <si>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</si>
  <si>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</si>
  <si>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</si>
  <si>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</si>
  <si>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</si>
  <si>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</si>
  <si>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</si>
  <si>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</si>
  <si>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</si>
  <si>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</si>
  <si>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</si>
  <si>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</si>
  <si>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</si>
  <si>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</si>
  <si>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</si>
  <si>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</si>
  <si>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</si>
  <si>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</si>
  <si>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</si>
  <si>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</si>
  <si>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</si>
  <si>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</si>
  <si>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</si>
  <si>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</si>
  <si>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</si>
  <si>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</si>
  <si>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</si>
  <si>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</si>
  <si>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</si>
  <si>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</si>
  <si>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</si>
  <si>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</si>
  <si>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</si>
  <si>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</si>
  <si>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</si>
  <si>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</si>
  <si>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</si>
  <si>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</si>
  <si>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</si>
  <si>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</si>
  <si>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</si>
  <si>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</si>
  <si>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</si>
  <si>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</si>
  <si>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</si>
  <si>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</si>
  <si>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</si>
  <si>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</si>
  <si>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</si>
  <si>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</si>
  <si>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</si>
  <si>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</si>
  <si>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</si>
  <si>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</si>
  <si>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</si>
  <si>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</si>
  <si>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</si>
  <si>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</si>
  <si>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</si>
  <si>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</si>
  <si>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</si>
  <si>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</si>
  <si>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</si>
  <si>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</si>
  <si>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</si>
  <si>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</si>
  <si>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</si>
  <si>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</si>
  <si>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</si>
  <si>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</si>
  <si>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</si>
  <si>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</si>
  <si>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</si>
  <si>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</si>
  <si>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</si>
  <si>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</si>
  <si>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</si>
  <si>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</si>
  <si>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</si>
  <si>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</si>
  <si>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</si>
  <si>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</si>
  <si>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</si>
  <si>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</si>
  <si>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</si>
  <si>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</si>
  <si>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</si>
  <si>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</si>
  <si>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</si>
  <si>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</si>
  <si>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</si>
  <si>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</si>
  <si>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</si>
  <si>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</si>
  <si>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</si>
  <si>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</si>
  <si>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</si>
  <si>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</si>
  <si>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</si>
  <si>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</si>
  <si>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</si>
  <si>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</si>
  <si>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</si>
  <si>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</si>
  <si>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</si>
  <si>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</si>
  <si>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</si>
  <si>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</si>
  <si>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</si>
  <si>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</si>
  <si>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</si>
  <si>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</si>
  <si>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</si>
  <si>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</si>
  <si>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</si>
  <si>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</si>
  <si>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</si>
  <si>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</si>
  <si>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</si>
  <si>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</si>
  <si>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</si>
  <si>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</si>
  <si>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</si>
  <si>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</si>
  <si>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</si>
  <si>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</si>
  <si>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</si>
  <si>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</si>
  <si>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</si>
  <si>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</si>
  <si>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</si>
  <si>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</si>
  <si>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</si>
  <si>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</si>
  <si>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</si>
  <si>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</si>
  <si>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</si>
  <si>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</si>
  <si>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</si>
  <si>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</si>
  <si>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</si>
  <si>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</si>
  <si>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</si>
  <si>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</si>
  <si>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</si>
  <si>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</si>
  <si>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</si>
  <si>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</si>
  <si>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</si>
  <si>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</si>
  <si>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</si>
  <si>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</si>
  <si>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</si>
  <si>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</si>
  <si>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</si>
  <si>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</si>
  <si>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</si>
  <si>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NABEUL</t>
  </si>
  <si>
    <t>lot 18 078 d’émincé de poulet libanais a été accepté alors qu’il n’était pas mentionné sur le certificat de salubrité du fournisseur chahia accompagnant les produits livrés le 22/03/18</t>
  </si>
  <si>
    <t xml:space="preserve">Présence de plusieurs produits périmés au linéaire :
- 3 boites de macaron Mme fathallah DLC 25/03/18
- 10 boites de financier amandes Mme fathallah DLC 15/03/18
</t>
  </si>
  <si>
    <t>renforcer le contrôle de DLC</t>
  </si>
  <si>
    <t>Chambre froide négative: cache néon à moitié fixé</t>
  </si>
  <si>
    <t>enregistrer les heures de fin d'exposition pour tous les produits</t>
  </si>
  <si>
    <t>prévoir un gobelet pour le dosage de l'eau de javel</t>
  </si>
  <si>
    <t>meuble sandwich :température mesurée 3,7°C et celle affichée 2,7°C</t>
  </si>
  <si>
    <t>température à cœur de market zitoun 5,8°C</t>
  </si>
  <si>
    <t xml:space="preserve">Chambre froide négative: cache néon à moitié fixé </t>
  </si>
  <si>
    <t>manque de protection des produits exposés au meuble                                                                              certaines lampes ne sont pas fonctionelles</t>
  </si>
  <si>
    <t>double étiquetage pour mozarella fraiche</t>
  </si>
  <si>
    <t xml:space="preserve">au linéaire présence de boudin de jambon bœuf fumé entamé et périmé DLC 17/03/18 </t>
  </si>
  <si>
    <t>les chevalets présentaient de la rouille</t>
  </si>
  <si>
    <t>température mesurée 3°C et celle affichée 2,8°C</t>
  </si>
  <si>
    <t>peinture du meuble écaillée</t>
  </si>
  <si>
    <t xml:space="preserve">Emballage de l’émincé de poulet libanais le 25/03/18 hors cette date correspond à la DLC indiquée par le fournisseur sur le produit,                                          Dépassement de la DLC fournisseur pour plusieurs articles : 
-chiken nuggets DLC fournisseur 28/03&lt; DLC carrefour 29/03/18
-escalope poulet DLC fournisseur 27/03&lt; DLC carrefour 28/03/18
-osso bocco tartare DLC fournisseur 27/03&lt; DLC carrefour 29/03/18
- l’émincé de poulet libanais DLC fournisseur 25/03&lt; DLC carrefour 31/03/18
                                                                           </t>
  </si>
  <si>
    <t>manque de tracabilité pour osso bocco tartare emballé le 24/03/18</t>
  </si>
  <si>
    <t>absence de code couleurs pour les couteaux malgré plusieurs relances faites par le magasin</t>
  </si>
  <si>
    <t>cache néon à moitié fixé dans la chambre froide</t>
  </si>
  <si>
    <t>porte du SAS cassée</t>
  </si>
  <si>
    <t>distributeur savon cassé en boucherie</t>
  </si>
  <si>
    <t>lot 18 078 d’émincé de poulet libanais n'est pas mentionné sur le certificat de salubrité du fournisseur chahia accompagnant les produits livrés le 22/03/18</t>
  </si>
  <si>
    <t>manque de tracabilité pour le calamar nettoyé congelé</t>
  </si>
  <si>
    <t>température au meubles surgelés  affichée -19°C</t>
  </si>
  <si>
    <t>cache néon à moitié fixé  dans la chambre froide négative</t>
  </si>
  <si>
    <t>température affichée 5,7°C</t>
  </si>
  <si>
    <t>certaines lampes non fonctionelles</t>
  </si>
  <si>
    <t>sol fissuré et écaillé</t>
  </si>
  <si>
    <t>Certaines lampes sont non fonctionelles</t>
  </si>
  <si>
    <t>Température du linéaire fromage est 2,4°C</t>
  </si>
  <si>
    <t>réalisé le jour meme de l'audit</t>
  </si>
  <si>
    <t>absence de plonge en boul/pat</t>
  </si>
  <si>
    <t>manque d'etancheité au niveau d'une porte de la réserve</t>
  </si>
  <si>
    <t>excès de givre au plafond et évaporateur de la chambre froide négative</t>
  </si>
  <si>
    <r>
      <t>Poids pains non conforme: poids batard complet vérifié 298g</t>
    </r>
    <r>
      <rPr>
        <sz val="18"/>
        <rFont val="Comic Sans MS"/>
        <family val="4"/>
      </rPr>
      <t>&lt;</t>
    </r>
    <r>
      <rPr>
        <sz val="11"/>
        <rFont val="Comic Sans MS"/>
        <family val="4"/>
      </rPr>
      <t xml:space="preserve">320g  poids étiquette. et poids pain allégé sans sel 186g </t>
    </r>
    <r>
      <rPr>
        <sz val="14"/>
        <rFont val="Comic Sans MS"/>
        <family val="4"/>
      </rPr>
      <t>&lt;</t>
    </r>
    <r>
      <rPr>
        <sz val="11"/>
        <rFont val="Comic Sans MS"/>
        <family val="4"/>
      </rPr>
      <t>200g poids étiquette.                                                                   Non respect de la procédure de contrôle poids :absence de controle de 10 échantllons suite au poids non conforme d'un échantillon:</t>
    </r>
  </si>
  <si>
    <t>M Souheil DRAOUI</t>
  </si>
  <si>
    <t>L'autocontrôle du nettoyage n'était pas quotidien.</t>
  </si>
  <si>
    <t>Veuillez assurer l'enregistrement des dates d'ouverture et des casses.</t>
  </si>
  <si>
    <t>Présence de deux carton  du produit cheese cake caramel x2 ouverts au même temps (09/05/18 et 15/05/18.</t>
  </si>
  <si>
    <t>Veuillez achever le premier carton avant d'entamer un autre.</t>
  </si>
  <si>
    <t xml:space="preserve">La chambre froide négative n'était pas propre. Présence de cartons déchirés et jetés directement au sol. Renforcer le nettoyage. </t>
  </si>
  <si>
    <t>Absence de thermomètre. Utilisation du thermomètre du rayon charcuteries et fromages.</t>
  </si>
  <si>
    <t>Fournir un thermomètre pour chaque rayon.</t>
  </si>
  <si>
    <t>La traçabilité des poulets rôtis  du 28/05/18 et du 05/06/18 était défaillante. Présence de 8 poulet tracés et 2 absents ( N°Lot: 1520101 et 1440101).</t>
  </si>
  <si>
    <t>Renforcer le nettoyage du four.</t>
  </si>
  <si>
    <t>Veuillez assurer l'étiquetage des produit entamés (date d'ouverture).</t>
  </si>
  <si>
    <t>Veuillez utiliser du film étirable pour protéger les produits avant l'entreposage des barquettes.</t>
  </si>
  <si>
    <t>La qualité de fraicheur des tomates, citrons et pèches n'était pas satisfaisante.</t>
  </si>
  <si>
    <t>Renforcer le nettoyage au niveau linéaires des pâtes, sucre, et farines.</t>
  </si>
  <si>
    <t>Présence d'une boite de glace dont les DF, DLC et le N°Lot étaient absents. Renforcer le tri.</t>
  </si>
  <si>
    <t>Les boules de harissa n'étaient pas étiquetés.</t>
  </si>
  <si>
    <t>Absence de papier essuie mains au niveau des sanitaires hommes et femmes.</t>
  </si>
  <si>
    <t>Hygromètrie 45% &lt; 65%, correct.</t>
  </si>
  <si>
    <t>Le meuble d'exposition n'était pas bien protégé.</t>
  </si>
  <si>
    <t>Meuble froid d'exposition:
T° affichée 4°C
T° mesurée 11°C</t>
  </si>
  <si>
    <t>La peinture au niveau du meuble d'exposition était écaillée.</t>
  </si>
  <si>
    <t>Le cache de l'évaporateur au niveau de la chambre froide positive était cassé.</t>
  </si>
  <si>
    <t>Les portes du sas étaient cassées.</t>
  </si>
  <si>
    <t>Absence de plonge pour le rayon boul/pat.</t>
  </si>
  <si>
    <t>Présence de givre au niveau de la chambre froide négative boul/pat.</t>
  </si>
  <si>
    <t>Taux de réalisation du plan d'action précédent</t>
  </si>
  <si>
    <t>Le cache néon au niveau de la chambre froide négative n'était pas bien fixé.</t>
  </si>
  <si>
    <t>Le cache néon au niveau de la chambre froide n'était pas bien fixé.</t>
  </si>
  <si>
    <t xml:space="preserve">Le fromage "beja" ouvert le 15/05/18 et le jambon de poulet "el mazraa" ouvert le 12/06/18 n'étaient pas tracés le jour de l'entame.
Les dates d'ouvertures des charcuteries étaient inscrites seulement le jour de l'ouverture.
</t>
  </si>
  <si>
    <t>Les dates d'ouvertures des cartons de crevettes et salades de fruits de mer congelés étaient renouvelés à chaque utilisation.</t>
  </si>
  <si>
    <t>Veuillez enregistrer la même date d'ouverture du début j'jusqu'à la fin du carton.</t>
  </si>
  <si>
    <t>Le carton du produit crème chocolat au beurre x4 contient 12 pièces dont 10 pièces étaient tracées et une stockée. Reste une pièce qui à été jetée le jour de l'audit et non scannée comme produit casse.
Le carton du produit Cheese cake caramel x2 ouvert le 15/05/18 n'était pas tracé le jour de l'ouverture.</t>
  </si>
  <si>
    <t>L'enregistrement au niveau du tableau des ventes et casses sur la feuille de cadencier de cuisson n'était pas réalisé.</t>
  </si>
  <si>
    <t>L'employée était chargé de deux rayon (charcuteries et fromages et traiteur). Risque de contamination croisée.</t>
  </si>
  <si>
    <t>Présence de 7 boudins de charcuteries et 6 fromages entamés et non identifiés.
Les tickets du produit "mozzarella fraiche" n'étaient pas lisibles (voir photo).</t>
  </si>
  <si>
    <t>Assurer l'enregistrement des dates d'ouvertures à chaque utilisation des produits (à chaque coupe).</t>
  </si>
  <si>
    <t>Le code couleur des couteaux n'est toujours pas respecté malgré la demande du magasin. En attendant, utiliser un autre code que les couleurs</t>
  </si>
  <si>
    <t>Les barquette de viande rouge étaient entreposées sans protection.</t>
  </si>
  <si>
    <t>Les quantités de viandes à utiliser pour la découpe étaient inscrites sous forme de quantités totales réceptionnés.</t>
  </si>
  <si>
    <t xml:space="preserve">Présence de 8 récipients dépourvus de louches. </t>
  </si>
  <si>
    <t>Prévoir une louche pour chaque produit</t>
  </si>
  <si>
    <t>Dr Hatem KARAA</t>
  </si>
  <si>
    <t>Chefs de Rayon et Mme Ahlem</t>
  </si>
  <si>
    <t>Renforcer les opérations de nettoyage autours du monte charge</t>
  </si>
  <si>
    <t>Pas de vérification à la thermosonde de la température à cœur des denrées en chambre froide positive et négative</t>
  </si>
  <si>
    <t>Auto contrôle nettoyage irrégulier</t>
  </si>
  <si>
    <t>Nettoyer les étagères au laboratoire</t>
  </si>
  <si>
    <t>Renforcer les opérations de nettoyage et du rangement de la chambre froide négative (une seule chambre froide négative au magasin en commun avec PLS, Traiteur et poissons)</t>
  </si>
  <si>
    <t>Présence de deux employés au rayon</t>
  </si>
  <si>
    <t>L'auto contrôle de nettoyage était irrégulier</t>
  </si>
  <si>
    <t>Suivi de la température non assuré pour la semaine du 17 au 23 août 2018</t>
  </si>
  <si>
    <t>Suivi irrégulier du ND pour la semaine du 13 au 19 août 2018</t>
  </si>
  <si>
    <t>Renforcerles opérations de ND au-dessus des portes des chambres froides</t>
  </si>
  <si>
    <t>Un calamar en anneaux découpés le 15/08 et un calamar pané emballé le 30 mai non tracé</t>
  </si>
  <si>
    <t>assurer la traçabilité de tous les produits décantés, emballés et présentés à la vente</t>
  </si>
  <si>
    <t>renforcer les opérations de ND zone emballage sucre et sucre emballé</t>
  </si>
  <si>
    <t>Renforcer les opérations de nettoyage des lonéaires (renforcer le dépoussièrage)</t>
  </si>
  <si>
    <t>Dépoussièrer les produits présentés à la vente</t>
  </si>
  <si>
    <t>Renforcer les opérations de nettoyage du linéaire fromage</t>
  </si>
  <si>
    <t>Plusieurs articles (calamr pané, kids nuggets, mozzarella stick, crevettes panées, …  ) de la scoiété essabre et une pizza de la société MIPA ayant un étiquetage non conforme (présence d'étiquette auto collante collée sur l'emballage et mentionnant la DF et la DLC</t>
  </si>
  <si>
    <t>Absence de savon liquide et de dispositif de séchage des mains au niveau des vestiaires hommes et femmes</t>
  </si>
  <si>
    <t>Assurer en continu la présence du  savon liquide et mettre en place undispositif de séchage des mains au niveau des vestiaires hommes et femmes</t>
  </si>
  <si>
    <t xml:space="preserve">Cadencier de la fabrication des pizzas n'est pas renseigné convenablement (il y a uniquement l'indication de nombre de pièces mises à la vente)
</t>
  </si>
  <si>
    <t>Sol CF écaillé / Mur CF rouillé</t>
  </si>
  <si>
    <t xml:space="preserve"> meuble IVème gamme écaillé
</t>
  </si>
  <si>
    <t>Revoir l'état de la chambre froide</t>
  </si>
  <si>
    <t>même chambre froide que rayon FLEG</t>
  </si>
  <si>
    <t>Meuble écaillé</t>
  </si>
  <si>
    <t xml:space="preserve">Sol CF crèmerie écaillé
</t>
  </si>
  <si>
    <t>meuble écaillé</t>
  </si>
  <si>
    <t>Meubles non protégés</t>
  </si>
  <si>
    <t xml:space="preserve">Terminal de cuisson : Présence de quantité importante de givre 
Revoir état de la porte de la CF négative
</t>
  </si>
  <si>
    <t>hygrométrie = 52%</t>
  </si>
  <si>
    <t>Etat de la porte de la chambrefroide négative est à revoir</t>
  </si>
  <si>
    <t>Température mesurée +3,8°C</t>
  </si>
  <si>
    <t xml:space="preserve">tube néon de la zone « volaillerie » non fonctionnel
</t>
  </si>
  <si>
    <t>Revoir le fonctionnement du meuble froid (température produit élevée): +11,2°C</t>
  </si>
  <si>
    <t>Température des produits exposés très variables (de +4,5 à 8,7°C)</t>
  </si>
  <si>
    <t>Renforcer l'aération</t>
  </si>
  <si>
    <t>Absence de dispositif hygiènique pour le séchage des mains au niveau des vestiaires</t>
  </si>
  <si>
    <t>Présence de piqures de rouille au niveau de la cahmbre froide FLEG</t>
  </si>
  <si>
    <t>Pas de plonge au rayon Boul/Pat</t>
  </si>
  <si>
    <t>Accumulation de grande quantité de givre au niveau de la chambre froide négative</t>
  </si>
  <si>
    <t>Meuble froid d'exposition:
T° affichée 4°C
T° mesurée 9,7°C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</si>
</sst>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4"/>
      <name val="Comic Sans MS"/>
      <family val="4"/>
    </font>
    <font>
      <sz val="18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19" fillId="2" borderId="1" xfId="1" applyFont="1" applyFill="1" applyBorder="1" applyAlignment="1" applyProtection="1">
      <alignment horizontal="left" wrapText="1"/>
    </xf>
    <xf numFmtId="0" fontId="8" fillId="0" borderId="1" xfId="0" applyFont="1" applyFill="1" applyBorder="1" applyAlignment="1" applyProtection="1">
      <alignment horizontal="left" wrapText="1"/>
    </xf>
    <xf numFmtId="0" fontId="44" fillId="0" borderId="1" xfId="0" applyFont="1" applyBorder="1" applyAlignment="1" applyProtection="1">
      <alignment horizontal="center" vertical="center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44" fillId="0" borderId="1" xfId="0" applyFont="1" applyBorder="1" applyAlignment="1" applyProtection="1">
      <alignment vertical="top" wrapText="1"/>
      <protection locked="0"/>
    </xf>
    <xf numFmtId="0" fontId="44" fillId="0" borderId="4" xfId="0" applyFont="1" applyBorder="1" applyAlignment="1" applyProtection="1">
      <alignment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0.96666666666666667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8706384"/>
        <c:axId val="-218717264"/>
      </c:barChart>
      <c:catAx>
        <c:axId val="-21870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8717264"/>
        <c:crosses val="autoZero"/>
        <c:auto val="1"/>
        <c:lblAlgn val="ctr"/>
        <c:lblOffset val="100"/>
        <c:noMultiLvlLbl val="0"/>
      </c:catAx>
      <c:valAx>
        <c:axId val="-21871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870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0.95238095238095233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14064"/>
        <c:axId val="-77712976"/>
      </c:barChart>
      <c:catAx>
        <c:axId val="-7771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2976"/>
        <c:crosses val="autoZero"/>
        <c:auto val="1"/>
        <c:lblAlgn val="ctr"/>
        <c:lblOffset val="100"/>
        <c:noMultiLvlLbl val="0"/>
      </c:catAx>
      <c:valAx>
        <c:axId val="-7771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1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15696"/>
        <c:axId val="-77715152"/>
      </c:barChart>
      <c:catAx>
        <c:axId val="-7771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5152"/>
        <c:crosses val="autoZero"/>
        <c:auto val="1"/>
        <c:lblAlgn val="ctr"/>
        <c:lblOffset val="100"/>
        <c:noMultiLvlLbl val="0"/>
      </c:catAx>
      <c:valAx>
        <c:axId val="-7771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1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449776"/>
        <c:axId val="-77442160"/>
      </c:barChart>
      <c:catAx>
        <c:axId val="-7744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42160"/>
        <c:crosses val="autoZero"/>
        <c:auto val="1"/>
        <c:lblAlgn val="ctr"/>
        <c:lblOffset val="100"/>
        <c:noMultiLvlLbl val="0"/>
      </c:catAx>
      <c:valAx>
        <c:axId val="-7744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44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450320"/>
        <c:axId val="-77451408"/>
      </c:barChart>
      <c:catAx>
        <c:axId val="-774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51408"/>
        <c:crosses val="autoZero"/>
        <c:auto val="1"/>
        <c:lblAlgn val="ctr"/>
        <c:lblOffset val="100"/>
        <c:noMultiLvlLbl val="0"/>
      </c:catAx>
      <c:valAx>
        <c:axId val="-7745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45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452496"/>
        <c:axId val="-77447056"/>
      </c:barChart>
      <c:catAx>
        <c:axId val="-7745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47056"/>
        <c:crosses val="autoZero"/>
        <c:auto val="1"/>
        <c:lblAlgn val="ctr"/>
        <c:lblOffset val="100"/>
        <c:noMultiLvlLbl val="0"/>
      </c:catAx>
      <c:valAx>
        <c:axId val="-7744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45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0.9363636363636364</c:v>
                </c:pt>
                <c:pt idx="1">
                  <c:v>0.96296296296296291</c:v>
                </c:pt>
                <c:pt idx="2">
                  <c:v>0.71296296296296291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451952"/>
        <c:axId val="-77447600"/>
      </c:barChart>
      <c:catAx>
        <c:axId val="-7745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47600"/>
        <c:crosses val="autoZero"/>
        <c:auto val="1"/>
        <c:lblAlgn val="ctr"/>
        <c:lblOffset val="100"/>
        <c:noMultiLvlLbl val="0"/>
      </c:catAx>
      <c:valAx>
        <c:axId val="-7744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45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0.93448275862068964</c:v>
                </c:pt>
                <c:pt idx="1">
                  <c:v>0.90166666666666662</c:v>
                </c:pt>
                <c:pt idx="2">
                  <c:v>0.93537414965986398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456304"/>
        <c:axId val="-77444880"/>
      </c:barChart>
      <c:catAx>
        <c:axId val="-7745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44880"/>
        <c:crosses val="autoZero"/>
        <c:auto val="1"/>
        <c:lblAlgn val="ctr"/>
        <c:lblOffset val="100"/>
        <c:noMultiLvlLbl val="0"/>
      </c:catAx>
      <c:valAx>
        <c:axId val="-7744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45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0.93542319749216296</c:v>
                </c:pt>
                <c:pt idx="1">
                  <c:v>0.93231481481481482</c:v>
                </c:pt>
                <c:pt idx="2">
                  <c:v>0.82416855631141339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77448688"/>
        <c:axId val="-77455760"/>
        <c:extLst xmlns:c16r2="http://schemas.microsoft.com/office/drawing/2015/06/chart"/>
      </c:barChart>
      <c:catAx>
        <c:axId val="-77448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55760"/>
        <c:crosses val="autoZero"/>
        <c:auto val="1"/>
        <c:lblAlgn val="ctr"/>
        <c:lblOffset val="100"/>
        <c:noMultiLvlLbl val="0"/>
      </c:catAx>
      <c:valAx>
        <c:axId val="-774557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4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0.73214285714285721</c:v>
                </c:pt>
                <c:pt idx="2">
                  <c:v>0.50472222222222229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77455216"/>
        <c:axId val="-77454672"/>
        <c:extLst xmlns:c16r2="http://schemas.microsoft.com/office/drawing/2015/06/chart"/>
      </c:barChart>
      <c:catAx>
        <c:axId val="-7745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54672"/>
        <c:crosses val="autoZero"/>
        <c:auto val="1"/>
        <c:lblAlgn val="ctr"/>
        <c:lblOffset val="100"/>
        <c:noMultiLvlLbl val="0"/>
      </c:catAx>
      <c:valAx>
        <c:axId val="-7745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45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0.79729729729729726</c:v>
                </c:pt>
                <c:pt idx="1">
                  <c:v>0.8</c:v>
                </c:pt>
                <c:pt idx="2">
                  <c:v>0.96052631578947367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8712912"/>
        <c:axId val="-218705840"/>
      </c:barChart>
      <c:catAx>
        <c:axId val="-21871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8705840"/>
        <c:crosses val="autoZero"/>
        <c:auto val="1"/>
        <c:lblAlgn val="ctr"/>
        <c:lblOffset val="100"/>
        <c:noMultiLvlLbl val="0"/>
      </c:catAx>
      <c:valAx>
        <c:axId val="-21870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871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0.91428571428571426</c:v>
                </c:pt>
                <c:pt idx="2">
                  <c:v>0.80555555555555558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2901472"/>
        <c:axId val="-222896576"/>
      </c:barChart>
      <c:catAx>
        <c:axId val="-22290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2896576"/>
        <c:crosses val="autoZero"/>
        <c:auto val="1"/>
        <c:lblAlgn val="ctr"/>
        <c:lblOffset val="100"/>
        <c:noMultiLvlLbl val="0"/>
      </c:catAx>
      <c:valAx>
        <c:axId val="-22289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290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0.85483870967741937</c:v>
                </c:pt>
                <c:pt idx="1">
                  <c:v>0.71875</c:v>
                </c:pt>
                <c:pt idx="2">
                  <c:v>0.967741935483871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02381104"/>
        <c:axId val="-77713520"/>
      </c:barChart>
      <c:catAx>
        <c:axId val="-40238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3520"/>
        <c:crosses val="autoZero"/>
        <c:auto val="1"/>
        <c:lblAlgn val="ctr"/>
        <c:lblOffset val="100"/>
        <c:noMultiLvlLbl val="0"/>
      </c:catAx>
      <c:valAx>
        <c:axId val="-7771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0238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0.87804878048780488</c:v>
                </c:pt>
                <c:pt idx="1">
                  <c:v>0.95121951219512191</c:v>
                </c:pt>
                <c:pt idx="2">
                  <c:v>0.96341463414634143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18416"/>
        <c:axId val="-77714608"/>
      </c:barChart>
      <c:catAx>
        <c:axId val="-7771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4608"/>
        <c:crosses val="autoZero"/>
        <c:auto val="1"/>
        <c:lblAlgn val="ctr"/>
        <c:lblOffset val="100"/>
        <c:noMultiLvlLbl val="0"/>
      </c:catAx>
      <c:valAx>
        <c:axId val="-7771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1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0.82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10256"/>
        <c:axId val="-77721680"/>
      </c:barChart>
      <c:catAx>
        <c:axId val="-7771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21680"/>
        <c:crosses val="autoZero"/>
        <c:auto val="1"/>
        <c:lblAlgn val="ctr"/>
        <c:lblOffset val="100"/>
        <c:noMultiLvlLbl val="0"/>
      </c:catAx>
      <c:valAx>
        <c:axId val="-7772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1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0.97916666666666663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24944"/>
        <c:axId val="-77722768"/>
      </c:barChart>
      <c:catAx>
        <c:axId val="-7772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22768"/>
        <c:crosses val="autoZero"/>
        <c:auto val="1"/>
        <c:lblAlgn val="ctr"/>
        <c:lblOffset val="100"/>
        <c:noMultiLvlLbl val="0"/>
      </c:catAx>
      <c:valAx>
        <c:axId val="-7772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2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0.90625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25488"/>
        <c:axId val="-77711344"/>
      </c:barChart>
      <c:catAx>
        <c:axId val="-7772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1344"/>
        <c:crosses val="autoZero"/>
        <c:auto val="1"/>
        <c:lblAlgn val="ctr"/>
        <c:lblOffset val="100"/>
        <c:noMultiLvlLbl val="0"/>
      </c:catAx>
      <c:valAx>
        <c:axId val="-7771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2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0.98275862068965514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712432"/>
        <c:axId val="-77718960"/>
      </c:barChart>
      <c:catAx>
        <c:axId val="-7771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718960"/>
        <c:crosses val="autoZero"/>
        <c:auto val="1"/>
        <c:lblAlgn val="ctr"/>
        <c:lblOffset val="100"/>
        <c:noMultiLvlLbl val="0"/>
      </c:catAx>
      <c:valAx>
        <c:axId val="-7771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71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B27" sqref="B27:C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0" t="s">
        <v>324</v>
      </c>
      <c r="B18" s="310"/>
      <c r="C18" s="310"/>
      <c r="D18" s="311" t="s">
        <v>411</v>
      </c>
      <c r="E18" s="311"/>
      <c r="F18" s="311"/>
      <c r="G18" s="311"/>
      <c r="H18" s="311"/>
      <c r="I18" s="311"/>
      <c r="J18" s="311"/>
      <c r="K18" s="31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2" t="s">
        <v>325</v>
      </c>
      <c r="B21" s="312"/>
      <c r="C21" s="312"/>
      <c r="D21" s="312"/>
      <c r="E21" s="312"/>
      <c r="F21" s="312"/>
      <c r="G21" s="312"/>
      <c r="H21" s="312"/>
      <c r="I21" s="312"/>
      <c r="J21" s="312"/>
      <c r="K21" s="31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6" t="s">
        <v>327</v>
      </c>
      <c r="C23" s="306"/>
      <c r="D23" s="78"/>
      <c r="E23" s="78"/>
      <c r="F23" s="78"/>
      <c r="G23" s="78"/>
      <c r="H23" s="78"/>
      <c r="I23" s="78"/>
      <c r="J23" s="77" t="str">
        <f>D18</f>
        <v>NABEUL</v>
      </c>
    </row>
    <row r="24" spans="1:11" ht="33" customHeight="1" x14ac:dyDescent="0.25">
      <c r="A24" s="86" t="s">
        <v>328</v>
      </c>
      <c r="B24" s="305">
        <f>AVERAGE('A1 Exploitation'!D549,'A1 Technique'!D199)</f>
        <v>0.93542319749216296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0.93231481481481482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0.82416855631141339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6" t="s">
        <v>334</v>
      </c>
      <c r="C33" s="306"/>
      <c r="D33" s="78"/>
      <c r="E33" s="78"/>
      <c r="F33" s="78"/>
      <c r="G33" s="78"/>
      <c r="H33" s="78"/>
      <c r="I33" s="78"/>
      <c r="J33" s="77" t="str">
        <f>D18</f>
        <v>NABEUL</v>
      </c>
    </row>
    <row r="34" spans="1:10" ht="33" customHeight="1" x14ac:dyDescent="0.25">
      <c r="A34" s="86" t="s">
        <v>328</v>
      </c>
      <c r="B34" s="305">
        <f>'A1 Exploitation'!D549</f>
        <v>0.93448275862068964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0.90166666666666662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0.93537414965986398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9" t="s">
        <v>335</v>
      </c>
      <c r="C42" s="309"/>
      <c r="D42" s="78"/>
      <c r="E42" s="78"/>
      <c r="F42" s="78"/>
      <c r="G42" s="78"/>
      <c r="H42" s="78"/>
      <c r="I42" s="78"/>
      <c r="J42" s="77" t="str">
        <f>D18</f>
        <v>NABEUL</v>
      </c>
    </row>
    <row r="43" spans="1:10" ht="33" customHeight="1" x14ac:dyDescent="0.25">
      <c r="A43" s="86" t="s">
        <v>328</v>
      </c>
      <c r="B43" s="305">
        <f>AVERAGE('A1 Exploitation'!D547, 'A1 Technique'!D197)</f>
        <v>1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>
        <f>AVERAGE('A2 Exploitation'!D547, 'A2 Technique'!D197)</f>
        <v>0.73214285714285721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>
        <f>AVERAGE('A3 Exploitation'!D547, 'A3 Technique'!D197)</f>
        <v>0.50472222222222229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6" t="s">
        <v>336</v>
      </c>
      <c r="C51" s="306"/>
      <c r="D51" s="78"/>
      <c r="E51" s="78"/>
      <c r="F51" s="78"/>
      <c r="G51" s="78"/>
      <c r="H51" s="78"/>
      <c r="I51" s="78"/>
      <c r="J51" s="77" t="str">
        <f>D18</f>
        <v>NABEUL</v>
      </c>
    </row>
    <row r="52" spans="1:10" ht="33" customHeight="1" x14ac:dyDescent="0.25">
      <c r="A52" s="86" t="s">
        <v>328</v>
      </c>
      <c r="B52" s="308">
        <f>'A1 Exploitation'!D46</f>
        <v>0.96875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1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0.96666666666666667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6" t="s">
        <v>337</v>
      </c>
      <c r="C60" s="306"/>
      <c r="D60" s="78"/>
      <c r="E60" s="78"/>
      <c r="F60" s="78"/>
      <c r="G60" s="78"/>
      <c r="H60" s="78"/>
      <c r="I60" s="78"/>
      <c r="J60" s="77" t="str">
        <f>D18</f>
        <v>NABEUL</v>
      </c>
    </row>
    <row r="61" spans="1:10" ht="33" customHeight="1" x14ac:dyDescent="0.25">
      <c r="A61" s="86" t="s">
        <v>328</v>
      </c>
      <c r="B61" s="305">
        <f>'A1 Exploitation'!D103</f>
        <v>0.79729729729729726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0.8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0.96052631578947367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6" t="s">
        <v>338</v>
      </c>
      <c r="C69" s="306"/>
      <c r="D69" s="78"/>
      <c r="E69" s="78"/>
      <c r="F69" s="78"/>
      <c r="G69" s="78"/>
      <c r="H69" s="78"/>
      <c r="I69" s="78"/>
      <c r="J69" s="77" t="str">
        <f>D18</f>
        <v>NABEUL</v>
      </c>
    </row>
    <row r="70" spans="1:10" ht="33" customHeight="1" x14ac:dyDescent="0.25">
      <c r="A70" s="86" t="s">
        <v>328</v>
      </c>
      <c r="B70" s="305">
        <f>'A1 Exploitation'!D158</f>
        <v>0.97142857142857142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>
        <f>'A2 Exploitation'!D158</f>
        <v>0.91428571428571426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0.80555555555555558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6" t="s">
        <v>339</v>
      </c>
      <c r="C78" s="306"/>
      <c r="D78" s="78"/>
      <c r="E78" s="78"/>
      <c r="F78" s="78"/>
      <c r="G78" s="78"/>
      <c r="H78" s="78"/>
      <c r="I78" s="78"/>
      <c r="J78" s="77" t="str">
        <f>D18</f>
        <v>NABEUL</v>
      </c>
    </row>
    <row r="79" spans="1:10" ht="33" customHeight="1" x14ac:dyDescent="0.25">
      <c r="A79" s="86" t="s">
        <v>328</v>
      </c>
      <c r="B79" s="305">
        <f>'A1 Exploitation'!D205</f>
        <v>0.85483870967741937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0.71875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0.967741935483871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6" t="s">
        <v>340</v>
      </c>
      <c r="C87" s="306"/>
      <c r="D87" s="78"/>
      <c r="E87" s="78"/>
      <c r="F87" s="78"/>
      <c r="G87" s="78"/>
      <c r="H87" s="78"/>
      <c r="I87" s="78"/>
      <c r="J87" s="77" t="str">
        <f>D18</f>
        <v>NABEUL</v>
      </c>
    </row>
    <row r="88" spans="1:10" ht="33" customHeight="1" x14ac:dyDescent="0.25">
      <c r="A88" s="86" t="s">
        <v>328</v>
      </c>
      <c r="B88" s="305">
        <f>'A1 Exploitation'!D266</f>
        <v>0.87804878048780488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>
        <f>'A2 Exploitation'!D266</f>
        <v>0.95121951219512191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0.96341463414634143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6" t="s">
        <v>341</v>
      </c>
      <c r="C96" s="306"/>
      <c r="D96" s="78"/>
      <c r="E96" s="78"/>
      <c r="F96" s="78"/>
      <c r="G96" s="78"/>
      <c r="H96" s="78"/>
      <c r="I96" s="78"/>
      <c r="J96" s="77" t="str">
        <f>D18</f>
        <v>NABEUL</v>
      </c>
    </row>
    <row r="97" spans="1:10" ht="33" customHeight="1" x14ac:dyDescent="0.25">
      <c r="A97" s="86" t="s">
        <v>328</v>
      </c>
      <c r="B97" s="305">
        <f>'A1 Exploitation'!D318</f>
        <v>0.97619047619047616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0.82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0.75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6" t="s">
        <v>342</v>
      </c>
      <c r="C105" s="306"/>
      <c r="D105" s="78"/>
      <c r="E105" s="78"/>
      <c r="F105" s="78"/>
      <c r="G105" s="78"/>
      <c r="H105" s="78"/>
      <c r="I105" s="78"/>
      <c r="J105" s="77" t="str">
        <f>D18</f>
        <v>NABEUL</v>
      </c>
    </row>
    <row r="106" spans="1:10" ht="33" customHeight="1" x14ac:dyDescent="0.25">
      <c r="A106" s="86" t="s">
        <v>328</v>
      </c>
      <c r="B106" s="305">
        <f>'A1 Exploitation'!D358</f>
        <v>1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0.97916666666666663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1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6" t="s">
        <v>343</v>
      </c>
      <c r="C114" s="306"/>
      <c r="D114" s="78"/>
      <c r="E114" s="78"/>
      <c r="F114" s="78"/>
      <c r="G114" s="78"/>
      <c r="H114" s="78"/>
      <c r="I114" s="78"/>
      <c r="J114" s="77" t="str">
        <f>D18</f>
        <v>NABEUL</v>
      </c>
    </row>
    <row r="115" spans="1:10" ht="33" customHeight="1" x14ac:dyDescent="0.25">
      <c r="A115" s="86" t="s">
        <v>328</v>
      </c>
      <c r="B115" s="305">
        <f>'A1 Exploitation'!D391</f>
        <v>1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0.97058823529411764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0.90625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6" t="s">
        <v>344</v>
      </c>
      <c r="C123" s="306"/>
      <c r="D123" s="78"/>
      <c r="E123" s="78"/>
      <c r="F123" s="78"/>
      <c r="G123" s="78"/>
      <c r="H123" s="78"/>
      <c r="I123" s="78"/>
      <c r="J123" s="77" t="str">
        <f>D18</f>
        <v>NABEUL</v>
      </c>
    </row>
    <row r="124" spans="1:10" ht="33" customHeight="1" x14ac:dyDescent="0.25">
      <c r="A124" s="86" t="s">
        <v>328</v>
      </c>
      <c r="B124" s="305">
        <f>'A1 Exploitation'!D444</f>
        <v>1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0.94827586206896552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0.98275862068965514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6" t="s">
        <v>345</v>
      </c>
      <c r="C132" s="306"/>
      <c r="D132" s="78"/>
      <c r="E132" s="78"/>
      <c r="F132" s="78"/>
      <c r="G132" s="78"/>
      <c r="H132" s="78"/>
      <c r="I132" s="78"/>
      <c r="J132" s="77" t="str">
        <f>D18</f>
        <v>NABEUL</v>
      </c>
    </row>
    <row r="133" spans="1:10" ht="33" customHeight="1" x14ac:dyDescent="0.25">
      <c r="A133" s="86" t="s">
        <v>328</v>
      </c>
      <c r="B133" s="305">
        <f>'A1 Exploitation'!D481</f>
        <v>1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0.95238095238095233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1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6" t="s">
        <v>346</v>
      </c>
      <c r="C141" s="306"/>
      <c r="D141" s="78"/>
      <c r="E141" s="78"/>
      <c r="F141" s="78"/>
      <c r="G141" s="78"/>
      <c r="H141" s="78"/>
      <c r="I141" s="78"/>
      <c r="J141" s="77" t="str">
        <f>D18</f>
        <v>NABEUL</v>
      </c>
    </row>
    <row r="142" spans="1:10" ht="33" customHeight="1" x14ac:dyDescent="0.25">
      <c r="A142" s="86" t="s">
        <v>328</v>
      </c>
      <c r="B142" s="305">
        <f>'A1 Exploitation'!D503</f>
        <v>1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0.9375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0.8571428571428571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6" t="s">
        <v>347</v>
      </c>
      <c r="C150" s="306"/>
      <c r="D150" s="78"/>
      <c r="E150" s="78"/>
      <c r="F150" s="78"/>
      <c r="G150" s="78"/>
      <c r="H150" s="78"/>
      <c r="I150" s="78"/>
      <c r="J150" s="77" t="str">
        <f>D18</f>
        <v>NABEUL</v>
      </c>
    </row>
    <row r="151" spans="1:10" ht="33" customHeight="1" x14ac:dyDescent="0.25">
      <c r="A151" s="86" t="s">
        <v>328</v>
      </c>
      <c r="B151" s="305">
        <f>'A1 Exploitation'!D514</f>
        <v>1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1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1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7"/>
      <c r="C159" s="30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6" t="s">
        <v>348</v>
      </c>
      <c r="C160" s="306"/>
      <c r="D160" s="78"/>
      <c r="E160" s="78"/>
      <c r="F160" s="78"/>
      <c r="G160" s="78"/>
      <c r="H160" s="78"/>
      <c r="I160" s="78"/>
      <c r="J160" s="77" t="str">
        <f>D18</f>
        <v>NABEUL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1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1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6" t="s">
        <v>349</v>
      </c>
      <c r="C169" s="306"/>
      <c r="J169" s="77" t="str">
        <f>D18</f>
        <v>NABEUL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1</v>
      </c>
      <c r="C171" s="305"/>
    </row>
    <row r="172" spans="1:10" ht="33" customHeight="1" x14ac:dyDescent="0.25">
      <c r="A172" s="86" t="s">
        <v>330</v>
      </c>
      <c r="B172" s="305">
        <f>'A3 Exploitation'!D545</f>
        <v>1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6" t="s">
        <v>350</v>
      </c>
      <c r="C178" s="306"/>
      <c r="J178" s="77" t="str">
        <f>D18</f>
        <v>NABEUL</v>
      </c>
    </row>
    <row r="179" spans="1:10" ht="33" customHeight="1" x14ac:dyDescent="0.25">
      <c r="A179" s="86" t="s">
        <v>328</v>
      </c>
      <c r="B179" s="305">
        <f>'A1 Technique'!D199</f>
        <v>0.9363636363636364</v>
      </c>
      <c r="C179" s="305"/>
    </row>
    <row r="180" spans="1:10" ht="33" customHeight="1" x14ac:dyDescent="0.25">
      <c r="A180" s="85" t="s">
        <v>329</v>
      </c>
      <c r="B180" s="305">
        <f>'A2 Technique'!D199</f>
        <v>0.96296296296296291</v>
      </c>
      <c r="C180" s="305"/>
    </row>
    <row r="181" spans="1:10" ht="33" customHeight="1" x14ac:dyDescent="0.25">
      <c r="A181" s="86" t="s">
        <v>330</v>
      </c>
      <c r="B181" s="305">
        <f>'A3 Technique'!D199</f>
        <v>0.71296296296296291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ac3peAaYJ8J199oxUTyi4uvWoWS9HfQz3IbFy4GXBygL8wr8kPnUKG/4KSz+/4htP3tq5tYXynj0AL7/x+nmw==" saltValue="XXwZ/MuQ84tSNkfFe2ZGk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'A5 Exploitation'!A8:F8</f>
        <v>NABEUL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'A5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'A5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'A5 Exploitation'!B11:F11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'A6 Exploitation'!A8:F8</f>
        <v>NABEUL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'A6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'A6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'A6 Exploitation'!B11:F11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8" zoomScale="84" zoomScaleSheetLayoutView="84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 t="s">
        <v>408</v>
      </c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 t="s">
        <v>409</v>
      </c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>
        <v>43185</v>
      </c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0.93448275862068964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23" t="s">
        <v>412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2</v>
      </c>
      <c r="C69" s="150" t="str">
        <f>IF(B69=0, -5, "0")</f>
        <v>0</v>
      </c>
      <c r="D69" s="95" t="s">
        <v>417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114" x14ac:dyDescent="0.3">
      <c r="A76" s="70" t="s">
        <v>156</v>
      </c>
      <c r="B76" s="130">
        <v>1</v>
      </c>
      <c r="C76" s="131"/>
      <c r="D76" s="138" t="s">
        <v>446</v>
      </c>
      <c r="E76" s="106"/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16.25" x14ac:dyDescent="0.35">
      <c r="A89" s="260" t="s">
        <v>55</v>
      </c>
      <c r="B89" s="130">
        <v>0</v>
      </c>
      <c r="C89" s="136">
        <f>IF(B89=0, -10, IF(B89=1, -5, "0"))</f>
        <v>-10</v>
      </c>
      <c r="D89" s="129" t="s">
        <v>413</v>
      </c>
      <c r="E89" s="95" t="s">
        <v>414</v>
      </c>
      <c r="F89" s="204" t="s">
        <v>356</v>
      </c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0.41666666666666669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0.79729729729729726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1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3" x14ac:dyDescent="0.3">
      <c r="A131" s="209" t="s">
        <v>380</v>
      </c>
      <c r="B131" s="130">
        <v>2</v>
      </c>
      <c r="C131" s="291" t="str">
        <f>IF(B131=0, -5, "0")</f>
        <v>0</v>
      </c>
      <c r="D131" s="95" t="s">
        <v>417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.75" customHeight="1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416</v>
      </c>
      <c r="E147" s="116"/>
      <c r="F147" s="204" t="s">
        <v>356</v>
      </c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33.75" x14ac:dyDescent="0.35">
      <c r="A182" s="260" t="s">
        <v>223</v>
      </c>
      <c r="B182" s="130">
        <v>1</v>
      </c>
      <c r="C182" s="136">
        <f>IF(B182=0, -10, IF(B182=1, -5, "0"))</f>
        <v>-5</v>
      </c>
      <c r="D182" s="298" t="s">
        <v>423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x14ac:dyDescent="0.3">
      <c r="A185" s="70" t="s">
        <v>136</v>
      </c>
      <c r="B185" s="130">
        <v>1</v>
      </c>
      <c r="C185" s="130"/>
      <c r="D185" s="292" t="s">
        <v>422</v>
      </c>
      <c r="E185" s="94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39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0.8125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53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0.85483870967741937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66" x14ac:dyDescent="0.3">
      <c r="A226" s="70" t="s">
        <v>364</v>
      </c>
      <c r="B226" s="130">
        <v>1</v>
      </c>
      <c r="C226" s="130"/>
      <c r="D226" s="95" t="s">
        <v>433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3" x14ac:dyDescent="0.3">
      <c r="A229" s="70" t="s">
        <v>160</v>
      </c>
      <c r="B229" s="130">
        <v>2</v>
      </c>
      <c r="C229" s="136"/>
      <c r="D229" s="113" t="s">
        <v>429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428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ht="231" x14ac:dyDescent="0.3">
      <c r="A250" s="269" t="s">
        <v>55</v>
      </c>
      <c r="B250" s="130">
        <v>1</v>
      </c>
      <c r="C250" s="136">
        <f>IF(B250=0, -10, IF(B250=1, -5, "0"))</f>
        <v>-5</v>
      </c>
      <c r="D250" s="151" t="s">
        <v>427</v>
      </c>
      <c r="E250" s="106"/>
      <c r="F250" s="204" t="s">
        <v>356</v>
      </c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18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0.69230769230769229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0.87804878048780488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299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299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299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299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299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299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434</v>
      </c>
      <c r="E302" s="106"/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0.96875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0.97619047619047616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410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43185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 t="s">
        <v>442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0.93448275862068964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89:B307 B540:B543 B257:B260 B325:B332 B337:B348 B309:B312 B365:B372 B377:B382 B350:B353 B398:B405 B410:B416 B421:B425 B430:B434 B384:B386 B451:B456 B461:B470 B436:B438 B488:B492 B472:B476 B496:B498 B509:B512 B282:B284 B273:B2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6" zoomScaleNormal="90" zoomScaleSheetLayoutView="86" workbookViewId="0">
      <selection activeCell="F175" sqref="F17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'A1 Exploitation'!A8:F8</f>
        <v>NABEUL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 t="str">
        <f>'A1 Exploitation'!B9:F9</f>
        <v>Dr Hend KAMOUN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 t="str">
        <f>'A1 Exploitation'!B10:F10</f>
        <v>Chefs rayons et directeur magasin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'A1 Exploitation'!B11:F11</f>
        <v>43185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0.9363636363636364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0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 t="s">
        <v>437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1</v>
      </c>
      <c r="C32" s="94"/>
      <c r="D32" s="98" t="s">
        <v>438</v>
      </c>
      <c r="E32" s="94"/>
      <c r="F32" s="94" t="s">
        <v>356</v>
      </c>
    </row>
    <row r="33" spans="1:7" x14ac:dyDescent="0.3">
      <c r="A33" s="339" t="s">
        <v>36</v>
      </c>
      <c r="B33" s="340"/>
      <c r="C33" s="341"/>
      <c r="D33" s="248">
        <f>SUM(B26:C32)</f>
        <v>11</v>
      </c>
    </row>
    <row r="34" spans="1:7" x14ac:dyDescent="0.3">
      <c r="A34" s="339" t="s">
        <v>295</v>
      </c>
      <c r="B34" s="340"/>
      <c r="C34" s="341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1</v>
      </c>
      <c r="C46" s="94"/>
      <c r="D46" s="98" t="s">
        <v>439</v>
      </c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8" t="s">
        <v>440</v>
      </c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0.48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11</v>
      </c>
    </row>
    <row r="53" spans="1:7" x14ac:dyDescent="0.3">
      <c r="A53" s="339" t="s">
        <v>295</v>
      </c>
      <c r="B53" s="340"/>
      <c r="C53" s="341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14</v>
      </c>
    </row>
    <row r="64" spans="1:7" x14ac:dyDescent="0.3">
      <c r="A64" s="339" t="s">
        <v>295</v>
      </c>
      <c r="B64" s="340"/>
      <c r="C64" s="341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32.25" x14ac:dyDescent="0.4">
      <c r="A69" s="17" t="s">
        <v>293</v>
      </c>
      <c r="B69" s="100">
        <v>1</v>
      </c>
      <c r="C69" s="101"/>
      <c r="D69" s="297" t="s">
        <v>415</v>
      </c>
      <c r="E69" s="103"/>
      <c r="F69" s="94" t="s">
        <v>357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27</v>
      </c>
    </row>
    <row r="85" spans="1:7" x14ac:dyDescent="0.3">
      <c r="A85" s="339" t="s">
        <v>295</v>
      </c>
      <c r="B85" s="340"/>
      <c r="C85" s="341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297" t="s">
        <v>420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1</v>
      </c>
      <c r="C95" s="94"/>
      <c r="D95" s="95" t="s">
        <v>421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418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419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107" t="s">
        <v>424</v>
      </c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26</v>
      </c>
    </row>
    <row r="103" spans="1:7" x14ac:dyDescent="0.3">
      <c r="A103" s="339" t="s">
        <v>295</v>
      </c>
      <c r="B103" s="340"/>
      <c r="C103" s="341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1</v>
      </c>
      <c r="C113" s="94"/>
      <c r="D113" s="95" t="s">
        <v>426</v>
      </c>
      <c r="E113" s="94"/>
      <c r="F113" s="94" t="s">
        <v>357</v>
      </c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425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 t="s">
        <v>424</v>
      </c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431</v>
      </c>
      <c r="E123" s="95"/>
      <c r="F123" s="94" t="s">
        <v>357</v>
      </c>
    </row>
    <row r="124" spans="1:7" ht="34.5" x14ac:dyDescent="0.4">
      <c r="A124" s="17" t="s">
        <v>293</v>
      </c>
      <c r="B124" s="111">
        <v>1</v>
      </c>
      <c r="C124" s="101"/>
      <c r="D124" s="95" t="s">
        <v>430</v>
      </c>
      <c r="E124" s="95"/>
      <c r="F124" s="94" t="s">
        <v>357</v>
      </c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2.25" x14ac:dyDescent="0.4">
      <c r="A126" s="17" t="s">
        <v>292</v>
      </c>
      <c r="B126" s="111">
        <v>1</v>
      </c>
      <c r="C126" s="101"/>
      <c r="D126" s="107" t="s">
        <v>429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19</v>
      </c>
    </row>
    <row r="134" spans="1:7" x14ac:dyDescent="0.3">
      <c r="A134" s="339" t="s">
        <v>295</v>
      </c>
      <c r="B134" s="340"/>
      <c r="C134" s="341"/>
      <c r="D134" s="32">
        <f>D133/(COUNT(B122:C132)*2)</f>
        <v>0.86363636363636365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436</v>
      </c>
      <c r="E140" s="94"/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435</v>
      </c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11</v>
      </c>
    </row>
    <row r="150" spans="1:7" x14ac:dyDescent="0.3">
      <c r="A150" s="339" t="s">
        <v>295</v>
      </c>
      <c r="B150" s="340"/>
      <c r="C150" s="341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432</v>
      </c>
      <c r="E155" s="94"/>
      <c r="F155" s="94" t="s">
        <v>356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0">
        <f>SUM(B153:C160)</f>
        <v>15</v>
      </c>
    </row>
    <row r="162" spans="1:7" x14ac:dyDescent="0.3">
      <c r="A162" s="339" t="s">
        <v>295</v>
      </c>
      <c r="B162" s="340"/>
      <c r="C162" s="341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1</v>
      </c>
      <c r="C166" s="94"/>
      <c r="D166" s="95" t="s">
        <v>443</v>
      </c>
      <c r="E166" s="94"/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7</v>
      </c>
    </row>
    <row r="170" spans="1:7" x14ac:dyDescent="0.3">
      <c r="A170" s="339" t="s">
        <v>295</v>
      </c>
      <c r="B170" s="340"/>
      <c r="C170" s="341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30.75" x14ac:dyDescent="0.3">
      <c r="A174" s="17" t="s">
        <v>87</v>
      </c>
      <c r="B174" s="94">
        <v>1</v>
      </c>
      <c r="C174" s="94"/>
      <c r="D174" s="119" t="s">
        <v>444</v>
      </c>
      <c r="E174" s="94"/>
      <c r="F174" s="94" t="s">
        <v>356</v>
      </c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7</v>
      </c>
    </row>
    <row r="178" spans="1:7" x14ac:dyDescent="0.3">
      <c r="A178" s="339" t="s">
        <v>295</v>
      </c>
      <c r="B178" s="340"/>
      <c r="C178" s="341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10</v>
      </c>
    </row>
    <row r="187" spans="1:7" x14ac:dyDescent="0.3">
      <c r="A187" s="339" t="s">
        <v>295</v>
      </c>
      <c r="B187" s="340"/>
      <c r="C187" s="341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116" t="s">
        <v>445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7</v>
      </c>
    </row>
    <row r="195" spans="1:6" x14ac:dyDescent="0.3">
      <c r="A195" s="339" t="s">
        <v>295</v>
      </c>
      <c r="B195" s="340"/>
      <c r="C195" s="341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0.9363636363636364</v>
      </c>
    </row>
  </sheetData>
  <sheetProtection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41" zoomScale="95" zoomScaleSheetLayoutView="95" workbookViewId="0">
      <selection activeCell="E549" sqref="E54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 t="s">
        <v>447</v>
      </c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 t="s">
        <v>409</v>
      </c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>
        <v>43264</v>
      </c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0.90166666666666662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43264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43264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49.5" x14ac:dyDescent="0.3">
      <c r="A54" s="18" t="s">
        <v>229</v>
      </c>
      <c r="B54" s="130">
        <v>1</v>
      </c>
      <c r="C54" s="130"/>
      <c r="D54" s="138" t="s">
        <v>452</v>
      </c>
      <c r="E54" s="94"/>
      <c r="F54" s="204" t="s">
        <v>357</v>
      </c>
    </row>
    <row r="55" spans="1:7" x14ac:dyDescent="0.3">
      <c r="A55" s="8" t="s">
        <v>362</v>
      </c>
      <c r="B55" s="130">
        <v>2</v>
      </c>
      <c r="C55" s="130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ht="49.5" x14ac:dyDescent="0.3">
      <c r="A60" s="7" t="s">
        <v>26</v>
      </c>
      <c r="B60" s="130">
        <v>0</v>
      </c>
      <c r="C60" s="148"/>
      <c r="D60" s="129" t="s">
        <v>450</v>
      </c>
      <c r="E60" s="95" t="s">
        <v>451</v>
      </c>
      <c r="F60" s="204" t="s">
        <v>356</v>
      </c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0.8125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32" x14ac:dyDescent="0.3">
      <c r="A74" s="209" t="s">
        <v>393</v>
      </c>
      <c r="B74" s="130">
        <v>0</v>
      </c>
      <c r="C74" s="150">
        <f>IF(B74=0, -5, "0")</f>
        <v>-5</v>
      </c>
      <c r="D74" s="301" t="s">
        <v>478</v>
      </c>
      <c r="E74" s="116" t="s">
        <v>449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448</v>
      </c>
      <c r="E97" s="106"/>
      <c r="F97" s="204" t="s">
        <v>357</v>
      </c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0.5</v>
      </c>
      <c r="E99" s="282">
        <f>COUNTIF('A1 Exploitation'!F53:F98,"ok")</f>
        <v>1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56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43264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456</v>
      </c>
      <c r="E121" s="113"/>
      <c r="F121" s="204" t="s">
        <v>356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34.5" customHeight="1" x14ac:dyDescent="0.3">
      <c r="A128" s="4" t="s">
        <v>170</v>
      </c>
      <c r="B128" s="130">
        <v>0</v>
      </c>
      <c r="C128" s="131"/>
      <c r="D128" s="113" t="s">
        <v>453</v>
      </c>
      <c r="E128" s="113" t="s">
        <v>454</v>
      </c>
      <c r="F128" s="204" t="s">
        <v>357</v>
      </c>
    </row>
    <row r="129" spans="1:7" s="112" customFormat="1" ht="50.25" customHeight="1" x14ac:dyDescent="0.3">
      <c r="A129" s="238" t="s">
        <v>387</v>
      </c>
      <c r="B129" s="130">
        <v>1</v>
      </c>
      <c r="C129" s="213" t="str">
        <f>IF(B129=0, -5, "0")</f>
        <v>0</v>
      </c>
      <c r="D129" s="116" t="s">
        <v>479</v>
      </c>
      <c r="E129" s="116"/>
      <c r="F129" s="204" t="s">
        <v>357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66" x14ac:dyDescent="0.3">
      <c r="A132" s="210" t="s">
        <v>157</v>
      </c>
      <c r="B132" s="130">
        <v>1</v>
      </c>
      <c r="C132" s="150" t="str">
        <f>IF(B132=0, -5, "0")</f>
        <v>0</v>
      </c>
      <c r="D132" s="301" t="s">
        <v>455</v>
      </c>
      <c r="E132" s="95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0.86111111111111116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3" x14ac:dyDescent="0.3">
      <c r="A151" s="219" t="s">
        <v>391</v>
      </c>
      <c r="B151" s="130">
        <v>1</v>
      </c>
      <c r="C151" s="225"/>
      <c r="D151" s="116" t="s">
        <v>448</v>
      </c>
      <c r="E151" s="116"/>
      <c r="F151" s="204" t="s">
        <v>357</v>
      </c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0.91428571428571426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43264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49.5" x14ac:dyDescent="0.3">
      <c r="A183" s="70" t="s">
        <v>376</v>
      </c>
      <c r="B183" s="130">
        <v>1</v>
      </c>
      <c r="C183" s="150"/>
      <c r="D183" s="226" t="s">
        <v>480</v>
      </c>
      <c r="E183" s="116"/>
      <c r="F183" s="204" t="s">
        <v>356</v>
      </c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0</v>
      </c>
      <c r="C185" s="130"/>
      <c r="D185" s="147" t="s">
        <v>481</v>
      </c>
      <c r="E185" s="95" t="s">
        <v>457</v>
      </c>
      <c r="F185" s="204" t="s">
        <v>356</v>
      </c>
    </row>
    <row r="186" spans="1:7" ht="87" customHeight="1" x14ac:dyDescent="0.35">
      <c r="A186" s="266" t="s">
        <v>186</v>
      </c>
      <c r="B186" s="130">
        <v>0</v>
      </c>
      <c r="C186" s="136">
        <f>IF(B186=0, -10, "0")</f>
        <v>-10</v>
      </c>
      <c r="D186" s="165" t="s">
        <v>475</v>
      </c>
      <c r="E186" s="95" t="s">
        <v>482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1</v>
      </c>
      <c r="C198" s="131"/>
      <c r="D198" s="116" t="s">
        <v>448</v>
      </c>
      <c r="E198" s="106"/>
      <c r="F198" s="204" t="s">
        <v>357</v>
      </c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43264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66" x14ac:dyDescent="0.3">
      <c r="A229" s="70" t="s">
        <v>160</v>
      </c>
      <c r="B229" s="130">
        <v>1</v>
      </c>
      <c r="C229" s="136"/>
      <c r="D229" s="113" t="s">
        <v>483</v>
      </c>
      <c r="E229" s="95"/>
      <c r="F229" s="204" t="s">
        <v>356</v>
      </c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82.5" x14ac:dyDescent="0.3">
      <c r="A231" s="70" t="s">
        <v>59</v>
      </c>
      <c r="B231" s="130">
        <v>0</v>
      </c>
      <c r="C231" s="130"/>
      <c r="D231" s="138" t="s">
        <v>484</v>
      </c>
      <c r="E231" s="95" t="s">
        <v>458</v>
      </c>
      <c r="F231" s="204" t="s">
        <v>356</v>
      </c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51.75" customHeight="1" x14ac:dyDescent="0.3">
      <c r="A238" s="209" t="s">
        <v>66</v>
      </c>
      <c r="B238" s="130">
        <v>1</v>
      </c>
      <c r="C238" s="150" t="str">
        <f>IF(B238=0, -5, "0")</f>
        <v>0</v>
      </c>
      <c r="D238" s="165" t="s">
        <v>485</v>
      </c>
      <c r="E238" s="95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0.88888888888888884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0.95121951219512191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43264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8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476</v>
      </c>
      <c r="E302" s="116" t="s">
        <v>477</v>
      </c>
      <c r="F302" s="204" t="s">
        <v>357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0.7857142857142857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43264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459</v>
      </c>
      <c r="E340" s="94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43264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460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43264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33" x14ac:dyDescent="0.3">
      <c r="A431" s="210" t="s">
        <v>137</v>
      </c>
      <c r="B431" s="130">
        <v>1</v>
      </c>
      <c r="C431" s="150" t="str">
        <f>IF(B431=0, -5, "0")</f>
        <v>0</v>
      </c>
      <c r="D431" s="165" t="s">
        <v>461</v>
      </c>
      <c r="E431" s="94"/>
      <c r="F431" s="204" t="s">
        <v>356</v>
      </c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0.83333333333333337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43264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486</v>
      </c>
      <c r="E462" s="95" t="s">
        <v>487</v>
      </c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x14ac:dyDescent="0.3">
      <c r="A464" s="70" t="s">
        <v>133</v>
      </c>
      <c r="B464" s="130">
        <v>1</v>
      </c>
      <c r="C464" s="130"/>
      <c r="D464" s="138" t="s">
        <v>462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0.93333333333333335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0.95238095238095233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43264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463</v>
      </c>
      <c r="E492" s="106"/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43264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56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43264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56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43264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56"/>
      <c r="E539" s="315"/>
      <c r="F539" s="31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0.90166666666666662</v>
      </c>
    </row>
  </sheetData>
  <sheetProtection algorithmName="SHA-512" hashValue="ktB/2rCl7/3GCYvI6DnFOKcP5E1g7KhdlK1aWK/oMuJ1KS1//5Pmz6fN+0EZAqOm1jL7dHyF1i8TEO6kHLLh4g==" saltValue="7f9jKIaz03ySvxyWzEwVy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8" orientation="portrait" r:id="rId1"/>
  <rowBreaks count="5" manualBreakCount="5">
    <brk id="85" max="6" man="1"/>
    <brk id="205" max="6" man="1"/>
    <brk id="267" max="6" man="1"/>
    <brk id="374" max="6" man="1"/>
    <brk id="5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95" zoomScaleNormal="90" zoomScaleSheetLayoutView="95" workbookViewId="0">
      <selection activeCell="E194" sqref="E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'A2 Exploitation'!A8:F8</f>
        <v>NABEUL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 t="str">
        <f>'A2 Exploitation'!B9:F9</f>
        <v>M Souheil DRAOUI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 t="str">
        <f>'A2 Exploitation'!B10:F10</f>
        <v>Chefs rayons et directeur magasin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'A2 Exploitation'!B11:F11</f>
        <v>43264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0.96296296296296291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0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12</v>
      </c>
    </row>
    <row r="34" spans="1:7" x14ac:dyDescent="0.3">
      <c r="A34" s="339" t="s">
        <v>295</v>
      </c>
      <c r="B34" s="340"/>
      <c r="C34" s="34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464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12</v>
      </c>
    </row>
    <row r="53" spans="1:7" x14ac:dyDescent="0.3">
      <c r="A53" s="339" t="s">
        <v>295</v>
      </c>
      <c r="B53" s="340"/>
      <c r="C53" s="34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14</v>
      </c>
    </row>
    <row r="64" spans="1:7" x14ac:dyDescent="0.3">
      <c r="A64" s="339" t="s">
        <v>295</v>
      </c>
      <c r="B64" s="340"/>
      <c r="C64" s="341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34.5" x14ac:dyDescent="0.4">
      <c r="A69" s="17" t="s">
        <v>293</v>
      </c>
      <c r="B69" s="100">
        <v>1</v>
      </c>
      <c r="C69" s="101"/>
      <c r="D69" s="95" t="s">
        <v>473</v>
      </c>
      <c r="E69" s="103"/>
      <c r="F69" s="94" t="s">
        <v>356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27</v>
      </c>
    </row>
    <row r="85" spans="1:7" x14ac:dyDescent="0.3">
      <c r="A85" s="339" t="s">
        <v>295</v>
      </c>
      <c r="B85" s="340"/>
      <c r="C85" s="341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34.5" x14ac:dyDescent="0.4">
      <c r="A92" s="20" t="s">
        <v>248</v>
      </c>
      <c r="B92" s="110">
        <v>1</v>
      </c>
      <c r="C92" s="101"/>
      <c r="D92" s="95" t="s">
        <v>468</v>
      </c>
      <c r="E92" s="94"/>
      <c r="F92" s="94" t="s">
        <v>356</v>
      </c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465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466</v>
      </c>
      <c r="E99" s="94"/>
      <c r="F99" s="94" t="s">
        <v>357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23</v>
      </c>
    </row>
    <row r="103" spans="1:7" x14ac:dyDescent="0.3">
      <c r="A103" s="339" t="s">
        <v>295</v>
      </c>
      <c r="B103" s="340"/>
      <c r="C103" s="341"/>
      <c r="D103" s="33">
        <f>D102/(COUNT(B88:C101)*2)</f>
        <v>0.88461538461538458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467</v>
      </c>
      <c r="E113" s="94"/>
      <c r="F113" s="94" t="s">
        <v>357</v>
      </c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469</v>
      </c>
      <c r="E123" s="95"/>
      <c r="F123" s="94" t="s">
        <v>356</v>
      </c>
    </row>
    <row r="124" spans="1:7" ht="34.5" x14ac:dyDescent="0.4">
      <c r="A124" s="17" t="s">
        <v>293</v>
      </c>
      <c r="B124" s="111">
        <v>2</v>
      </c>
      <c r="C124" s="101"/>
      <c r="D124" s="95" t="s">
        <v>474</v>
      </c>
      <c r="E124" s="95"/>
      <c r="F124" s="94" t="s">
        <v>356</v>
      </c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21</v>
      </c>
    </row>
    <row r="134" spans="1:7" x14ac:dyDescent="0.3">
      <c r="A134" s="339" t="s">
        <v>295</v>
      </c>
      <c r="B134" s="340"/>
      <c r="C134" s="341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12</v>
      </c>
    </row>
    <row r="150" spans="1:7" x14ac:dyDescent="0.3">
      <c r="A150" s="339" t="s">
        <v>295</v>
      </c>
      <c r="B150" s="340"/>
      <c r="C150" s="341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0">
        <f>SUM(B153:C160)</f>
        <v>16</v>
      </c>
    </row>
    <row r="162" spans="1:7" x14ac:dyDescent="0.3">
      <c r="A162" s="339" t="s">
        <v>295</v>
      </c>
      <c r="B162" s="340"/>
      <c r="C162" s="341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470</v>
      </c>
      <c r="E166" s="94"/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7</v>
      </c>
    </row>
    <row r="170" spans="1:7" x14ac:dyDescent="0.3">
      <c r="A170" s="339" t="s">
        <v>295</v>
      </c>
      <c r="B170" s="340"/>
      <c r="C170" s="341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8</v>
      </c>
    </row>
    <row r="178" spans="1:7" x14ac:dyDescent="0.3">
      <c r="A178" s="339" t="s">
        <v>295</v>
      </c>
      <c r="B178" s="340"/>
      <c r="C178" s="34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10</v>
      </c>
    </row>
    <row r="187" spans="1:7" x14ac:dyDescent="0.3">
      <c r="A187" s="339" t="s">
        <v>295</v>
      </c>
      <c r="B187" s="340"/>
      <c r="C187" s="341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471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5</v>
      </c>
    </row>
    <row r="195" spans="1:6" x14ac:dyDescent="0.3">
      <c r="A195" s="339" t="s">
        <v>295</v>
      </c>
      <c r="B195" s="340"/>
      <c r="C195" s="341"/>
      <c r="D195" s="33">
        <f>D194/(COUNT(B190:C193)*2)</f>
        <v>0.83333333333333337</v>
      </c>
    </row>
    <row r="197" spans="1:6" ht="18" x14ac:dyDescent="0.35">
      <c r="A197" s="64" t="s">
        <v>472</v>
      </c>
      <c r="B197" s="63"/>
      <c r="C197" s="63"/>
      <c r="D197" s="296">
        <f>E197/F197</f>
        <v>0.5</v>
      </c>
      <c r="E197" s="286">
        <f>COUNTIF('A1 Technique'!F17:F193,"ok")</f>
        <v>8</v>
      </c>
      <c r="F197" s="287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0.96296296296296291</v>
      </c>
    </row>
  </sheetData>
  <sheetProtection algorithmName="SHA-512" hashValue="oN0IjG3og6pu6DIe2FjnSzH9r8TC2VxeVUY96ruipVQMdqAEMv434ln3oKoGhh6ULvihMLYm3qSJ32zynv1JFA==" saltValue="dW8JYFSFQp1eejaF0YltG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7" orientation="portrait" r:id="rId1"/>
  <rowBreaks count="2" manualBreakCount="2">
    <brk id="85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zoomScaleNormal="100" workbookViewId="0">
      <selection activeCell="D3" sqref="D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 t="s">
        <v>488</v>
      </c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 t="s">
        <v>489</v>
      </c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>
        <v>43335</v>
      </c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0.93537414965986398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43335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ht="33" x14ac:dyDescent="0.3">
      <c r="A22" s="70" t="s">
        <v>188</v>
      </c>
      <c r="B22" s="130">
        <v>1</v>
      </c>
      <c r="C22" s="130"/>
      <c r="D22" s="95" t="s">
        <v>490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43335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66" x14ac:dyDescent="0.3">
      <c r="A54" s="18" t="s">
        <v>229</v>
      </c>
      <c r="B54" s="130">
        <v>1</v>
      </c>
      <c r="C54" s="130"/>
      <c r="D54" s="138" t="s">
        <v>494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38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52.5" customHeight="1" x14ac:dyDescent="0.3">
      <c r="A98" s="219" t="s">
        <v>392</v>
      </c>
      <c r="B98" s="130">
        <v>1</v>
      </c>
      <c r="C98" s="213"/>
      <c r="D98" s="223" t="s">
        <v>491</v>
      </c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0.5</v>
      </c>
      <c r="E99" s="282">
        <f>COUNTIF('A2 Exploitation'!F53:F98,"ok")</f>
        <v>2</v>
      </c>
      <c r="F99" s="283">
        <f>COUNTA('A2 Exploitation'!F53:F98)</f>
        <v>4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73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0.96052631578947367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43335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493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49.5" x14ac:dyDescent="0.3">
      <c r="A128" s="4" t="s">
        <v>170</v>
      </c>
      <c r="B128" s="130">
        <v>0</v>
      </c>
      <c r="C128" s="131"/>
      <c r="D128" s="303" t="s">
        <v>453</v>
      </c>
      <c r="E128" s="304" t="s">
        <v>454</v>
      </c>
      <c r="F128" s="204"/>
    </row>
    <row r="129" spans="1:7" s="112" customFormat="1" ht="60.75" customHeight="1" x14ac:dyDescent="0.3">
      <c r="A129" s="238" t="s">
        <v>387</v>
      </c>
      <c r="B129" s="130">
        <v>0</v>
      </c>
      <c r="C129" s="213">
        <f>IF(B129=0, -5, "0")</f>
        <v>-5</v>
      </c>
      <c r="D129" s="236" t="s">
        <v>509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26</v>
      </c>
    </row>
    <row r="140" spans="1:7" x14ac:dyDescent="0.3">
      <c r="A140" s="5" t="s">
        <v>35</v>
      </c>
      <c r="B140" s="132"/>
      <c r="C140" s="133"/>
      <c r="D140" s="134">
        <f>D139/(COUNT(B121:C138)*2)</f>
        <v>0.68421052631578949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1</v>
      </c>
      <c r="C151" s="225"/>
      <c r="D151" s="116" t="s">
        <v>492</v>
      </c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0.4</v>
      </c>
      <c r="E153" s="282">
        <f>COUNTIF('A2 Exploitation'!F110:F152,"ok")</f>
        <v>2</v>
      </c>
      <c r="F153" s="283">
        <f>COUNTA('A2 Exploitation'!F110:F152)</f>
        <v>5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0.80555555555555558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43335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 t="s">
        <v>495</v>
      </c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1</v>
      </c>
      <c r="C198" s="131"/>
      <c r="D198" s="116" t="s">
        <v>496</v>
      </c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0.75</v>
      </c>
      <c r="E200" s="282">
        <f>COUNTIF('A2 Exploitation'!F165:F199,"ok")</f>
        <v>3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43335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ht="33" x14ac:dyDescent="0.3">
      <c r="A212" s="7" t="s">
        <v>53</v>
      </c>
      <c r="B212" s="130">
        <v>1</v>
      </c>
      <c r="C212" s="130"/>
      <c r="D212" s="95" t="s">
        <v>499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3" x14ac:dyDescent="0.3">
      <c r="A259" s="219" t="s">
        <v>391</v>
      </c>
      <c r="B259" s="130">
        <v>1</v>
      </c>
      <c r="C259" s="131"/>
      <c r="D259" s="147" t="s">
        <v>498</v>
      </c>
      <c r="E259" s="106"/>
      <c r="F259" s="204"/>
      <c r="G259" s="127"/>
    </row>
    <row r="260" spans="1:7" ht="33" x14ac:dyDescent="0.3">
      <c r="A260" s="219" t="s">
        <v>392</v>
      </c>
      <c r="B260" s="130">
        <v>1</v>
      </c>
      <c r="C260" s="131"/>
      <c r="D260" s="147" t="s">
        <v>497</v>
      </c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3</v>
      </c>
      <c r="F261" s="283">
        <f>COUNTA('A2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79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0.96341463414634143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43335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0</v>
      </c>
      <c r="C302" s="150">
        <f>IF(B302=0, -5, "0")</f>
        <v>-5</v>
      </c>
      <c r="D302" s="165" t="s">
        <v>500</v>
      </c>
      <c r="E302" s="165" t="s">
        <v>501</v>
      </c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0</v>
      </c>
      <c r="C313" s="140"/>
      <c r="D313" s="281">
        <f>IFERROR(E313/F313,"N.A")</f>
        <v>0</v>
      </c>
      <c r="E313" s="282">
        <f>COUNTIF('A2 Exploitation'!F273:F312,"ok")</f>
        <v>0</v>
      </c>
      <c r="F313" s="283">
        <f>COUNTA('A2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23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0.71875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27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0.75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43335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43335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502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503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504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0</v>
      </c>
      <c r="C386" s="130"/>
      <c r="D386" s="281">
        <f>IFERROR(E386/F386,"N.A")</f>
        <v>0</v>
      </c>
      <c r="E386" s="282">
        <f>COUNTIF('A2 Exploitation'!F365:F385,"ok")</f>
        <v>0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0.875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0.90625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43335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33" x14ac:dyDescent="0.3">
      <c r="A410" s="4" t="s">
        <v>96</v>
      </c>
      <c r="B410" s="130">
        <v>1</v>
      </c>
      <c r="C410" s="130"/>
      <c r="D410" s="113" t="s">
        <v>505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99" x14ac:dyDescent="0.3">
      <c r="A431" s="210" t="s">
        <v>137</v>
      </c>
      <c r="B431" s="130">
        <v>2</v>
      </c>
      <c r="C431" s="150" t="str">
        <f>IF(B431=0, -5, "0")</f>
        <v>0</v>
      </c>
      <c r="D431" s="151" t="s">
        <v>506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43335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43335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115.5" x14ac:dyDescent="0.3">
      <c r="A492" s="66" t="s">
        <v>400</v>
      </c>
      <c r="B492" s="130">
        <v>0</v>
      </c>
      <c r="C492" s="131"/>
      <c r="D492" s="116" t="s">
        <v>507</v>
      </c>
      <c r="E492" s="116" t="s">
        <v>508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0</v>
      </c>
      <c r="C498" s="213"/>
      <c r="D498" s="281">
        <f>IFERROR(E498/F498,"N.A")</f>
        <v>0</v>
      </c>
      <c r="E498" s="282">
        <f>COUNTIF('A2 Exploitation'!F488:F497,"ok")</f>
        <v>0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0.8571428571428571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43335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43335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43335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0.56500000000000006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0.93537414965986398</v>
      </c>
    </row>
  </sheetData>
  <sheetProtection algorithmName="SHA-512" hashValue="jsb+ZhExK4dOCpT7yCNKLAl4laH7LYVafr46mktjAxPS6CqifePJCShs6rOvD+5QkIX00BK+UempQ4mfIgDsBQ==" saltValue="E/N6Im18uvRlQE5IriXpr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topLeftCell="A86" zoomScale="90" zoomScaleNormal="90" workbookViewId="0">
      <selection activeCell="E99" sqref="E9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'A3 Exploitation'!A8:F8</f>
        <v>NABEUL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 t="str">
        <f>'A3 Exploitation'!B9:F9</f>
        <v>Dr Hatem KARAA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 t="str">
        <f>'A3 Exploitation'!B10:F10</f>
        <v>Chefs de Rayon et Mme Ahlem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'A3 Exploitation'!B11:F11</f>
        <v>43335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0.71296296296296291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92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33.75" x14ac:dyDescent="0.35">
      <c r="A26" s="40" t="s">
        <v>97</v>
      </c>
      <c r="B26" s="94">
        <v>0</v>
      </c>
      <c r="C26" s="120">
        <f>IF(B26=0, -5, "0")</f>
        <v>-5</v>
      </c>
      <c r="D26" s="95" t="s">
        <v>510</v>
      </c>
      <c r="E26" s="95" t="s">
        <v>512</v>
      </c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3" x14ac:dyDescent="0.3">
      <c r="A29" s="17" t="s">
        <v>280</v>
      </c>
      <c r="B29" s="94">
        <v>0</v>
      </c>
      <c r="C29" s="94"/>
      <c r="D29" s="95" t="s">
        <v>511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91">
        <f>SUM(B26:C32)</f>
        <v>5</v>
      </c>
    </row>
    <row r="34" spans="1:7" x14ac:dyDescent="0.3">
      <c r="A34" s="339" t="s">
        <v>295</v>
      </c>
      <c r="B34" s="340"/>
      <c r="C34" s="341"/>
      <c r="D34" s="33">
        <f>D33/(COUNT(B26:C32)*2)</f>
        <v>0.3125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 t="s">
        <v>513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91">
        <f>SUM(B37:C41)</f>
        <v>8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519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91">
        <f>SUM(B46:C51)</f>
        <v>12</v>
      </c>
    </row>
    <row r="53" spans="1:7" x14ac:dyDescent="0.3">
      <c r="A53" s="339" t="s">
        <v>295</v>
      </c>
      <c r="B53" s="340"/>
      <c r="C53" s="34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>
        <v>0</v>
      </c>
      <c r="C56" s="120">
        <f>IF(B56=0, -5, "0")</f>
        <v>-5</v>
      </c>
      <c r="D56" s="95" t="s">
        <v>515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 t="s">
        <v>514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91">
        <f>SUM(B56:C62)</f>
        <v>5</v>
      </c>
    </row>
    <row r="64" spans="1:7" x14ac:dyDescent="0.3">
      <c r="A64" s="339" t="s">
        <v>295</v>
      </c>
      <c r="B64" s="340"/>
      <c r="C64" s="341"/>
      <c r="D64" s="33">
        <f>D63/(COUNT(B56:C62)*2)</f>
        <v>0.3125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84" x14ac:dyDescent="0.4">
      <c r="A67" s="17" t="s">
        <v>271</v>
      </c>
      <c r="B67" s="100">
        <v>2</v>
      </c>
      <c r="C67" s="101"/>
      <c r="D67" s="95" t="s">
        <v>518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0</v>
      </c>
      <c r="C77" s="120">
        <f>IF(B77=0, -5, "0")</f>
        <v>-5</v>
      </c>
      <c r="D77" s="95" t="s">
        <v>520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95" t="s">
        <v>521</v>
      </c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91">
        <f>SUM(B67:C83)</f>
        <v>21</v>
      </c>
    </row>
    <row r="85" spans="1:7" x14ac:dyDescent="0.3">
      <c r="A85" s="339" t="s">
        <v>295</v>
      </c>
      <c r="B85" s="340"/>
      <c r="C85" s="341"/>
      <c r="D85" s="33">
        <f>D84/(COUNT(B67:C83)*2)</f>
        <v>0.7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 t="s">
        <v>517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530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91">
        <f>SUM(B88:C101)</f>
        <v>25</v>
      </c>
    </row>
    <row r="103" spans="1:7" x14ac:dyDescent="0.3">
      <c r="A103" s="339" t="s">
        <v>295</v>
      </c>
      <c r="B103" s="340"/>
      <c r="C103" s="341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 t="s">
        <v>516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33" customHeight="1" x14ac:dyDescent="0.4">
      <c r="A124" s="17" t="s">
        <v>293</v>
      </c>
      <c r="B124" s="111">
        <v>2</v>
      </c>
      <c r="C124" s="101"/>
      <c r="D124" s="95" t="s">
        <v>522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50.25" x14ac:dyDescent="0.35">
      <c r="A130" s="43" t="s">
        <v>194</v>
      </c>
      <c r="B130" s="111">
        <v>0</v>
      </c>
      <c r="C130" s="120">
        <f>IF(B130=0, -5, "0")</f>
        <v>-5</v>
      </c>
      <c r="D130" s="95" t="s">
        <v>523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3.75" x14ac:dyDescent="0.35">
      <c r="A132" s="45" t="s">
        <v>317</v>
      </c>
      <c r="B132" s="111">
        <v>1</v>
      </c>
      <c r="C132" s="120" t="str">
        <f>IF(B132=0, -5, "0")</f>
        <v>0</v>
      </c>
      <c r="D132" s="95" t="s">
        <v>524</v>
      </c>
      <c r="E132" s="102"/>
      <c r="F132" s="94"/>
    </row>
    <row r="133" spans="1:7" x14ac:dyDescent="0.3">
      <c r="A133" s="339" t="s">
        <v>36</v>
      </c>
      <c r="B133" s="340"/>
      <c r="C133" s="341"/>
      <c r="D133" s="91">
        <f>SUM(B122:C132)</f>
        <v>14</v>
      </c>
    </row>
    <row r="134" spans="1:7" x14ac:dyDescent="0.3">
      <c r="A134" s="339" t="s">
        <v>295</v>
      </c>
      <c r="B134" s="340"/>
      <c r="C134" s="341"/>
      <c r="D134" s="32">
        <f>D133/(COUNT(B122:C132)*2)</f>
        <v>0.58333333333333337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91">
        <f>SUM(B137:C148)</f>
        <v>0</v>
      </c>
    </row>
    <row r="150" spans="1:7" x14ac:dyDescent="0.3">
      <c r="A150" s="339" t="s">
        <v>295</v>
      </c>
      <c r="B150" s="340"/>
      <c r="C150" s="341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0</v>
      </c>
      <c r="C156" s="120">
        <f>IF(B156=0, -5, "0")</f>
        <v>-5</v>
      </c>
      <c r="D156" s="95" t="s">
        <v>526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118" t="s">
        <v>525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92">
        <f>SUM(B153:C160)</f>
        <v>8</v>
      </c>
    </row>
    <row r="162" spans="1:7" x14ac:dyDescent="0.3">
      <c r="A162" s="339" t="s">
        <v>295</v>
      </c>
      <c r="B162" s="340"/>
      <c r="C162" s="341"/>
      <c r="D162" s="33">
        <f>D161/(COUNT(B153:C160)*2)</f>
        <v>0.44444444444444442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 t="s">
        <v>528</v>
      </c>
      <c r="E166" s="94"/>
      <c r="F166" s="94"/>
    </row>
    <row r="167" spans="1:7" ht="33" x14ac:dyDescent="0.3">
      <c r="A167" s="44" t="s">
        <v>215</v>
      </c>
      <c r="B167" s="94">
        <v>0</v>
      </c>
      <c r="C167" s="94"/>
      <c r="D167" s="95" t="s">
        <v>527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91">
        <f>SUM(B165:C168)</f>
        <v>4</v>
      </c>
    </row>
    <row r="170" spans="1:7" x14ac:dyDescent="0.3">
      <c r="A170" s="339" t="s">
        <v>295</v>
      </c>
      <c r="B170" s="340"/>
      <c r="C170" s="341"/>
      <c r="D170" s="33">
        <f>D169/(COUNT(B165:C168)*2)</f>
        <v>0.5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91">
        <f>SUM(B173:C176)</f>
        <v>8</v>
      </c>
    </row>
    <row r="178" spans="1:7" x14ac:dyDescent="0.3">
      <c r="A178" s="339" t="s">
        <v>295</v>
      </c>
      <c r="B178" s="340"/>
      <c r="C178" s="34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91">
        <f>SUM(B181:C185)</f>
        <v>10</v>
      </c>
    </row>
    <row r="187" spans="1:7" x14ac:dyDescent="0.3">
      <c r="A187" s="339" t="s">
        <v>295</v>
      </c>
      <c r="B187" s="340"/>
      <c r="C187" s="341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0</v>
      </c>
      <c r="C192" s="94"/>
      <c r="D192" s="95" t="s">
        <v>529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4</v>
      </c>
    </row>
    <row r="195" spans="1:6" x14ac:dyDescent="0.3">
      <c r="A195" s="339" t="s">
        <v>295</v>
      </c>
      <c r="B195" s="340"/>
      <c r="C195" s="341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6">
        <f>E197/F197</f>
        <v>0.44444444444444442</v>
      </c>
      <c r="E197" s="286">
        <f>COUNTIF('A2 Technique'!F17:F193,"ok")</f>
        <v>4</v>
      </c>
      <c r="F197" s="287">
        <f>COUNTA('A2 Technique'!F17:F193)</f>
        <v>9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0.71296296296296291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E433" sqref="E43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NABEUL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6dTCG3jxPax6zI+Lyo/QcAGJQFWX6jJohbdGmJF26KQEurshpToPMfPd1AXZSQruZ0al8CdwLv0EnLddjg5XPQ==" saltValue="31cONOJOmPbD2hO6Aly9H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e">
        <f>#REF!</f>
        <v>#REF!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'A4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'A4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'A4 Exploitation'!A8:F8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45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4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4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4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4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4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4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4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4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45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4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4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4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11</vt:i4>
      </vt:variant>
    </vt:vector>
  </HeadingPairs>
  <TitlesOfParts>
    <vt:vector size="24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2018-11-23T15:56:20Z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