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Nabeul\2018\6\"/>
    </mc:Choice>
  </mc:AlternateContent>
  <bookViews>
    <workbookView xWindow="0" yWindow="0" windowWidth="15345" windowHeight="463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4" i="31" l="1"/>
  <c r="B543" i="40"/>
  <c r="B532" i="40"/>
  <c r="B512" i="40"/>
  <c r="B498" i="40"/>
  <c r="B476" i="40"/>
  <c r="B439" i="40"/>
  <c r="B386" i="40"/>
  <c r="B353" i="40"/>
  <c r="B313" i="40"/>
  <c r="B261" i="40"/>
  <c r="B200" i="40"/>
  <c r="B153" i="40"/>
  <c r="B99" i="40"/>
  <c r="B41" i="40"/>
  <c r="B543" i="38"/>
  <c r="B532" i="38"/>
  <c r="B512" i="38"/>
  <c r="B498" i="38"/>
  <c r="B476" i="38"/>
  <c r="B439" i="38"/>
  <c r="B386" i="38"/>
  <c r="B353" i="38"/>
  <c r="B313" i="38"/>
  <c r="B261" i="38"/>
  <c r="B200" i="38"/>
  <c r="B153" i="38"/>
  <c r="B99" i="38"/>
  <c r="B41" i="38"/>
  <c r="B543" i="31"/>
  <c r="B532" i="31"/>
  <c r="B512" i="31"/>
  <c r="B498" i="31"/>
  <c r="B476" i="31"/>
  <c r="B439" i="31"/>
  <c r="B386" i="31"/>
  <c r="B353" i="31"/>
  <c r="B313" i="31"/>
  <c r="B261" i="31"/>
  <c r="B200" i="31"/>
  <c r="B153" i="31"/>
  <c r="B99" i="31"/>
  <c r="B41" i="31"/>
  <c r="B543" i="33"/>
  <c r="B532" i="33"/>
  <c r="B512" i="33"/>
  <c r="B498" i="33"/>
  <c r="B476" i="33"/>
  <c r="B439" i="33"/>
  <c r="B386" i="33"/>
  <c r="B353" i="33"/>
  <c r="B313" i="33"/>
  <c r="B261" i="33"/>
  <c r="B200" i="33"/>
  <c r="B153" i="33"/>
  <c r="B99" i="33"/>
  <c r="B41" i="33"/>
  <c r="D444" i="43"/>
  <c r="D197" i="41"/>
  <c r="D197" i="39"/>
  <c r="D197" i="32"/>
  <c r="D197" i="25"/>
  <c r="D197" i="35"/>
  <c r="F543" i="33"/>
  <c r="F543" i="31"/>
  <c r="F543" i="38"/>
  <c r="F543" i="40"/>
  <c r="D476" i="40"/>
  <c r="D476" i="38"/>
  <c r="D476" i="31"/>
  <c r="D476" i="33"/>
  <c r="D476" i="43"/>
  <c r="F532" i="43"/>
  <c r="F543" i="43"/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 s="1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 s="1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B476" i="43"/>
  <c r="D477" i="43" s="1"/>
  <c r="D477" i="40"/>
  <c r="D222" i="40"/>
  <c r="D223" i="40" s="1"/>
  <c r="D25" i="40"/>
  <c r="D26" i="40" s="1"/>
  <c r="D477" i="38"/>
  <c r="D285" i="38"/>
  <c r="D286" i="38" s="1"/>
  <c r="D25" i="38"/>
  <c r="D26" i="38" s="1"/>
  <c r="D493" i="31"/>
  <c r="D494" i="31" s="1"/>
  <c r="D222" i="31"/>
  <c r="D223" i="31" s="1"/>
  <c r="D25" i="31"/>
  <c r="D26" i="31" s="1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E197" i="41"/>
  <c r="E543" i="40"/>
  <c r="D543" i="40" s="1"/>
  <c r="D544" i="40" s="1"/>
  <c r="F532" i="40"/>
  <c r="E532" i="40"/>
  <c r="F512" i="40"/>
  <c r="E512" i="40"/>
  <c r="D512" i="40" s="1"/>
  <c r="F498" i="40"/>
  <c r="E498" i="40"/>
  <c r="D498" i="40" s="1"/>
  <c r="D499" i="40" s="1"/>
  <c r="F476" i="40"/>
  <c r="E476" i="40"/>
  <c r="F439" i="40"/>
  <c r="E439" i="40"/>
  <c r="F386" i="40"/>
  <c r="E386" i="40"/>
  <c r="D386" i="40" s="1"/>
  <c r="D387" i="40" s="1"/>
  <c r="F353" i="40"/>
  <c r="E353" i="40"/>
  <c r="D353" i="40" s="1"/>
  <c r="D354" i="40" s="1"/>
  <c r="F313" i="40"/>
  <c r="E313" i="40"/>
  <c r="D313" i="40" s="1"/>
  <c r="D314" i="40" s="1"/>
  <c r="F261" i="40"/>
  <c r="E261" i="40"/>
  <c r="F200" i="40"/>
  <c r="E200" i="40"/>
  <c r="D200" i="40" s="1"/>
  <c r="F153" i="40"/>
  <c r="E153" i="40"/>
  <c r="D153" i="40" s="1"/>
  <c r="D154" i="40" s="1"/>
  <c r="F99" i="40"/>
  <c r="E99" i="40"/>
  <c r="D99" i="40" s="1"/>
  <c r="D100" i="40" s="1"/>
  <c r="D101" i="40" s="1"/>
  <c r="F41" i="40"/>
  <c r="E41" i="40"/>
  <c r="D41" i="40" s="1"/>
  <c r="D493" i="40"/>
  <c r="D494" i="40" s="1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E543" i="38"/>
  <c r="D543" i="38" s="1"/>
  <c r="D544" i="38" s="1"/>
  <c r="F532" i="38"/>
  <c r="E532" i="38"/>
  <c r="F512" i="38"/>
  <c r="E512" i="38"/>
  <c r="D512" i="38" s="1"/>
  <c r="F498" i="38"/>
  <c r="E498" i="38"/>
  <c r="F476" i="38"/>
  <c r="E476" i="38"/>
  <c r="F439" i="38"/>
  <c r="E439" i="38"/>
  <c r="F386" i="38"/>
  <c r="E386" i="38"/>
  <c r="D386" i="38" s="1"/>
  <c r="D387" i="38" s="1"/>
  <c r="F353" i="38"/>
  <c r="E353" i="38"/>
  <c r="F313" i="38"/>
  <c r="E313" i="38"/>
  <c r="D313" i="38" s="1"/>
  <c r="D314" i="38" s="1"/>
  <c r="F261" i="38"/>
  <c r="E261" i="38"/>
  <c r="F200" i="38"/>
  <c r="E200" i="38"/>
  <c r="D200" i="38" s="1"/>
  <c r="F153" i="38"/>
  <c r="E153" i="38"/>
  <c r="F99" i="38"/>
  <c r="E99" i="38"/>
  <c r="D99" i="38" s="1"/>
  <c r="F41" i="38"/>
  <c r="E41" i="38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E543" i="33"/>
  <c r="F532" i="33"/>
  <c r="E532" i="33"/>
  <c r="F512" i="33"/>
  <c r="E512" i="33"/>
  <c r="F498" i="33"/>
  <c r="E498" i="33"/>
  <c r="D498" i="33" s="1"/>
  <c r="D499" i="33" s="1"/>
  <c r="F476" i="33"/>
  <c r="E476" i="33"/>
  <c r="F439" i="33"/>
  <c r="E439" i="33"/>
  <c r="D439" i="33" s="1"/>
  <c r="D440" i="33" s="1"/>
  <c r="F386" i="33"/>
  <c r="E386" i="33"/>
  <c r="F353" i="33"/>
  <c r="E353" i="33"/>
  <c r="D353" i="33" s="1"/>
  <c r="D354" i="33" s="1"/>
  <c r="F313" i="33"/>
  <c r="E313" i="33"/>
  <c r="F261" i="33"/>
  <c r="E261" i="33"/>
  <c r="D261" i="33" s="1"/>
  <c r="D262" i="33" s="1"/>
  <c r="F200" i="33"/>
  <c r="E200" i="33"/>
  <c r="F153" i="33"/>
  <c r="E153" i="33"/>
  <c r="D153" i="33" s="1"/>
  <c r="F99" i="33"/>
  <c r="E99" i="33"/>
  <c r="F41" i="33"/>
  <c r="E41" i="33"/>
  <c r="D41" i="33" s="1"/>
  <c r="D42" i="33" s="1"/>
  <c r="F200" i="43"/>
  <c r="F153" i="43"/>
  <c r="F99" i="43"/>
  <c r="F41" i="43"/>
  <c r="E543" i="43"/>
  <c r="E532" i="43"/>
  <c r="F512" i="43"/>
  <c r="E512" i="43"/>
  <c r="F498" i="43"/>
  <c r="E498" i="43"/>
  <c r="D498" i="43" s="1"/>
  <c r="B498" i="43" s="1"/>
  <c r="D499" i="43" s="1"/>
  <c r="F476" i="43"/>
  <c r="E476" i="43"/>
  <c r="F439" i="43"/>
  <c r="E439" i="43"/>
  <c r="D439" i="43" s="1"/>
  <c r="B439" i="43" s="1"/>
  <c r="D440" i="43" s="1"/>
  <c r="F386" i="43"/>
  <c r="E386" i="43"/>
  <c r="F353" i="43"/>
  <c r="E353" i="43"/>
  <c r="D353" i="43" s="1"/>
  <c r="F313" i="43"/>
  <c r="E313" i="43"/>
  <c r="F261" i="43"/>
  <c r="E261" i="43"/>
  <c r="D261" i="43" s="1"/>
  <c r="B261" i="43" s="1"/>
  <c r="D262" i="43" s="1"/>
  <c r="E200" i="43"/>
  <c r="D200" i="43" s="1"/>
  <c r="B200" i="43" s="1"/>
  <c r="D201" i="43" s="1"/>
  <c r="E153" i="43"/>
  <c r="D153" i="43" s="1"/>
  <c r="B153" i="43" s="1"/>
  <c r="D154" i="43" s="1"/>
  <c r="E99" i="43"/>
  <c r="D99" i="43" s="1"/>
  <c r="B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532" i="33" l="1"/>
  <c r="D533" i="33" s="1"/>
  <c r="D534" i="33" s="1"/>
  <c r="D261" i="40"/>
  <c r="D439" i="40"/>
  <c r="D440" i="40" s="1"/>
  <c r="D443" i="40" s="1"/>
  <c r="D444" i="40" s="1"/>
  <c r="D532" i="40"/>
  <c r="D533" i="40" s="1"/>
  <c r="D534" i="40" s="1"/>
  <c r="D313" i="43"/>
  <c r="B313" i="43" s="1"/>
  <c r="D314" i="43" s="1"/>
  <c r="D315" i="43" s="1"/>
  <c r="D386" i="43"/>
  <c r="B386" i="43" s="1"/>
  <c r="D387" i="43" s="1"/>
  <c r="D390" i="43" s="1"/>
  <c r="D391" i="43" s="1"/>
  <c r="D512" i="43"/>
  <c r="B512" i="43" s="1"/>
  <c r="D513" i="43" s="1"/>
  <c r="D514" i="43" s="1"/>
  <c r="B152" i="29" s="1"/>
  <c r="D543" i="43"/>
  <c r="B543" i="43" s="1"/>
  <c r="D544" i="43" s="1"/>
  <c r="D545" i="43" s="1"/>
  <c r="B171" i="29" s="1"/>
  <c r="D99" i="33"/>
  <c r="D200" i="33"/>
  <c r="D201" i="33" s="1"/>
  <c r="D204" i="33" s="1"/>
  <c r="D205" i="33" s="1"/>
  <c r="D313" i="33"/>
  <c r="D314" i="33" s="1"/>
  <c r="D386" i="33"/>
  <c r="D387" i="33" s="1"/>
  <c r="D388" i="33" s="1"/>
  <c r="D512" i="33"/>
  <c r="D513" i="33" s="1"/>
  <c r="D514" i="33" s="1"/>
  <c r="D543" i="33"/>
  <c r="D544" i="33" s="1"/>
  <c r="D545" i="33" s="1"/>
  <c r="D41" i="38"/>
  <c r="D42" i="38" s="1"/>
  <c r="D45" i="38" s="1"/>
  <c r="D46" i="38" s="1"/>
  <c r="D153" i="38"/>
  <c r="D154" i="38" s="1"/>
  <c r="D155" i="38" s="1"/>
  <c r="D261" i="38"/>
  <c r="D353" i="38"/>
  <c r="D354" i="38" s="1"/>
  <c r="D439" i="38"/>
  <c r="D498" i="38"/>
  <c r="D499" i="38" s="1"/>
  <c r="D502" i="38" s="1"/>
  <c r="D503" i="38" s="1"/>
  <c r="D532" i="38"/>
  <c r="D533" i="38" s="1"/>
  <c r="D534" i="38" s="1"/>
  <c r="D42" i="40"/>
  <c r="D45" i="40" s="1"/>
  <c r="D46" i="40" s="1"/>
  <c r="D100" i="38"/>
  <c r="D101" i="38" s="1"/>
  <c r="D513" i="38"/>
  <c r="D514" i="38" s="1"/>
  <c r="D513" i="40"/>
  <c r="D514" i="40" s="1"/>
  <c r="D440" i="38"/>
  <c r="D441" i="38" s="1"/>
  <c r="D41" i="43"/>
  <c r="D532" i="43"/>
  <c r="B532" i="43" s="1"/>
  <c r="D533" i="43" s="1"/>
  <c r="D534" i="43" s="1"/>
  <c r="B162" i="29" s="1"/>
  <c r="D155" i="43"/>
  <c r="D157" i="43"/>
  <c r="D158" i="43" s="1"/>
  <c r="D202" i="43"/>
  <c r="D204" i="43"/>
  <c r="D205" i="43" s="1"/>
  <c r="D443" i="43"/>
  <c r="D441" i="43"/>
  <c r="D265" i="43"/>
  <c r="D266" i="43" s="1"/>
  <c r="D263" i="43"/>
  <c r="D478" i="43"/>
  <c r="D480" i="43"/>
  <c r="D481" i="43" s="1"/>
  <c r="D101" i="43"/>
  <c r="D102" i="43"/>
  <c r="D103" i="43" s="1"/>
  <c r="D500" i="43"/>
  <c r="D502" i="43"/>
  <c r="D503" i="43" s="1"/>
  <c r="B143" i="29" s="1"/>
  <c r="D502" i="40"/>
  <c r="D503" i="40" s="1"/>
  <c r="D357" i="33"/>
  <c r="D358" i="33" s="1"/>
  <c r="D45" i="33"/>
  <c r="D46" i="33" s="1"/>
  <c r="D502" i="33"/>
  <c r="D503" i="33" s="1"/>
  <c r="D357" i="40"/>
  <c r="D358" i="40" s="1"/>
  <c r="D201" i="40"/>
  <c r="D202" i="40" s="1"/>
  <c r="D262" i="40"/>
  <c r="D265" i="40" s="1"/>
  <c r="D266" i="40" s="1"/>
  <c r="D357" i="38"/>
  <c r="D358" i="38" s="1"/>
  <c r="D201" i="38"/>
  <c r="D202" i="38" s="1"/>
  <c r="D262" i="38"/>
  <c r="D265" i="38" s="1"/>
  <c r="D266" i="38" s="1"/>
  <c r="D477" i="31"/>
  <c r="D478" i="31" s="1"/>
  <c r="D154" i="33"/>
  <c r="D157" i="33" s="1"/>
  <c r="D158" i="33" s="1"/>
  <c r="D477" i="33"/>
  <c r="D480" i="33" s="1"/>
  <c r="D481" i="33" s="1"/>
  <c r="D545" i="40"/>
  <c r="D155" i="40"/>
  <c r="D157" i="40"/>
  <c r="D158" i="40" s="1"/>
  <c r="D480" i="40"/>
  <c r="D481" i="40" s="1"/>
  <c r="D478" i="40"/>
  <c r="D102" i="40"/>
  <c r="D103" i="40" s="1"/>
  <c r="D390" i="40"/>
  <c r="D391" i="40" s="1"/>
  <c r="D388" i="40"/>
  <c r="D317" i="40"/>
  <c r="D318" i="40" s="1"/>
  <c r="D315" i="40"/>
  <c r="D355" i="40"/>
  <c r="D500" i="40"/>
  <c r="D43" i="40"/>
  <c r="D85" i="40"/>
  <c r="D173" i="40"/>
  <c r="D388" i="38"/>
  <c r="D390" i="38"/>
  <c r="D391" i="38" s="1"/>
  <c r="D545" i="38"/>
  <c r="D157" i="38"/>
  <c r="D158" i="38" s="1"/>
  <c r="D480" i="38"/>
  <c r="D481" i="38" s="1"/>
  <c r="D478" i="38"/>
  <c r="D317" i="38"/>
  <c r="D318" i="38" s="1"/>
  <c r="D315" i="38"/>
  <c r="D355" i="38"/>
  <c r="D85" i="38"/>
  <c r="D173" i="38"/>
  <c r="D85" i="31"/>
  <c r="D173" i="31"/>
  <c r="D263" i="33"/>
  <c r="D265" i="33"/>
  <c r="D266" i="33" s="1"/>
  <c r="D441" i="33"/>
  <c r="D443" i="33"/>
  <c r="D43" i="33"/>
  <c r="D355" i="33"/>
  <c r="D500" i="33"/>
  <c r="D500" i="36"/>
  <c r="B353" i="43"/>
  <c r="D354" i="43" s="1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500" i="38" l="1"/>
  <c r="D444" i="33"/>
  <c r="B126" i="29" s="1"/>
  <c r="D390" i="33"/>
  <c r="D391" i="33" s="1"/>
  <c r="D315" i="33"/>
  <c r="D317" i="33"/>
  <c r="D318" i="33" s="1"/>
  <c r="D480" i="31"/>
  <c r="D481" i="31" s="1"/>
  <c r="D263" i="38"/>
  <c r="D43" i="38"/>
  <c r="D547" i="40"/>
  <c r="D388" i="43"/>
  <c r="D547" i="33"/>
  <c r="D202" i="33"/>
  <c r="D100" i="33"/>
  <c r="D102" i="33" s="1"/>
  <c r="D103" i="33" s="1"/>
  <c r="D478" i="33"/>
  <c r="D547" i="38"/>
  <c r="D102" i="38"/>
  <c r="D103" i="38" s="1"/>
  <c r="D317" i="43"/>
  <c r="D318" i="43" s="1"/>
  <c r="B98" i="29" s="1"/>
  <c r="D263" i="40"/>
  <c r="D547" i="43"/>
  <c r="D443" i="38"/>
  <c r="D444" i="38" s="1"/>
  <c r="B41" i="43"/>
  <c r="D42" i="43" s="1"/>
  <c r="D441" i="40"/>
  <c r="D355" i="43"/>
  <c r="D357" i="43"/>
  <c r="D358" i="43" s="1"/>
  <c r="B107" i="29" s="1"/>
  <c r="D155" i="33"/>
  <c r="D204" i="40"/>
  <c r="D205" i="40" s="1"/>
  <c r="D204" i="38"/>
  <c r="D205" i="38" s="1"/>
  <c r="B71" i="29"/>
  <c r="D222" i="36"/>
  <c r="D223" i="36" s="1"/>
  <c r="D100" i="36"/>
  <c r="D101" i="36" s="1"/>
  <c r="B116" i="29"/>
  <c r="B80" i="29"/>
  <c r="B62" i="29"/>
  <c r="B134" i="29"/>
  <c r="B125" i="29"/>
  <c r="B89" i="29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66" i="29"/>
  <c r="B156" i="29"/>
  <c r="B57" i="29"/>
  <c r="A8" i="40"/>
  <c r="A7" i="41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B155" i="29"/>
  <c r="A8" i="38"/>
  <c r="A7" i="39" s="1"/>
  <c r="D101" i="33" l="1"/>
  <c r="D548" i="33"/>
  <c r="D549" i="33" s="1"/>
  <c r="D63" i="39"/>
  <c r="D64" i="39" s="1"/>
  <c r="D102" i="39"/>
  <c r="D103" i="39" s="1"/>
  <c r="D84" i="41"/>
  <c r="D85" i="41" s="1"/>
  <c r="D102" i="41"/>
  <c r="D103" i="41" s="1"/>
  <c r="D118" i="41"/>
  <c r="D119" i="41" s="1"/>
  <c r="D149" i="41"/>
  <c r="D150" i="41" s="1"/>
  <c r="D161" i="39"/>
  <c r="D162" i="39" s="1"/>
  <c r="D63" i="41"/>
  <c r="D64" i="41" s="1"/>
  <c r="D161" i="41"/>
  <c r="D162" i="41" s="1"/>
  <c r="D118" i="39"/>
  <c r="D119" i="39" s="1"/>
  <c r="D84" i="39"/>
  <c r="D85" i="39" s="1"/>
  <c r="D133" i="39"/>
  <c r="D134" i="39" s="1"/>
  <c r="D149" i="39"/>
  <c r="D150" i="39" s="1"/>
  <c r="D133" i="41"/>
  <c r="D134" i="41" s="1"/>
  <c r="D43" i="43"/>
  <c r="D45" i="43"/>
  <c r="D46" i="43" s="1"/>
  <c r="B53" i="29" s="1"/>
  <c r="D548" i="40"/>
  <c r="D549" i="40" s="1"/>
  <c r="D548" i="38"/>
  <c r="D549" i="38" s="1"/>
  <c r="B75" i="29"/>
  <c r="B93" i="29"/>
  <c r="B84" i="29"/>
  <c r="B102" i="29"/>
  <c r="B120" i="29"/>
  <c r="B147" i="29"/>
  <c r="D195" i="41"/>
  <c r="B129" i="29"/>
  <c r="B138" i="29"/>
  <c r="B66" i="29"/>
  <c r="B175" i="29"/>
  <c r="B48" i="29"/>
  <c r="B111" i="29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D198" i="39" l="1"/>
  <c r="D199" i="39" s="1"/>
  <c r="D198" i="41"/>
  <c r="D199" i="41" s="1"/>
  <c r="D548" i="43"/>
  <c r="D549" i="43" s="1"/>
  <c r="B35" i="29" s="1"/>
  <c r="B128" i="29"/>
  <c r="B101" i="29"/>
  <c r="B11" i="41" l="1"/>
  <c r="B184" i="29"/>
  <c r="B12" i="43"/>
  <c r="B11" i="39"/>
  <c r="B183" i="29"/>
  <c r="B12" i="40"/>
  <c r="B39" i="29"/>
  <c r="B29" i="29"/>
  <c r="B12" i="38"/>
  <c r="B38" i="29"/>
  <c r="B28" i="29"/>
  <c r="E543" i="31"/>
  <c r="F532" i="31"/>
  <c r="E532" i="31"/>
  <c r="D532" i="31" s="1"/>
  <c r="D533" i="31" s="1"/>
  <c r="D534" i="31" s="1"/>
  <c r="F512" i="31"/>
  <c r="E512" i="31"/>
  <c r="D512" i="31" s="1"/>
  <c r="D513" i="31" s="1"/>
  <c r="D514" i="31" s="1"/>
  <c r="F498" i="31"/>
  <c r="E498" i="31"/>
  <c r="D498" i="31" s="1"/>
  <c r="D499" i="31" s="1"/>
  <c r="F476" i="31"/>
  <c r="E476" i="31"/>
  <c r="F439" i="31"/>
  <c r="E439" i="31"/>
  <c r="D439" i="31" s="1"/>
  <c r="D440" i="31" s="1"/>
  <c r="F386" i="31"/>
  <c r="E386" i="31"/>
  <c r="D386" i="31" s="1"/>
  <c r="D387" i="31" s="1"/>
  <c r="F353" i="31"/>
  <c r="E353" i="31"/>
  <c r="D353" i="31" s="1"/>
  <c r="D354" i="31" s="1"/>
  <c r="F313" i="31"/>
  <c r="E313" i="31"/>
  <c r="D313" i="31" s="1"/>
  <c r="D314" i="31" s="1"/>
  <c r="F261" i="31"/>
  <c r="E261" i="31"/>
  <c r="D261" i="31" s="1"/>
  <c r="D262" i="31" s="1"/>
  <c r="F200" i="31"/>
  <c r="E200" i="31"/>
  <c r="D200" i="31" s="1"/>
  <c r="D201" i="31" s="1"/>
  <c r="F153" i="31"/>
  <c r="E153" i="31"/>
  <c r="D153" i="31" s="1"/>
  <c r="D154" i="31" s="1"/>
  <c r="F99" i="31"/>
  <c r="E99" i="31"/>
  <c r="D99" i="31" s="1"/>
  <c r="D100" i="31" s="1"/>
  <c r="F41" i="31"/>
  <c r="E41" i="31"/>
  <c r="D41" i="31" s="1"/>
  <c r="F197" i="25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D161" i="35" s="1"/>
  <c r="D162" i="35" s="1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149" i="35" l="1"/>
  <c r="D150" i="35" s="1"/>
  <c r="D63" i="35"/>
  <c r="D64" i="35" s="1"/>
  <c r="D202" i="31"/>
  <c r="D204" i="31"/>
  <c r="D205" i="31" s="1"/>
  <c r="D317" i="31"/>
  <c r="D318" i="31" s="1"/>
  <c r="D315" i="31"/>
  <c r="D390" i="31"/>
  <c r="D391" i="31" s="1"/>
  <c r="D388" i="31"/>
  <c r="D133" i="35"/>
  <c r="D134" i="35" s="1"/>
  <c r="D118" i="35"/>
  <c r="D119" i="35" s="1"/>
  <c r="D157" i="31"/>
  <c r="D158" i="31" s="1"/>
  <c r="D155" i="31"/>
  <c r="D357" i="31"/>
  <c r="D358" i="31" s="1"/>
  <c r="D355" i="31"/>
  <c r="D443" i="31"/>
  <c r="D441" i="31"/>
  <c r="D500" i="31"/>
  <c r="D502" i="31"/>
  <c r="D503" i="31" s="1"/>
  <c r="D101" i="31"/>
  <c r="D102" i="31"/>
  <c r="D103" i="31" s="1"/>
  <c r="D102" i="35"/>
  <c r="D103" i="35" s="1"/>
  <c r="D42" i="31"/>
  <c r="D265" i="31"/>
  <c r="D266" i="31" s="1"/>
  <c r="D263" i="3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B44" i="29"/>
  <c r="D195" i="37"/>
  <c r="B170" i="29"/>
  <c r="D195" i="35"/>
  <c r="B172" i="29"/>
  <c r="B90" i="29"/>
  <c r="B117" i="29"/>
  <c r="B135" i="29"/>
  <c r="B63" i="29"/>
  <c r="B72" i="29"/>
  <c r="B108" i="29"/>
  <c r="D198" i="35" l="1"/>
  <c r="D199" i="35" s="1"/>
  <c r="B11" i="35" s="1"/>
  <c r="D45" i="31"/>
  <c r="D46" i="31" s="1"/>
  <c r="D43" i="31"/>
  <c r="D198" i="37"/>
  <c r="D199" i="37" s="1"/>
  <c r="B11" i="37" s="1"/>
  <c r="D390" i="36"/>
  <c r="D391" i="36" s="1"/>
  <c r="B115" i="29" s="1"/>
  <c r="D443" i="36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180" i="29" l="1"/>
  <c r="B25" i="29"/>
  <c r="B179" i="29"/>
  <c r="D444" i="36"/>
  <c r="B124" i="29" s="1"/>
  <c r="D103" i="36"/>
  <c r="B61" i="29" s="1"/>
  <c r="D548" i="36"/>
  <c r="D549" i="36" s="1"/>
  <c r="B24" i="29" s="1"/>
  <c r="B12" i="33"/>
  <c r="B36" i="29"/>
  <c r="F197" i="32"/>
  <c r="E197" i="32"/>
  <c r="B12" i="36" l="1"/>
  <c r="D543" i="3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D118" i="32" l="1"/>
  <c r="D119" i="32" s="1"/>
  <c r="D161" i="32"/>
  <c r="D162" i="32" s="1"/>
  <c r="D84" i="32"/>
  <c r="D85" i="32" s="1"/>
  <c r="D102" i="32"/>
  <c r="D103" i="32" s="1"/>
  <c r="D133" i="32"/>
  <c r="D134" i="32" s="1"/>
  <c r="D149" i="32"/>
  <c r="D150" i="32" s="1"/>
  <c r="D544" i="31"/>
  <c r="D547" i="31"/>
  <c r="D63" i="32"/>
  <c r="D64" i="32" s="1"/>
  <c r="B34" i="29"/>
  <c r="B109" i="29"/>
  <c r="B73" i="29"/>
  <c r="B64" i="29"/>
  <c r="D195" i="32"/>
  <c r="B145" i="29"/>
  <c r="B55" i="29"/>
  <c r="B118" i="29"/>
  <c r="B91" i="29"/>
  <c r="B82" i="29"/>
  <c r="B127" i="29"/>
  <c r="B136" i="29"/>
  <c r="D198" i="32" l="1"/>
  <c r="D199" i="32" s="1"/>
  <c r="D545" i="31"/>
  <c r="B173" i="29" s="1"/>
  <c r="D548" i="31"/>
  <c r="D549" i="31" s="1"/>
  <c r="B100" i="29"/>
  <c r="C191" i="25"/>
  <c r="C165" i="25"/>
  <c r="C157" i="25"/>
  <c r="C156" i="25"/>
  <c r="D161" i="25" s="1"/>
  <c r="D162" i="25" s="1"/>
  <c r="C155" i="25"/>
  <c r="C145" i="25"/>
  <c r="C144" i="25"/>
  <c r="C138" i="25"/>
  <c r="D149" i="25" s="1"/>
  <c r="D150" i="25" s="1"/>
  <c r="C132" i="25"/>
  <c r="C130" i="25"/>
  <c r="C128" i="25"/>
  <c r="C127" i="25"/>
  <c r="D133" i="25" s="1"/>
  <c r="D134" i="25" s="1"/>
  <c r="C116" i="25"/>
  <c r="C115" i="25"/>
  <c r="C112" i="25"/>
  <c r="D118" i="25" s="1"/>
  <c r="D119" i="25" s="1"/>
  <c r="C100" i="25"/>
  <c r="C99" i="25"/>
  <c r="C94" i="25"/>
  <c r="C93" i="25"/>
  <c r="C82" i="25"/>
  <c r="C80" i="25"/>
  <c r="C77" i="25"/>
  <c r="C76" i="25"/>
  <c r="C75" i="25"/>
  <c r="D84" i="25" s="1"/>
  <c r="D85" i="25" s="1"/>
  <c r="C61" i="25"/>
  <c r="C60" i="25"/>
  <c r="C56" i="25"/>
  <c r="D63" i="25" s="1"/>
  <c r="D64" i="25" s="1"/>
  <c r="C51" i="25"/>
  <c r="D52" i="25" s="1"/>
  <c r="D53" i="25" s="1"/>
  <c r="C37" i="25"/>
  <c r="D42" i="25" s="1"/>
  <c r="D43" i="25" s="1"/>
  <c r="D194" i="25"/>
  <c r="D186" i="25"/>
  <c r="D187" i="25" s="1"/>
  <c r="D177" i="25"/>
  <c r="D178" i="25" s="1"/>
  <c r="D169" i="25"/>
  <c r="D170" i="25" s="1"/>
  <c r="C26" i="25"/>
  <c r="D33" i="25" s="1"/>
  <c r="D34" i="25" s="1"/>
  <c r="D22" i="25"/>
  <c r="D23" i="25" s="1"/>
  <c r="D195" i="25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02" i="25" l="1"/>
  <c r="D103" i="25" s="1"/>
  <c r="D198" i="25"/>
  <c r="D199" i="25" s="1"/>
  <c r="B11" i="32"/>
  <c r="B182" i="29"/>
  <c r="B27" i="29"/>
  <c r="B37" i="29"/>
  <c r="B12" i="31"/>
  <c r="B11" i="25" l="1"/>
  <c r="B181" i="29"/>
  <c r="B26" i="29"/>
  <c r="B46" i="29"/>
</calcChain>
</file>

<file path=xl/sharedStrings.xml><?xml version="1.0" encoding="utf-8"?>
<sst xmlns="http://schemas.openxmlformats.org/spreadsheetml/2006/main" count="5224" uniqueCount="488">
  <si>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</si>
  <si>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</si>
  <si>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</si>
  <si>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</si>
  <si>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</si>
  <si>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</si>
  <si>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</si>
  <si>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</si>
  <si>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</si>
  <si>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</si>
  <si>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</si>
  <si>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</si>
  <si>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</si>
  <si>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</si>
  <si>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</si>
  <si>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</si>
  <si>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</si>
  <si>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</si>
  <si>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</si>
  <si>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</si>
  <si>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</si>
  <si>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</si>
  <si>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</si>
  <si>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</si>
  <si>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</si>
  <si>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</si>
  <si>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</si>
  <si>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</si>
  <si>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</si>
  <si>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</si>
  <si>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</si>
  <si>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</si>
  <si>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</si>
  <si>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</si>
  <si>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</si>
  <si>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</si>
  <si>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</si>
  <si>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</si>
  <si>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</si>
  <si>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</si>
  <si>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</si>
  <si>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</si>
  <si>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</si>
  <si>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</si>
  <si>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</si>
  <si>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</si>
  <si>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</si>
  <si>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</si>
  <si>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</si>
  <si>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</si>
  <si>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</si>
  <si>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</si>
  <si>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</si>
  <si>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</si>
  <si>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</si>
  <si>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</si>
  <si>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</si>
  <si>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</si>
  <si>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</si>
  <si>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</si>
  <si>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</si>
  <si>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</si>
  <si>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</si>
  <si>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</si>
  <si>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</si>
  <si>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</si>
  <si>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</si>
  <si>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</si>
  <si>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</si>
  <si>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</si>
  <si>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</si>
  <si>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</si>
  <si>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</si>
  <si>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</si>
  <si>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</si>
  <si>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</si>
  <si>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</si>
  <si>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</si>
  <si>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</si>
  <si>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</si>
  <si>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</si>
  <si>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</si>
  <si>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</si>
  <si>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</si>
  <si>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</si>
  <si>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</si>
  <si>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</si>
  <si>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</si>
  <si>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</si>
  <si>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</si>
  <si>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</si>
  <si>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</si>
  <si>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</si>
  <si>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</si>
  <si>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</si>
  <si>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</si>
  <si>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</si>
  <si>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</si>
  <si>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</si>
  <si>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</si>
  <si>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</si>
  <si>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</si>
  <si>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</si>
  <si>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</si>
  <si>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</si>
  <si>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</si>
  <si>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</si>
  <si>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</si>
  <si>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</si>
  <si>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</si>
  <si>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</si>
  <si>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</si>
  <si>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</si>
  <si>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</si>
  <si>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</si>
  <si>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</si>
  <si>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</si>
  <si>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</si>
  <si>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</si>
  <si>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</si>
  <si>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</si>
  <si>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</si>
  <si>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</si>
  <si>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</si>
  <si>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</si>
  <si>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</si>
  <si>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</si>
  <si>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</si>
  <si>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</si>
  <si>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</si>
  <si>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</si>
  <si>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</si>
  <si>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</si>
  <si>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</si>
  <si>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</si>
  <si>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</si>
  <si>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</si>
  <si>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</si>
  <si>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</si>
  <si>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</si>
  <si>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</si>
  <si>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</si>
  <si>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</si>
  <si>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</si>
  <si>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</si>
  <si>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</si>
  <si>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</si>
  <si>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</si>
  <si>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</si>
  <si>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</si>
  <si>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</si>
  <si>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</si>
  <si>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</si>
  <si>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</si>
  <si>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</si>
  <si>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</si>
  <si>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</si>
  <si>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</si>
  <si>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</si>
  <si>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</si>
  <si>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</si>
  <si>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</si>
  <si>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</si>
  <si>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</si>
  <si>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</si>
  <si>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</si>
  <si>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</si>
  <si>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</si>
  <si>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</si>
  <si>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</si>
  <si>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</si>
  <si>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</si>
  <si>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</si>
  <si>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</si>
  <si>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</si>
  <si>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</si>
  <si>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</si>
  <si>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</si>
  <si>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</si>
  <si>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</si>
  <si>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</si>
  <si>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</si>
  <si>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</si>
  <si>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</si>
  <si>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</si>
  <si>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</si>
  <si>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</si>
  <si>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</si>
  <si>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</si>
  <si>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</si>
  <si>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</si>
  <si>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</si>
  <si>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</si>
  <si>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</si>
  <si>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</si>
  <si>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</si>
  <si>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</si>
  <si>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</si>
  <si>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</si>
  <si>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</si>
  <si>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</si>
  <si>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</si>
  <si>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</si>
  <si>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</si>
  <si>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</si>
  <si>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</si>
  <si>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</si>
  <si>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</si>
  <si>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</si>
  <si>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</si>
  <si>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</si>
  <si>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</si>
  <si>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</si>
  <si>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</si>
  <si>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</si>
  <si>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</si>
  <si>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</si>
  <si>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</si>
  <si>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</si>
  <si>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</si>
  <si>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</si>
  <si>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</si>
  <si>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</si>
  <si>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</si>
  <si>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</si>
  <si>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</si>
  <si>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</si>
  <si>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</si>
  <si>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</si>
  <si>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</si>
  <si>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</si>
  <si>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</si>
  <si>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</si>
  <si>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</si>
  <si>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</si>
  <si>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</si>
  <si>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</si>
  <si>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</si>
  <si>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</si>
  <si>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</si>
  <si>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</si>
  <si>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</si>
  <si>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</si>
  <si>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</si>
  <si>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</si>
  <si>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</si>
  <si>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</si>
  <si>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</si>
  <si>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</si>
  <si>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</si>
  <si>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</si>
  <si>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</si>
  <si>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</si>
  <si>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</si>
  <si>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</si>
  <si>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</si>
  <si>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</si>
  <si>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</si>
  <si>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</si>
  <si>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</si>
  <si>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</si>
  <si>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</si>
  <si>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</si>
  <si>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</si>
  <si>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</si>
  <si>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</si>
  <si>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</si>
  <si>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</si>
  <si>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</si>
  <si>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</si>
  <si>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</si>
  <si>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</si>
  <si>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</si>
  <si>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</si>
  <si>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</si>
  <si>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</si>
  <si>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</si>
  <si>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</si>
  <si>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</si>
  <si>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</si>
  <si>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</si>
  <si>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</si>
  <si>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</si>
  <si>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</si>
  <si>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</si>
  <si>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</si>
  <si>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</si>
  <si>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</si>
  <si>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</si>
  <si>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</si>
  <si>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</si>
  <si>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</si>
  <si>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</si>
  <si>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</si>
  <si>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</si>
  <si>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</si>
  <si>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</si>
  <si>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</si>
  <si>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</si>
  <si>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</si>
  <si>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</si>
  <si>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</si>
  <si>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</si>
  <si>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</si>
  <si>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</si>
  <si>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</si>
  <si>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</si>
  <si>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</si>
  <si>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</si>
  <si>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</si>
  <si>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</si>
  <si>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</si>
  <si>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</si>
  <si>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</si>
  <si>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</si>
  <si>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</si>
  <si>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</si>
  <si>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</si>
  <si>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</si>
  <si>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</si>
  <si>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</si>
  <si>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</si>
  <si>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</si>
  <si>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</si>
  <si>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</si>
  <si>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</si>
  <si>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</si>
  <si>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</si>
  <si>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</si>
  <si>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</si>
  <si>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</si>
  <si>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</si>
  <si>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</si>
  <si>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</si>
  <si>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</si>
  <si>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</si>
  <si>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</si>
  <si>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</si>
  <si>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</si>
  <si>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</si>
  <si>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</si>
  <si>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</si>
  <si>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</si>
  <si>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</si>
  <si>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</si>
  <si>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</si>
  <si>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</si>
  <si>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</si>
  <si>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</si>
  <si>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</si>
  <si>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</si>
  <si>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</si>
  <si>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</si>
  <si>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</si>
  <si>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</si>
  <si>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</si>
  <si>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</si>
  <si>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</si>
  <si>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</si>
  <si>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</si>
  <si>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</si>
  <si>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</si>
  <si>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</si>
  <si>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</si>
  <si>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</si>
  <si>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</si>
  <si>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</si>
  <si>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</si>
  <si>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</si>
  <si>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</si>
  <si>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</si>
  <si>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</si>
  <si>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</si>
  <si>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</si>
  <si>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</si>
  <si>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</si>
  <si>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</si>
  <si>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</si>
  <si>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</si>
  <si>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</si>
  <si>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</si>
  <si>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</si>
  <si>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</si>
  <si>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</si>
  <si>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</si>
  <si>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</si>
  <si>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</si>
  <si>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</si>
  <si>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</si>
  <si>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</si>
  <si>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</si>
  <si>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</si>
  <si>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</si>
  <si>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</si>
  <si>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</si>
  <si>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</si>
  <si>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</si>
  <si>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</si>
  <si>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</si>
  <si>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</si>
  <si>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</si>
  <si>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</si>
  <si>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</si>
  <si>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</si>
  <si>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</si>
  <si>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</si>
  <si>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</si>
  <si>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</si>
  <si>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Dr Hend KAMOUN</t>
  </si>
  <si>
    <t>Chefs rayons et directeur magasin</t>
  </si>
  <si>
    <t>Autocontroles</t>
  </si>
  <si>
    <t>NABEUL</t>
  </si>
  <si>
    <t>lot 18 078 d’émincé de poulet libanais a été accepté alors qu’il n’était pas mentionné sur le certificat de salubrité du fournisseur chahia accompagnant les produits livrés le 22/03/18</t>
  </si>
  <si>
    <t xml:space="preserve">Présence de plusieurs produits périmés au linéaire :
- 3 boites de macaron Mme fathallah DLC 25/03/18
- 10 boites de financier amandes Mme fathallah DLC 15/03/18
</t>
  </si>
  <si>
    <t>renforcer le contrôle de DLC</t>
  </si>
  <si>
    <t>Chambre froide négative: cache néon à moitié fixé</t>
  </si>
  <si>
    <t>enregistrer les heures de fin d'exposition pour tous les produits</t>
  </si>
  <si>
    <t>prévoir un gobelet pour le dosage de l'eau de javel</t>
  </si>
  <si>
    <t>meuble sandwich :température mesurée 3,7°C et celle affichée 2,7°C</t>
  </si>
  <si>
    <t>température à cœur de market zitoun 5,8°C</t>
  </si>
  <si>
    <t xml:space="preserve">Chambre froide négative: cache néon à moitié fixé </t>
  </si>
  <si>
    <t>manque de protection des produits exposés au meuble                                                                              certaines lampes ne sont pas fonctionelles</t>
  </si>
  <si>
    <t>double étiquetage pour mozarella fraiche</t>
  </si>
  <si>
    <t xml:space="preserve">au linéaire présence de boudin de jambon bœuf fumé entamé et périmé DLC 17/03/18 </t>
  </si>
  <si>
    <t>les chevalets présentaient de la rouille</t>
  </si>
  <si>
    <t>température mesurée 3°C et celle affichée 2,8°C</t>
  </si>
  <si>
    <t>peinture du meuble écaillée</t>
  </si>
  <si>
    <t xml:space="preserve">Emballage de l’émincé de poulet libanais le 25/03/18 hors cette date correspond à la DLC indiquée par le fournisseur sur le produit,                                          Dépassement de la DLC fournisseur pour plusieurs articles : 
-chiken nuggets DLC fournisseur 28/03&lt; DLC carrefour 29/03/18
-escalope poulet DLC fournisseur 27/03&lt; DLC carrefour 28/03/18
-osso bocco tartare DLC fournisseur 27/03&lt; DLC carrefour 29/03/18
- l’émincé de poulet libanais DLC fournisseur 25/03&lt; DLC carrefour 31/03/18
                                                                           </t>
  </si>
  <si>
    <t>manque de tracabilité pour osso bocco tartare emballé le 24/03/18</t>
  </si>
  <si>
    <t>absence de code couleurs pour les couteaux malgré plusieurs relances faites par le magasin</t>
  </si>
  <si>
    <t>cache néon à moitié fixé dans la chambre froide</t>
  </si>
  <si>
    <t>porte du SAS cassée</t>
  </si>
  <si>
    <t>distributeur savon cassé en boucherie</t>
  </si>
  <si>
    <t>lot 18 078 d’émincé de poulet libanais n'est pas mentionné sur le certificat de salubrité du fournisseur chahia accompagnant les produits livrés le 22/03/18</t>
  </si>
  <si>
    <t>manque de tracabilité pour le calamar nettoyé congelé</t>
  </si>
  <si>
    <t>température au meubles surgelés  affichée -19°C</t>
  </si>
  <si>
    <t>cache néon à moitié fixé  dans la chambre froide négative</t>
  </si>
  <si>
    <t>température affichée 5,7°C</t>
  </si>
  <si>
    <t>certaines lampes non fonctionelles</t>
  </si>
  <si>
    <t>sol fissuré et écaillé</t>
  </si>
  <si>
    <t>Certaines lampes sont non fonctionelles</t>
  </si>
  <si>
    <t>Température du linéaire fromage est 2,4°C</t>
  </si>
  <si>
    <t>réalisé le jour meme de l'audit</t>
  </si>
  <si>
    <t>absence de plonge en boul/pat</t>
  </si>
  <si>
    <t>manque d'etancheité au niveau d'une porte de la réserve</t>
  </si>
  <si>
    <t>excès de givre au plafond et évaporateur de la chambre froide négative</t>
  </si>
  <si>
    <r>
      <t>Poids pains non conforme: poids batard complet vérifié 298g</t>
    </r>
    <r>
      <rPr>
        <sz val="18"/>
        <rFont val="Comic Sans MS"/>
        <family val="4"/>
      </rPr>
      <t>&lt;</t>
    </r>
    <r>
      <rPr>
        <sz val="11"/>
        <rFont val="Comic Sans MS"/>
        <family val="4"/>
      </rPr>
      <t xml:space="preserve">320g  poids étiquette. et poids pain allégé sans sel 186g </t>
    </r>
    <r>
      <rPr>
        <sz val="14"/>
        <rFont val="Comic Sans MS"/>
        <family val="4"/>
      </rPr>
      <t>&lt;</t>
    </r>
    <r>
      <rPr>
        <sz val="11"/>
        <rFont val="Comic Sans MS"/>
        <family val="4"/>
      </rPr>
      <t>200g poids étiquette.                                                                   Non respect de la procédure de contrôle poids :absence de controle de 10 échantllons suite au poids non conforme d'un échantillon:</t>
    </r>
  </si>
  <si>
    <t>M Souheil DRAOUI</t>
  </si>
  <si>
    <t>L'autocontrôle du nettoyage n'était pas quotidien.</t>
  </si>
  <si>
    <t>Veuillez assurer l'enregistrement des dates d'ouverture et des casses.</t>
  </si>
  <si>
    <t>Présence de deux carton  du produit cheese cake caramel x2 ouverts au même temps (09/05/18 et 15/05/18.</t>
  </si>
  <si>
    <t>Veuillez achever le premier carton avant d'entamer un autre.</t>
  </si>
  <si>
    <t xml:space="preserve">La chambre froide négative n'était pas propre. Présence de cartons déchirés et jetés directement au sol. Renforcer le nettoyage. </t>
  </si>
  <si>
    <t>Absence de thermomètre. Utilisation du thermomètre du rayon charcuteries et fromages.</t>
  </si>
  <si>
    <t>Fournir un thermomètre pour chaque rayon.</t>
  </si>
  <si>
    <t>La traçabilité des poulets rôtis  du 28/05/18 et du 05/06/18 était défaillante. Présence de 8 poulet tracés et 2 absents ( N°Lot: 1520101 et 1440101).</t>
  </si>
  <si>
    <t>Renforcer le nettoyage du four.</t>
  </si>
  <si>
    <t>Veuillez assurer l'étiquetage des produit entamés (date d'ouverture).</t>
  </si>
  <si>
    <t>Veuillez utiliser du film étirable pour protéger les produits avant l'entreposage des barquettes.</t>
  </si>
  <si>
    <t>La qualité de fraicheur des tomates, citrons et pèches n'était pas satisfaisante.</t>
  </si>
  <si>
    <t>Renforcer le nettoyage au niveau linéaires des pâtes, sucre, et farines.</t>
  </si>
  <si>
    <t>Présence d'une boite de glace dont les DF, DLC et le N°Lot étaient absents. Renforcer le tri.</t>
  </si>
  <si>
    <t>Les boules de harissa n'étaient pas étiquetés.</t>
  </si>
  <si>
    <t>Absence de papier essuie mains au niveau des sanitaires hommes et femmes.</t>
  </si>
  <si>
    <t>Hygromètrie 45% &lt; 65%, correct.</t>
  </si>
  <si>
    <t>Le meuble d'exposition n'était pas bien protégé.</t>
  </si>
  <si>
    <t>Meuble froid d'exposition:
T° affichée 4°C
T° mesurée 11°C</t>
  </si>
  <si>
    <t>La peinture au niveau du meuble d'exposition était écaillée.</t>
  </si>
  <si>
    <t>Le cache de l'évaporateur au niveau de la chambre froide positive était cassé.</t>
  </si>
  <si>
    <t>Les portes du sas étaient cassées.</t>
  </si>
  <si>
    <t>Absence de plonge pour le rayon boul/pat.</t>
  </si>
  <si>
    <t>Présence de givre au niveau de la chambre froide négative boul/pat.</t>
  </si>
  <si>
    <t>Taux de réalisation du plan d'action précédent</t>
  </si>
  <si>
    <t>Le cache néon au niveau de la chambre froide négative n'était pas bien fixé.</t>
  </si>
  <si>
    <t>Le cache néon au niveau de la chambre froide n'était pas bien fixé.</t>
  </si>
  <si>
    <t xml:space="preserve">Le fromage "beja" ouvert le 15/05/18 et le jambon de poulet "el mazraa" ouvert le 12/06/18 n'étaient pas tracés le jour de l'entame.
Les dates d'ouvertures des charcuteries étaient inscrites seulement le jour de l'ouverture.
</t>
  </si>
  <si>
    <t>Les dates d'ouvertures des cartons de crevettes et salades de fruits de mer congelés étaient renouvelés à chaque utilisation.</t>
  </si>
  <si>
    <t>Veuillez enregistrer la même date d'ouverture du début j'jusqu'à la fin du carton.</t>
  </si>
  <si>
    <t>Le carton du produit crème chocolat au beurre x4 contient 12 pièces dont 10 pièces étaient tracées et une stockée. Reste une pièce qui à été jetée le jour de l'audit et non scannée comme produit casse.
Le carton du produit Cheese cake caramel x2 ouvert le 15/05/18 n'était pas tracé le jour de l'ouverture.</t>
  </si>
  <si>
    <t>L'enregistrement au niveau du tableau des ventes et casses sur la feuille de cadencier de cuisson n'était pas réalisé.</t>
  </si>
  <si>
    <t>L'employée était chargé de deux rayon (charcuteries et fromages et traiteur). Risque de contamination croisée.</t>
  </si>
  <si>
    <t>Présence de 7 boudins de charcuteries et 6 fromages entamés et non identifiés.
Les tickets du produit "mozzarella fraiche" n'étaient pas lisibles (voir photo).</t>
  </si>
  <si>
    <t>Assurer l'enregistrement des dates d'ouvertures à chaque utilisation des produits (à chaque coupe).</t>
  </si>
  <si>
    <t>Le code couleur des couteaux n'est toujours pas respecté malgré la demande du magasin. En attendant, utiliser un autre code que les couleurs</t>
  </si>
  <si>
    <t>Les barquette de viande rouge étaient entreposées sans protection.</t>
  </si>
  <si>
    <t>Les quantités de viandes à utiliser pour la découpe étaient inscrites sous forme de quantités totales réceptionnés.</t>
  </si>
  <si>
    <t xml:space="preserve">Présence de 8 récipients dépourvus de louches. </t>
  </si>
  <si>
    <t>Prévoir une louche pour chaque produit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</si>
</sst>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name val="Calibri Light"/>
      <family val="2"/>
    </font>
    <font>
      <sz val="11"/>
      <color rgb="FF000000"/>
      <name val="Comic Sans MS"/>
      <family val="4"/>
    </font>
    <font>
      <sz val="14"/>
      <name val="Comic Sans MS"/>
      <family val="4"/>
    </font>
    <font>
      <sz val="18"/>
      <name val="Comic Sans MS"/>
      <family val="4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5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43" fillId="17" borderId="1" xfId="0" applyFont="1" applyFill="1" applyBorder="1" applyAlignment="1" applyProtection="1">
      <alignment horizontal="left" vertical="center" wrapText="1"/>
      <protection locked="0"/>
    </xf>
    <xf numFmtId="0" fontId="44" fillId="0" borderId="1" xfId="0" applyFont="1" applyBorder="1" applyAlignment="1" applyProtection="1">
      <alignment wrapText="1"/>
      <protection locked="0"/>
    </xf>
    <xf numFmtId="9" fontId="8" fillId="14" borderId="1" xfId="0" applyNumberFormat="1" applyFont="1" applyFill="1" applyBorder="1" applyProtection="1">
      <protection locked="0"/>
    </xf>
    <xf numFmtId="9" fontId="8" fillId="16" borderId="1" xfId="0" applyNumberFormat="1" applyFont="1" applyFill="1" applyBorder="1" applyProtection="1">
      <protection locked="0"/>
    </xf>
    <xf numFmtId="0" fontId="19" fillId="2" borderId="1" xfId="1" applyFont="1" applyFill="1" applyBorder="1" applyAlignment="1" applyProtection="1">
      <alignment horizontal="left" wrapText="1"/>
    </xf>
    <xf numFmtId="0" fontId="8" fillId="0" borderId="1" xfId="0" applyFont="1" applyFill="1" applyBorder="1" applyAlignment="1" applyProtection="1">
      <alignment horizontal="left" wrapText="1"/>
    </xf>
    <xf numFmtId="0" fontId="44" fillId="0" borderId="1" xfId="0" applyFont="1" applyBorder="1" applyAlignment="1" applyProtection="1">
      <alignment horizontal="center" vertical="center" wrapText="1"/>
      <protection locked="0"/>
    </xf>
    <xf numFmtId="9" fontId="8" fillId="0" borderId="1" xfId="0" applyNumberFormat="1" applyFont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left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0.96875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98347872"/>
        <c:axId val="-1798343520"/>
      </c:barChart>
      <c:catAx>
        <c:axId val="-1798347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98343520"/>
        <c:crosses val="autoZero"/>
        <c:auto val="1"/>
        <c:lblAlgn val="ctr"/>
        <c:lblOffset val="100"/>
        <c:noMultiLvlLbl val="0"/>
      </c:catAx>
      <c:valAx>
        <c:axId val="-1798343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98347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0.95238095238095233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69775360"/>
        <c:axId val="-1769778624"/>
      </c:barChart>
      <c:catAx>
        <c:axId val="-176977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69778624"/>
        <c:crosses val="autoZero"/>
        <c:auto val="1"/>
        <c:lblAlgn val="ctr"/>
        <c:lblOffset val="100"/>
        <c:noMultiLvlLbl val="0"/>
      </c:catAx>
      <c:valAx>
        <c:axId val="-1769778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69775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0.9375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69776448"/>
        <c:axId val="-1769772096"/>
      </c:barChart>
      <c:catAx>
        <c:axId val="-176977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69772096"/>
        <c:crosses val="autoZero"/>
        <c:auto val="1"/>
        <c:lblAlgn val="ctr"/>
        <c:lblOffset val="100"/>
        <c:noMultiLvlLbl val="0"/>
      </c:catAx>
      <c:valAx>
        <c:axId val="-1769772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69776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69783520"/>
        <c:axId val="-1769784608"/>
      </c:barChart>
      <c:catAx>
        <c:axId val="-1769783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69784608"/>
        <c:crosses val="autoZero"/>
        <c:auto val="1"/>
        <c:lblAlgn val="ctr"/>
        <c:lblOffset val="100"/>
        <c:noMultiLvlLbl val="0"/>
      </c:catAx>
      <c:valAx>
        <c:axId val="-1769784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69783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69781344"/>
        <c:axId val="-1769780256"/>
      </c:barChart>
      <c:catAx>
        <c:axId val="-176978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69780256"/>
        <c:crosses val="autoZero"/>
        <c:auto val="1"/>
        <c:lblAlgn val="ctr"/>
        <c:lblOffset val="100"/>
        <c:noMultiLvlLbl val="0"/>
      </c:catAx>
      <c:valAx>
        <c:axId val="-1769780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69781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69077632"/>
        <c:axId val="-1769090688"/>
      </c:barChart>
      <c:catAx>
        <c:axId val="-1769077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69090688"/>
        <c:crosses val="autoZero"/>
        <c:auto val="1"/>
        <c:lblAlgn val="ctr"/>
        <c:lblOffset val="100"/>
        <c:noMultiLvlLbl val="0"/>
      </c:catAx>
      <c:valAx>
        <c:axId val="-1769090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69077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0.9363636363636364</c:v>
                </c:pt>
                <c:pt idx="1">
                  <c:v>0.96296296296296291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69085792"/>
        <c:axId val="-1769079264"/>
      </c:barChart>
      <c:catAx>
        <c:axId val="-1769085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69079264"/>
        <c:crosses val="autoZero"/>
        <c:auto val="1"/>
        <c:lblAlgn val="ctr"/>
        <c:lblOffset val="100"/>
        <c:noMultiLvlLbl val="0"/>
      </c:catAx>
      <c:valAx>
        <c:axId val="-1769079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69085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0.93448275862068964</c:v>
                </c:pt>
                <c:pt idx="1">
                  <c:v>0.90166666666666662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69078720"/>
        <c:axId val="-1769083616"/>
      </c:barChart>
      <c:catAx>
        <c:axId val="-1769078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69083616"/>
        <c:crosses val="autoZero"/>
        <c:auto val="1"/>
        <c:lblAlgn val="ctr"/>
        <c:lblOffset val="100"/>
        <c:noMultiLvlLbl val="0"/>
      </c:catAx>
      <c:valAx>
        <c:axId val="-1769083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69078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0.93542319749216296</c:v>
                </c:pt>
                <c:pt idx="1">
                  <c:v>0.93231481481481482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769091776"/>
        <c:axId val="-1769077088"/>
        <c:extLst xmlns:c16r2="http://schemas.microsoft.com/office/drawing/2015/06/chart"/>
      </c:barChart>
      <c:catAx>
        <c:axId val="-17690917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69077088"/>
        <c:crosses val="autoZero"/>
        <c:auto val="1"/>
        <c:lblAlgn val="ctr"/>
        <c:lblOffset val="100"/>
        <c:noMultiLvlLbl val="0"/>
      </c:catAx>
      <c:valAx>
        <c:axId val="-176907708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69091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0.73214285714285721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769091232"/>
        <c:axId val="-1769090144"/>
        <c:extLst xmlns:c16r2="http://schemas.microsoft.com/office/drawing/2015/06/chart"/>
      </c:barChart>
      <c:catAx>
        <c:axId val="-1769091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69090144"/>
        <c:crosses val="autoZero"/>
        <c:auto val="1"/>
        <c:lblAlgn val="ctr"/>
        <c:lblOffset val="100"/>
        <c:noMultiLvlLbl val="0"/>
      </c:catAx>
      <c:valAx>
        <c:axId val="-1769090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69091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0.79729729729729726</c:v>
                </c:pt>
                <c:pt idx="1">
                  <c:v>0.8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98337536"/>
        <c:axId val="-1798341888"/>
      </c:barChart>
      <c:catAx>
        <c:axId val="-1798337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98341888"/>
        <c:crosses val="autoZero"/>
        <c:auto val="1"/>
        <c:lblAlgn val="ctr"/>
        <c:lblOffset val="100"/>
        <c:noMultiLvlLbl val="0"/>
      </c:catAx>
      <c:valAx>
        <c:axId val="-1798341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98337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0.97142857142857142</c:v>
                </c:pt>
                <c:pt idx="1">
                  <c:v>0.91428571428571426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98341344"/>
        <c:axId val="-1798340800"/>
      </c:barChart>
      <c:catAx>
        <c:axId val="-179834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98340800"/>
        <c:crosses val="autoZero"/>
        <c:auto val="1"/>
        <c:lblAlgn val="ctr"/>
        <c:lblOffset val="100"/>
        <c:noMultiLvlLbl val="0"/>
      </c:catAx>
      <c:valAx>
        <c:axId val="-1798340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98341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0.85483870967741937</c:v>
                </c:pt>
                <c:pt idx="1">
                  <c:v>0.71875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98339168"/>
        <c:axId val="-1798334816"/>
      </c:barChart>
      <c:catAx>
        <c:axId val="-1798339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98334816"/>
        <c:crosses val="autoZero"/>
        <c:auto val="1"/>
        <c:lblAlgn val="ctr"/>
        <c:lblOffset val="100"/>
        <c:noMultiLvlLbl val="0"/>
      </c:catAx>
      <c:valAx>
        <c:axId val="-1798334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98339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0.87804878048780488</c:v>
                </c:pt>
                <c:pt idx="1">
                  <c:v>0.95121951219512191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98348960"/>
        <c:axId val="-1798348416"/>
      </c:barChart>
      <c:catAx>
        <c:axId val="-1798348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98348416"/>
        <c:crosses val="autoZero"/>
        <c:auto val="1"/>
        <c:lblAlgn val="ctr"/>
        <c:lblOffset val="100"/>
        <c:noMultiLvlLbl val="0"/>
      </c:catAx>
      <c:valAx>
        <c:axId val="-1798348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98348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0.97619047619047616</c:v>
                </c:pt>
                <c:pt idx="1">
                  <c:v>0.82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98347328"/>
        <c:axId val="-1929043824"/>
      </c:barChart>
      <c:catAx>
        <c:axId val="-1798347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29043824"/>
        <c:crosses val="autoZero"/>
        <c:auto val="1"/>
        <c:lblAlgn val="ctr"/>
        <c:lblOffset val="100"/>
        <c:noMultiLvlLbl val="0"/>
      </c:catAx>
      <c:valAx>
        <c:axId val="-1929043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98347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0.97916666666666663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69774816"/>
        <c:axId val="-1769777536"/>
      </c:barChart>
      <c:catAx>
        <c:axId val="-1769774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69777536"/>
        <c:crosses val="autoZero"/>
        <c:auto val="1"/>
        <c:lblAlgn val="ctr"/>
        <c:lblOffset val="100"/>
        <c:noMultiLvlLbl val="0"/>
      </c:catAx>
      <c:valAx>
        <c:axId val="-1769777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69774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0.97058823529411764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69786784"/>
        <c:axId val="-1769782432"/>
      </c:barChart>
      <c:catAx>
        <c:axId val="-1769786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69782432"/>
        <c:crosses val="autoZero"/>
        <c:auto val="1"/>
        <c:lblAlgn val="ctr"/>
        <c:lblOffset val="100"/>
        <c:noMultiLvlLbl val="0"/>
      </c:catAx>
      <c:valAx>
        <c:axId val="-1769782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69786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0.94827586206896552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69774272"/>
        <c:axId val="-1769773728"/>
      </c:barChart>
      <c:catAx>
        <c:axId val="-1769774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69773728"/>
        <c:crosses val="autoZero"/>
        <c:auto val="1"/>
        <c:lblAlgn val="ctr"/>
        <c:lblOffset val="100"/>
        <c:noMultiLvlLbl val="0"/>
      </c:catAx>
      <c:valAx>
        <c:axId val="-1769773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69774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2" zoomScaleSheetLayoutView="100" workbookViewId="0">
      <selection activeCell="B27" sqref="B27:C27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8" t="s">
        <v>324</v>
      </c>
      <c r="B18" s="308"/>
      <c r="C18" s="308"/>
      <c r="D18" s="309" t="s">
        <v>411</v>
      </c>
      <c r="E18" s="309"/>
      <c r="F18" s="309"/>
      <c r="G18" s="309"/>
      <c r="H18" s="309"/>
      <c r="I18" s="309"/>
      <c r="J18" s="309"/>
      <c r="K18" s="309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10" t="s">
        <v>325</v>
      </c>
      <c r="B21" s="310"/>
      <c r="C21" s="310"/>
      <c r="D21" s="310"/>
      <c r="E21" s="310"/>
      <c r="F21" s="310"/>
      <c r="G21" s="310"/>
      <c r="H21" s="310"/>
      <c r="I21" s="310"/>
      <c r="J21" s="310"/>
      <c r="K21" s="310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4" t="s">
        <v>327</v>
      </c>
      <c r="C23" s="304"/>
      <c r="D23" s="78"/>
      <c r="E23" s="78"/>
      <c r="F23" s="78"/>
      <c r="G23" s="78"/>
      <c r="H23" s="78"/>
      <c r="I23" s="78"/>
      <c r="J23" s="77" t="str">
        <f>D18</f>
        <v>NABEUL</v>
      </c>
    </row>
    <row r="24" spans="1:11" ht="33" customHeight="1" x14ac:dyDescent="0.25">
      <c r="A24" s="86" t="s">
        <v>328</v>
      </c>
      <c r="B24" s="303">
        <f>AVERAGE('A1 Exploitation'!D549,'A1 Technique'!D199)</f>
        <v>0.93542319749216296</v>
      </c>
      <c r="C24" s="303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3">
        <f>AVERAGE('A2 Exploitation'!D549,'A2 Technique'!D199)</f>
        <v>0.93231481481481482</v>
      </c>
      <c r="C25" s="303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3">
        <f>AVERAGE('A3 Exploitation'!D549,'A3 Technique'!D199)</f>
        <v>0</v>
      </c>
      <c r="C26" s="303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3">
        <f>AVERAGE('A4 Exploitation'!D549,'A4 Technique'!D199)</f>
        <v>0</v>
      </c>
      <c r="C27" s="303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3">
        <f>AVERAGE('A5 Exploitation'!D549,'A5 Technique'!D199)</f>
        <v>0</v>
      </c>
      <c r="C28" s="303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3">
        <f>AVERAGE('A6 Exploitation'!D549,'A6 Technique'!D199)</f>
        <v>0</v>
      </c>
      <c r="C29" s="303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4" t="s">
        <v>334</v>
      </c>
      <c r="C33" s="304"/>
      <c r="D33" s="78"/>
      <c r="E33" s="78"/>
      <c r="F33" s="78"/>
      <c r="G33" s="78"/>
      <c r="H33" s="78"/>
      <c r="I33" s="78"/>
      <c r="J33" s="77" t="str">
        <f>D18</f>
        <v>NABEUL</v>
      </c>
    </row>
    <row r="34" spans="1:10" ht="33" customHeight="1" x14ac:dyDescent="0.25">
      <c r="A34" s="86" t="s">
        <v>328</v>
      </c>
      <c r="B34" s="303">
        <f>'A1 Exploitation'!D549</f>
        <v>0.93448275862068964</v>
      </c>
      <c r="C34" s="303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3">
        <f>'A2 Exploitation'!D549</f>
        <v>0.90166666666666662</v>
      </c>
      <c r="C35" s="303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3">
        <f>'A3 Exploitation'!D549</f>
        <v>0</v>
      </c>
      <c r="C36" s="303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3">
        <f>'A4 Exploitation'!D549</f>
        <v>0</v>
      </c>
      <c r="C37" s="303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3">
        <f>'A5 Exploitation'!D549</f>
        <v>0</v>
      </c>
      <c r="C38" s="303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3">
        <f>'A6 Exploitation'!D549</f>
        <v>0</v>
      </c>
      <c r="C39" s="303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7" t="s">
        <v>335</v>
      </c>
      <c r="C42" s="307"/>
      <c r="D42" s="78"/>
      <c r="E42" s="78"/>
      <c r="F42" s="78"/>
      <c r="G42" s="78"/>
      <c r="H42" s="78"/>
      <c r="I42" s="78"/>
      <c r="J42" s="77" t="str">
        <f>D18</f>
        <v>NABEUL</v>
      </c>
    </row>
    <row r="43" spans="1:10" ht="33" customHeight="1" x14ac:dyDescent="0.25">
      <c r="A43" s="86" t="s">
        <v>328</v>
      </c>
      <c r="B43" s="303">
        <f>AVERAGE('A1 Exploitation'!D547, 'A1 Technique'!D197)</f>
        <v>1</v>
      </c>
      <c r="C43" s="303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3">
        <f>AVERAGE('A2 Exploitation'!D547, 'A2 Technique'!D197)</f>
        <v>0.73214285714285721</v>
      </c>
      <c r="C44" s="303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3" t="e">
        <f>AVERAGE('A3 Exploitation'!D547, 'A3 Technique'!D197)</f>
        <v>#DIV/0!</v>
      </c>
      <c r="C45" s="303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3" t="e">
        <f>AVERAGE('A4 Exploitation'!D547, 'A4 Technique'!D197)</f>
        <v>#DIV/0!</v>
      </c>
      <c r="C46" s="303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3" t="e">
        <f>AVERAGE('A5 Exploitation'!D547, 'A5 Technique'!D197)</f>
        <v>#DIV/0!</v>
      </c>
      <c r="C47" s="303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3" t="e">
        <f>AVERAGE('A6 Exploitation'!D547, 'A6 Technique'!D197)</f>
        <v>#DIV/0!</v>
      </c>
      <c r="C48" s="303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4" t="s">
        <v>336</v>
      </c>
      <c r="C51" s="304"/>
      <c r="D51" s="78"/>
      <c r="E51" s="78"/>
      <c r="F51" s="78"/>
      <c r="G51" s="78"/>
      <c r="H51" s="78"/>
      <c r="I51" s="78"/>
      <c r="J51" s="77" t="str">
        <f>D18</f>
        <v>NABEUL</v>
      </c>
    </row>
    <row r="52" spans="1:10" ht="33" customHeight="1" x14ac:dyDescent="0.25">
      <c r="A52" s="86" t="s">
        <v>328</v>
      </c>
      <c r="B52" s="306">
        <f>'A1 Exploitation'!D46</f>
        <v>0.96875</v>
      </c>
      <c r="C52" s="306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6">
        <f>'A2 Exploitation'!D46</f>
        <v>1</v>
      </c>
      <c r="C53" s="306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6">
        <f>'A3 Exploitation'!D46</f>
        <v>0</v>
      </c>
      <c r="C54" s="306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6">
        <f>'A4 Exploitation'!D46</f>
        <v>0</v>
      </c>
      <c r="C55" s="306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6">
        <f>'A5 Exploitation'!D46</f>
        <v>0</v>
      </c>
      <c r="C56" s="306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6">
        <f>'A6 Exploitation'!D46</f>
        <v>0</v>
      </c>
      <c r="C57" s="306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4" t="s">
        <v>337</v>
      </c>
      <c r="C60" s="304"/>
      <c r="D60" s="78"/>
      <c r="E60" s="78"/>
      <c r="F60" s="78"/>
      <c r="G60" s="78"/>
      <c r="H60" s="78"/>
      <c r="I60" s="78"/>
      <c r="J60" s="77" t="str">
        <f>D18</f>
        <v>NABEUL</v>
      </c>
    </row>
    <row r="61" spans="1:10" ht="33" customHeight="1" x14ac:dyDescent="0.25">
      <c r="A61" s="86" t="s">
        <v>328</v>
      </c>
      <c r="B61" s="303">
        <f>'A1 Exploitation'!D103</f>
        <v>0.79729729729729726</v>
      </c>
      <c r="C61" s="303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3">
        <f>'A2 Exploitation'!D103</f>
        <v>0.8</v>
      </c>
      <c r="C62" s="303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3">
        <f>'A3 Exploitation'!D103</f>
        <v>0</v>
      </c>
      <c r="C63" s="303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3">
        <f>'A4 Exploitation'!D103</f>
        <v>0</v>
      </c>
      <c r="C64" s="303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3">
        <f>'A5 Exploitation'!D103</f>
        <v>0</v>
      </c>
      <c r="C65" s="303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3">
        <f>'A6 Exploitation'!D103</f>
        <v>0</v>
      </c>
      <c r="C66" s="303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4" t="s">
        <v>338</v>
      </c>
      <c r="C69" s="304"/>
      <c r="D69" s="78"/>
      <c r="E69" s="78"/>
      <c r="F69" s="78"/>
      <c r="G69" s="78"/>
      <c r="H69" s="78"/>
      <c r="I69" s="78"/>
      <c r="J69" s="77" t="str">
        <f>D18</f>
        <v>NABEUL</v>
      </c>
    </row>
    <row r="70" spans="1:10" ht="33" customHeight="1" x14ac:dyDescent="0.25">
      <c r="A70" s="86" t="s">
        <v>328</v>
      </c>
      <c r="B70" s="303">
        <f>'A1 Exploitation'!D158</f>
        <v>0.97142857142857142</v>
      </c>
      <c r="C70" s="303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3">
        <f>'A2 Exploitation'!D158</f>
        <v>0.91428571428571426</v>
      </c>
      <c r="C71" s="303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3">
        <f>'A3 Exploitation'!D158</f>
        <v>0</v>
      </c>
      <c r="C72" s="303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3">
        <f>'A4 Exploitation'!D158</f>
        <v>0</v>
      </c>
      <c r="C73" s="303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3">
        <f>'A5 Exploitation'!D158</f>
        <v>0</v>
      </c>
      <c r="C74" s="303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3">
        <f>'A6 Exploitation'!D158</f>
        <v>0</v>
      </c>
      <c r="C75" s="303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4" t="s">
        <v>339</v>
      </c>
      <c r="C78" s="304"/>
      <c r="D78" s="78"/>
      <c r="E78" s="78"/>
      <c r="F78" s="78"/>
      <c r="G78" s="78"/>
      <c r="H78" s="78"/>
      <c r="I78" s="78"/>
      <c r="J78" s="77" t="str">
        <f>D18</f>
        <v>NABEUL</v>
      </c>
    </row>
    <row r="79" spans="1:10" ht="33" customHeight="1" x14ac:dyDescent="0.25">
      <c r="A79" s="86" t="s">
        <v>328</v>
      </c>
      <c r="B79" s="303">
        <f>'A1 Exploitation'!D205</f>
        <v>0.85483870967741937</v>
      </c>
      <c r="C79" s="303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3">
        <f>'A2 Exploitation'!D205</f>
        <v>0.71875</v>
      </c>
      <c r="C80" s="303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3">
        <f>'A3 Exploitation'!D205</f>
        <v>0</v>
      </c>
      <c r="C81" s="303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3">
        <f>'A4 Exploitation'!D205</f>
        <v>0</v>
      </c>
      <c r="C82" s="303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3">
        <f>'A5 Exploitation'!D205</f>
        <v>0</v>
      </c>
      <c r="C83" s="303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3">
        <f>'A6 Exploitation'!D205</f>
        <v>0</v>
      </c>
      <c r="C84" s="303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4" t="s">
        <v>340</v>
      </c>
      <c r="C87" s="304"/>
      <c r="D87" s="78"/>
      <c r="E87" s="78"/>
      <c r="F87" s="78"/>
      <c r="G87" s="78"/>
      <c r="H87" s="78"/>
      <c r="I87" s="78"/>
      <c r="J87" s="77" t="str">
        <f>D18</f>
        <v>NABEUL</v>
      </c>
    </row>
    <row r="88" spans="1:10" ht="33" customHeight="1" x14ac:dyDescent="0.25">
      <c r="A88" s="86" t="s">
        <v>328</v>
      </c>
      <c r="B88" s="303">
        <f>'A1 Exploitation'!D266</f>
        <v>0.87804878048780488</v>
      </c>
      <c r="C88" s="303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3">
        <f>'A2 Exploitation'!D266</f>
        <v>0.95121951219512191</v>
      </c>
      <c r="C89" s="303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3">
        <f>'A3 Exploitation'!D266</f>
        <v>0</v>
      </c>
      <c r="C90" s="303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3">
        <f>'A4 Exploitation'!D266</f>
        <v>0</v>
      </c>
      <c r="C91" s="303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3">
        <f>'A5 Exploitation'!D266</f>
        <v>0</v>
      </c>
      <c r="C92" s="303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3">
        <f>'A6 Exploitation'!D266</f>
        <v>0</v>
      </c>
      <c r="C93" s="303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4" t="s">
        <v>341</v>
      </c>
      <c r="C96" s="304"/>
      <c r="D96" s="78"/>
      <c r="E96" s="78"/>
      <c r="F96" s="78"/>
      <c r="G96" s="78"/>
      <c r="H96" s="78"/>
      <c r="I96" s="78"/>
      <c r="J96" s="77" t="str">
        <f>D18</f>
        <v>NABEUL</v>
      </c>
    </row>
    <row r="97" spans="1:10" ht="33" customHeight="1" x14ac:dyDescent="0.25">
      <c r="A97" s="86" t="s">
        <v>328</v>
      </c>
      <c r="B97" s="303">
        <f>'A1 Exploitation'!D318</f>
        <v>0.97619047619047616</v>
      </c>
      <c r="C97" s="303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3">
        <f>'A2 Exploitation'!D318</f>
        <v>0.82</v>
      </c>
      <c r="C98" s="303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3">
        <f>'A3 Exploitation'!D318</f>
        <v>0</v>
      </c>
      <c r="C99" s="303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3">
        <f>'A4 Exploitation'!D318</f>
        <v>0</v>
      </c>
      <c r="C100" s="303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3">
        <f>'A5 Exploitation'!D318</f>
        <v>0</v>
      </c>
      <c r="C101" s="303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3">
        <f>'A6 Exploitation'!D318</f>
        <v>0</v>
      </c>
      <c r="C102" s="303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4" t="s">
        <v>342</v>
      </c>
      <c r="C105" s="304"/>
      <c r="D105" s="78"/>
      <c r="E105" s="78"/>
      <c r="F105" s="78"/>
      <c r="G105" s="78"/>
      <c r="H105" s="78"/>
      <c r="I105" s="78"/>
      <c r="J105" s="77" t="str">
        <f>D18</f>
        <v>NABEUL</v>
      </c>
    </row>
    <row r="106" spans="1:10" ht="33" customHeight="1" x14ac:dyDescent="0.25">
      <c r="A106" s="86" t="s">
        <v>328</v>
      </c>
      <c r="B106" s="303">
        <f>'A1 Exploitation'!D358</f>
        <v>1</v>
      </c>
      <c r="C106" s="303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3">
        <f>'A2 Exploitation'!D358</f>
        <v>0.97916666666666663</v>
      </c>
      <c r="C107" s="303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3">
        <f>'A3 Exploitation'!D358</f>
        <v>0</v>
      </c>
      <c r="C108" s="303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3">
        <f>'A4 Exploitation'!D358</f>
        <v>0</v>
      </c>
      <c r="C109" s="303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3">
        <f>'A5 Exploitation'!D358</f>
        <v>0</v>
      </c>
      <c r="C110" s="303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3">
        <f>'A6 Exploitation'!D358</f>
        <v>0</v>
      </c>
      <c r="C111" s="303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4" t="s">
        <v>343</v>
      </c>
      <c r="C114" s="304"/>
      <c r="D114" s="78"/>
      <c r="E114" s="78"/>
      <c r="F114" s="78"/>
      <c r="G114" s="78"/>
      <c r="H114" s="78"/>
      <c r="I114" s="78"/>
      <c r="J114" s="77" t="str">
        <f>D18</f>
        <v>NABEUL</v>
      </c>
    </row>
    <row r="115" spans="1:10" ht="33" customHeight="1" x14ac:dyDescent="0.25">
      <c r="A115" s="86" t="s">
        <v>328</v>
      </c>
      <c r="B115" s="303">
        <f>'A1 Exploitation'!D391</f>
        <v>1</v>
      </c>
      <c r="C115" s="303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3">
        <f>'A2 Exploitation'!D391</f>
        <v>0.97058823529411764</v>
      </c>
      <c r="C116" s="303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3">
        <f>'A3 Exploitation'!D391</f>
        <v>0</v>
      </c>
      <c r="C117" s="303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3">
        <f>'A4 Exploitation'!D391</f>
        <v>0</v>
      </c>
      <c r="C118" s="303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3">
        <f>'A5 Exploitation'!D391</f>
        <v>0</v>
      </c>
      <c r="C119" s="303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3">
        <f>'A6 Exploitation'!D391</f>
        <v>0</v>
      </c>
      <c r="C120" s="303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4" t="s">
        <v>344</v>
      </c>
      <c r="C123" s="304"/>
      <c r="D123" s="78"/>
      <c r="E123" s="78"/>
      <c r="F123" s="78"/>
      <c r="G123" s="78"/>
      <c r="H123" s="78"/>
      <c r="I123" s="78"/>
      <c r="J123" s="77" t="str">
        <f>D18</f>
        <v>NABEUL</v>
      </c>
    </row>
    <row r="124" spans="1:10" ht="33" customHeight="1" x14ac:dyDescent="0.25">
      <c r="A124" s="86" t="s">
        <v>328</v>
      </c>
      <c r="B124" s="303">
        <f>'A1 Exploitation'!D444</f>
        <v>1</v>
      </c>
      <c r="C124" s="303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3">
        <f>'A2 Exploitation'!D444</f>
        <v>0.94827586206896552</v>
      </c>
      <c r="C125" s="303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3">
        <f>'A3 Exploitation'!D444</f>
        <v>0</v>
      </c>
      <c r="C126" s="303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3">
        <f>'A4 Exploitation'!D444</f>
        <v>0</v>
      </c>
      <c r="C127" s="303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3">
        <f>'A5 Exploitation'!D444</f>
        <v>0</v>
      </c>
      <c r="C128" s="303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3">
        <f>'A6 Exploitation'!D444</f>
        <v>0</v>
      </c>
      <c r="C129" s="303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4" t="s">
        <v>345</v>
      </c>
      <c r="C132" s="304"/>
      <c r="D132" s="78"/>
      <c r="E132" s="78"/>
      <c r="F132" s="78"/>
      <c r="G132" s="78"/>
      <c r="H132" s="78"/>
      <c r="I132" s="78"/>
      <c r="J132" s="77" t="str">
        <f>D18</f>
        <v>NABEUL</v>
      </c>
    </row>
    <row r="133" spans="1:10" ht="33" customHeight="1" x14ac:dyDescent="0.25">
      <c r="A133" s="86" t="s">
        <v>328</v>
      </c>
      <c r="B133" s="303">
        <f>'A1 Exploitation'!D481</f>
        <v>1</v>
      </c>
      <c r="C133" s="303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3">
        <f>'A2 Exploitation'!D481</f>
        <v>0.95238095238095233</v>
      </c>
      <c r="C134" s="303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3">
        <f>'A3 Exploitation'!D481</f>
        <v>0</v>
      </c>
      <c r="C135" s="303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3">
        <f>'A4 Exploitation'!D481</f>
        <v>0</v>
      </c>
      <c r="C136" s="303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3">
        <f>'A5 Exploitation'!D481</f>
        <v>0</v>
      </c>
      <c r="C137" s="303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3">
        <f>'A6 Exploitation'!D481</f>
        <v>0</v>
      </c>
      <c r="C138" s="303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4" t="s">
        <v>346</v>
      </c>
      <c r="C141" s="304"/>
      <c r="D141" s="78"/>
      <c r="E141" s="78"/>
      <c r="F141" s="78"/>
      <c r="G141" s="78"/>
      <c r="H141" s="78"/>
      <c r="I141" s="78"/>
      <c r="J141" s="77" t="str">
        <f>D18</f>
        <v>NABEUL</v>
      </c>
    </row>
    <row r="142" spans="1:10" ht="33" customHeight="1" x14ac:dyDescent="0.25">
      <c r="A142" s="86" t="s">
        <v>328</v>
      </c>
      <c r="B142" s="303">
        <f>'A1 Exploitation'!D503</f>
        <v>1</v>
      </c>
      <c r="C142" s="303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3">
        <f>'A2 Exploitation'!D503</f>
        <v>0.9375</v>
      </c>
      <c r="C143" s="303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3">
        <f>'A3 Exploitation'!D503</f>
        <v>0</v>
      </c>
      <c r="C144" s="303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3">
        <f>'A4 Exploitation'!D503</f>
        <v>0</v>
      </c>
      <c r="C145" s="303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3">
        <f>'A5 Exploitation'!D503</f>
        <v>0</v>
      </c>
      <c r="C146" s="303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3">
        <f>'A6 Exploitation'!D503</f>
        <v>0</v>
      </c>
      <c r="C147" s="303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4" t="s">
        <v>347</v>
      </c>
      <c r="C150" s="304"/>
      <c r="D150" s="78"/>
      <c r="E150" s="78"/>
      <c r="F150" s="78"/>
      <c r="G150" s="78"/>
      <c r="H150" s="78"/>
      <c r="I150" s="78"/>
      <c r="J150" s="77" t="str">
        <f>D18</f>
        <v>NABEUL</v>
      </c>
    </row>
    <row r="151" spans="1:10" ht="33" customHeight="1" x14ac:dyDescent="0.25">
      <c r="A151" s="86" t="s">
        <v>328</v>
      </c>
      <c r="B151" s="303">
        <f>'A1 Exploitation'!D514</f>
        <v>1</v>
      </c>
      <c r="C151" s="303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3">
        <f>'A2 Exploitation'!D514</f>
        <v>1</v>
      </c>
      <c r="C152" s="303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3">
        <f>'A3 Exploitation'!D514</f>
        <v>0</v>
      </c>
      <c r="C153" s="303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3">
        <f>'A4 Exploitation'!D514</f>
        <v>0</v>
      </c>
      <c r="C154" s="303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3">
        <f>'A5 Exploitation'!D514</f>
        <v>0</v>
      </c>
      <c r="C155" s="303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3">
        <f>'A6 Exploitation'!D514</f>
        <v>0</v>
      </c>
      <c r="C156" s="303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5"/>
      <c r="C159" s="305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4" t="s">
        <v>348</v>
      </c>
      <c r="C160" s="304"/>
      <c r="D160" s="78"/>
      <c r="E160" s="78"/>
      <c r="F160" s="78"/>
      <c r="G160" s="78"/>
      <c r="H160" s="78"/>
      <c r="I160" s="78"/>
      <c r="J160" s="77" t="str">
        <f>D18</f>
        <v>NABEUL</v>
      </c>
    </row>
    <row r="161" spans="1:10" ht="33" customHeight="1" x14ac:dyDescent="0.25">
      <c r="A161" s="86" t="s">
        <v>328</v>
      </c>
      <c r="B161" s="303">
        <f>'A1 Exploitation'!D534</f>
        <v>1</v>
      </c>
      <c r="C161" s="303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3">
        <f>'A2 Exploitation'!D534</f>
        <v>1</v>
      </c>
      <c r="C162" s="303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3">
        <f>'A3 Exploitation'!D534</f>
        <v>0</v>
      </c>
      <c r="C163" s="303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3">
        <f>'A4 Exploitation'!D534</f>
        <v>0</v>
      </c>
      <c r="C164" s="303"/>
    </row>
    <row r="165" spans="1:10" ht="33" customHeight="1" x14ac:dyDescent="0.25">
      <c r="A165" s="85" t="s">
        <v>332</v>
      </c>
      <c r="B165" s="303">
        <f>'A5 Exploitation'!D534</f>
        <v>0</v>
      </c>
      <c r="C165" s="303"/>
    </row>
    <row r="166" spans="1:10" ht="18" x14ac:dyDescent="0.25">
      <c r="A166" s="85" t="s">
        <v>333</v>
      </c>
      <c r="B166" s="303">
        <f>'A6 Exploitation'!D534</f>
        <v>0</v>
      </c>
      <c r="C166" s="303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4" t="s">
        <v>349</v>
      </c>
      <c r="C169" s="304"/>
      <c r="J169" s="77" t="str">
        <f>D18</f>
        <v>NABEUL</v>
      </c>
    </row>
    <row r="170" spans="1:10" ht="33" customHeight="1" x14ac:dyDescent="0.25">
      <c r="A170" s="86" t="s">
        <v>328</v>
      </c>
      <c r="B170" s="303">
        <f>'A1 Exploitation'!D545</f>
        <v>1</v>
      </c>
      <c r="C170" s="303"/>
    </row>
    <row r="171" spans="1:10" ht="33" customHeight="1" x14ac:dyDescent="0.25">
      <c r="A171" s="85" t="s">
        <v>329</v>
      </c>
      <c r="B171" s="303">
        <f>'A2 Exploitation'!D545</f>
        <v>1</v>
      </c>
      <c r="C171" s="303"/>
    </row>
    <row r="172" spans="1:10" ht="33" customHeight="1" x14ac:dyDescent="0.25">
      <c r="A172" s="86" t="s">
        <v>330</v>
      </c>
      <c r="B172" s="303">
        <f>'A3 Exploitation'!D545</f>
        <v>0</v>
      </c>
      <c r="C172" s="303"/>
    </row>
    <row r="173" spans="1:10" ht="33" customHeight="1" x14ac:dyDescent="0.25">
      <c r="A173" s="86" t="s">
        <v>331</v>
      </c>
      <c r="B173" s="303">
        <f>'A4 Exploitation'!D545</f>
        <v>0</v>
      </c>
      <c r="C173" s="303"/>
    </row>
    <row r="174" spans="1:10" ht="33" customHeight="1" x14ac:dyDescent="0.25">
      <c r="A174" s="85" t="s">
        <v>332</v>
      </c>
      <c r="B174" s="303">
        <f>'A5 Exploitation'!D545</f>
        <v>0</v>
      </c>
      <c r="C174" s="303"/>
    </row>
    <row r="175" spans="1:10" ht="18" x14ac:dyDescent="0.25">
      <c r="A175" s="85" t="s">
        <v>333</v>
      </c>
      <c r="B175" s="303">
        <f>'A6 Exploitation'!D545</f>
        <v>0</v>
      </c>
      <c r="C175" s="303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4" t="s">
        <v>350</v>
      </c>
      <c r="C178" s="304"/>
      <c r="J178" s="77" t="str">
        <f>D18</f>
        <v>NABEUL</v>
      </c>
    </row>
    <row r="179" spans="1:10" ht="33" customHeight="1" x14ac:dyDescent="0.25">
      <c r="A179" s="86" t="s">
        <v>328</v>
      </c>
      <c r="B179" s="303">
        <f>'A1 Technique'!D199</f>
        <v>0.9363636363636364</v>
      </c>
      <c r="C179" s="303"/>
    </row>
    <row r="180" spans="1:10" ht="33" customHeight="1" x14ac:dyDescent="0.25">
      <c r="A180" s="85" t="s">
        <v>329</v>
      </c>
      <c r="B180" s="303">
        <f>'A2 Technique'!D199</f>
        <v>0.96296296296296291</v>
      </c>
      <c r="C180" s="303"/>
    </row>
    <row r="181" spans="1:10" ht="33" customHeight="1" x14ac:dyDescent="0.25">
      <c r="A181" s="86" t="s">
        <v>330</v>
      </c>
      <c r="B181" s="303">
        <f>'A3 Technique'!D199</f>
        <v>0</v>
      </c>
      <c r="C181" s="303"/>
    </row>
    <row r="182" spans="1:10" ht="33" customHeight="1" x14ac:dyDescent="0.25">
      <c r="A182" s="86" t="s">
        <v>331</v>
      </c>
      <c r="B182" s="303">
        <f>'A4 Technique'!D199</f>
        <v>0</v>
      </c>
      <c r="C182" s="303"/>
    </row>
    <row r="183" spans="1:10" ht="33" customHeight="1" x14ac:dyDescent="0.25">
      <c r="A183" s="85" t="s">
        <v>332</v>
      </c>
      <c r="B183" s="303">
        <f>'A5 Technique'!D199</f>
        <v>0</v>
      </c>
      <c r="C183" s="303"/>
    </row>
    <row r="184" spans="1:10" ht="18" x14ac:dyDescent="0.25">
      <c r="A184" s="85" t="s">
        <v>333</v>
      </c>
      <c r="B184" s="303">
        <f>'A6 Technique'!D199</f>
        <v>0</v>
      </c>
      <c r="C184" s="30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B419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0"/>
      <c r="E1" s="330"/>
      <c r="F1" s="330"/>
      <c r="G1" s="330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31" t="s">
        <v>179</v>
      </c>
      <c r="B7" s="331"/>
      <c r="C7" s="331"/>
      <c r="D7" s="331"/>
      <c r="E7" s="331"/>
      <c r="F7" s="331"/>
      <c r="G7" s="125"/>
    </row>
    <row r="8" spans="1:7" ht="29.25" x14ac:dyDescent="0.45">
      <c r="A8" s="332" t="str">
        <f>'Page de garde'!D18</f>
        <v>NABEUL</v>
      </c>
      <c r="B8" s="332"/>
      <c r="C8" s="332"/>
      <c r="D8" s="332"/>
      <c r="E8" s="332"/>
      <c r="F8" s="332"/>
      <c r="G8" s="125"/>
    </row>
    <row r="9" spans="1:7" ht="24" x14ac:dyDescent="0.45">
      <c r="A9" s="14" t="s">
        <v>42</v>
      </c>
      <c r="B9" s="333"/>
      <c r="C9" s="333"/>
      <c r="D9" s="333"/>
      <c r="E9" s="333"/>
      <c r="F9" s="333"/>
      <c r="G9" s="125"/>
    </row>
    <row r="10" spans="1:7" ht="24" x14ac:dyDescent="0.45">
      <c r="A10" s="15" t="s">
        <v>44</v>
      </c>
      <c r="B10" s="334"/>
      <c r="C10" s="334"/>
      <c r="D10" s="334"/>
      <c r="E10" s="334"/>
      <c r="F10" s="334"/>
      <c r="G10" s="125"/>
    </row>
    <row r="11" spans="1:7" ht="24" x14ac:dyDescent="0.45">
      <c r="A11" s="14" t="s">
        <v>43</v>
      </c>
      <c r="B11" s="329"/>
      <c r="C11" s="329"/>
      <c r="D11" s="329"/>
      <c r="E11" s="329"/>
      <c r="F11" s="329"/>
      <c r="G11" s="125"/>
    </row>
    <row r="12" spans="1:7" ht="24" x14ac:dyDescent="0.45">
      <c r="A12" s="14" t="s">
        <v>239</v>
      </c>
      <c r="B12" s="327">
        <f>D549</f>
        <v>0</v>
      </c>
      <c r="C12" s="327"/>
      <c r="D12" s="327"/>
      <c r="E12" s="327"/>
      <c r="F12" s="327"/>
      <c r="G12" s="125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1" t="s">
        <v>30</v>
      </c>
      <c r="B17" s="312" t="s">
        <v>31</v>
      </c>
      <c r="C17" s="312"/>
      <c r="D17" s="312" t="s">
        <v>46</v>
      </c>
      <c r="E17" s="313" t="s">
        <v>310</v>
      </c>
      <c r="F17" s="313" t="s">
        <v>358</v>
      </c>
    </row>
    <row r="18" spans="1:8" ht="16.5" customHeight="1" x14ac:dyDescent="0.3">
      <c r="A18" s="311"/>
      <c r="B18" s="41" t="s">
        <v>34</v>
      </c>
      <c r="C18" s="41" t="s">
        <v>33</v>
      </c>
      <c r="D18" s="312"/>
      <c r="E18" s="313"/>
      <c r="F18" s="31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1" t="s">
        <v>379</v>
      </c>
      <c r="B38" s="322"/>
      <c r="C38" s="322"/>
      <c r="D38" s="322"/>
      <c r="E38" s="322"/>
      <c r="F38" s="323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1" t="s">
        <v>30</v>
      </c>
      <c r="B50" s="312" t="s">
        <v>31</v>
      </c>
      <c r="C50" s="312"/>
      <c r="D50" s="312" t="s">
        <v>46</v>
      </c>
      <c r="E50" s="313" t="s">
        <v>310</v>
      </c>
      <c r="F50" s="313" t="s">
        <v>360</v>
      </c>
      <c r="G50" s="127"/>
    </row>
    <row r="51" spans="1:7" ht="16.5" customHeight="1" x14ac:dyDescent="0.3">
      <c r="A51" s="311"/>
      <c r="B51" s="41" t="s">
        <v>34</v>
      </c>
      <c r="C51" s="41" t="s">
        <v>33</v>
      </c>
      <c r="D51" s="312"/>
      <c r="E51" s="313"/>
      <c r="F51" s="31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1" t="s">
        <v>379</v>
      </c>
      <c r="B94" s="322"/>
      <c r="C94" s="322"/>
      <c r="D94" s="322"/>
      <c r="E94" s="322"/>
      <c r="F94" s="323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1" t="s">
        <v>30</v>
      </c>
      <c r="B107" s="312" t="s">
        <v>31</v>
      </c>
      <c r="C107" s="312"/>
      <c r="D107" s="312" t="s">
        <v>46</v>
      </c>
      <c r="E107" s="313" t="s">
        <v>310</v>
      </c>
      <c r="F107" s="313" t="s">
        <v>360</v>
      </c>
    </row>
    <row r="108" spans="1:7" ht="16.5" customHeight="1" x14ac:dyDescent="0.3">
      <c r="A108" s="311"/>
      <c r="B108" s="41" t="s">
        <v>34</v>
      </c>
      <c r="C108" s="41" t="s">
        <v>33</v>
      </c>
      <c r="D108" s="312"/>
      <c r="E108" s="313"/>
      <c r="F108" s="31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4" t="s">
        <v>379</v>
      </c>
      <c r="B148" s="325"/>
      <c r="C148" s="325"/>
      <c r="D148" s="32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1" t="s">
        <v>30</v>
      </c>
      <c r="B162" s="312" t="s">
        <v>31</v>
      </c>
      <c r="C162" s="312"/>
      <c r="D162" s="312" t="s">
        <v>46</v>
      </c>
      <c r="E162" s="313" t="s">
        <v>310</v>
      </c>
      <c r="F162" s="313" t="s">
        <v>360</v>
      </c>
      <c r="G162" s="127"/>
    </row>
    <row r="163" spans="1:7" ht="16.5" customHeight="1" x14ac:dyDescent="0.3">
      <c r="A163" s="311"/>
      <c r="B163" s="41" t="s">
        <v>34</v>
      </c>
      <c r="C163" s="41" t="s">
        <v>33</v>
      </c>
      <c r="D163" s="312"/>
      <c r="E163" s="313"/>
      <c r="F163" s="31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7" t="s">
        <v>379</v>
      </c>
      <c r="B195" s="317"/>
      <c r="C195" s="317"/>
      <c r="D195" s="317"/>
      <c r="E195" s="317"/>
      <c r="F195" s="317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1" t="s">
        <v>30</v>
      </c>
      <c r="B209" s="312" t="s">
        <v>31</v>
      </c>
      <c r="C209" s="312"/>
      <c r="D209" s="312" t="s">
        <v>46</v>
      </c>
      <c r="E209" s="313" t="s">
        <v>310</v>
      </c>
      <c r="F209" s="313" t="s">
        <v>360</v>
      </c>
      <c r="G209" s="127"/>
    </row>
    <row r="210" spans="1:7" ht="16.5" customHeight="1" x14ac:dyDescent="0.3">
      <c r="A210" s="311"/>
      <c r="B210" s="41" t="s">
        <v>34</v>
      </c>
      <c r="C210" s="41" t="s">
        <v>33</v>
      </c>
      <c r="D210" s="312"/>
      <c r="E210" s="313"/>
      <c r="F210" s="31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7" t="s">
        <v>379</v>
      </c>
      <c r="B256" s="317"/>
      <c r="C256" s="317"/>
      <c r="D256" s="317"/>
      <c r="E256" s="317"/>
      <c r="F256" s="317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1" t="s">
        <v>30</v>
      </c>
      <c r="B270" s="312" t="s">
        <v>31</v>
      </c>
      <c r="C270" s="312"/>
      <c r="D270" s="312" t="s">
        <v>46</v>
      </c>
      <c r="E270" s="313" t="s">
        <v>310</v>
      </c>
      <c r="F270" s="313" t="s">
        <v>360</v>
      </c>
      <c r="G270" s="214"/>
    </row>
    <row r="271" spans="1:7" s="16" customFormat="1" ht="16.5" customHeight="1" x14ac:dyDescent="0.3">
      <c r="A271" s="311"/>
      <c r="B271" s="41" t="s">
        <v>34</v>
      </c>
      <c r="C271" s="41" t="s">
        <v>33</v>
      </c>
      <c r="D271" s="312"/>
      <c r="E271" s="313"/>
      <c r="F271" s="31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8" t="s">
        <v>396</v>
      </c>
      <c r="B308" s="319"/>
      <c r="C308" s="319"/>
      <c r="D308" s="319"/>
      <c r="E308" s="319"/>
      <c r="F308" s="320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1" t="s">
        <v>30</v>
      </c>
      <c r="B322" s="312" t="s">
        <v>31</v>
      </c>
      <c r="C322" s="312"/>
      <c r="D322" s="312" t="s">
        <v>46</v>
      </c>
      <c r="E322" s="313" t="s">
        <v>310</v>
      </c>
      <c r="F322" s="313" t="s">
        <v>360</v>
      </c>
      <c r="G322" s="127"/>
    </row>
    <row r="323" spans="1:7" ht="16.5" customHeight="1" x14ac:dyDescent="0.3">
      <c r="A323" s="311"/>
      <c r="B323" s="41" t="s">
        <v>34</v>
      </c>
      <c r="C323" s="41" t="s">
        <v>33</v>
      </c>
      <c r="D323" s="312"/>
      <c r="E323" s="313"/>
      <c r="F323" s="31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8" t="s">
        <v>379</v>
      </c>
      <c r="B349" s="319"/>
      <c r="C349" s="319"/>
      <c r="D349" s="319"/>
      <c r="E349" s="319"/>
      <c r="F349" s="319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1" t="s">
        <v>30</v>
      </c>
      <c r="B362" s="312" t="s">
        <v>31</v>
      </c>
      <c r="C362" s="312"/>
      <c r="D362" s="312" t="s">
        <v>46</v>
      </c>
      <c r="E362" s="313" t="s">
        <v>310</v>
      </c>
      <c r="F362" s="313" t="s">
        <v>360</v>
      </c>
      <c r="G362" s="127"/>
    </row>
    <row r="363" spans="1:7" ht="16.5" customHeight="1" x14ac:dyDescent="0.3">
      <c r="A363" s="311"/>
      <c r="B363" s="41" t="s">
        <v>34</v>
      </c>
      <c r="C363" s="41" t="s">
        <v>33</v>
      </c>
      <c r="D363" s="312"/>
      <c r="E363" s="313"/>
      <c r="F363" s="31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7" t="s">
        <v>379</v>
      </c>
      <c r="B383" s="317"/>
      <c r="C383" s="317"/>
      <c r="D383" s="317"/>
      <c r="E383" s="317"/>
      <c r="F383" s="317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1" t="s">
        <v>30</v>
      </c>
      <c r="B395" s="312" t="s">
        <v>31</v>
      </c>
      <c r="C395" s="312"/>
      <c r="D395" s="312" t="s">
        <v>46</v>
      </c>
      <c r="E395" s="313" t="s">
        <v>310</v>
      </c>
      <c r="F395" s="313" t="s">
        <v>360</v>
      </c>
      <c r="G395" s="127"/>
    </row>
    <row r="396" spans="1:7" ht="16.5" customHeight="1" x14ac:dyDescent="0.3">
      <c r="A396" s="311"/>
      <c r="B396" s="41" t="s">
        <v>34</v>
      </c>
      <c r="C396" s="41" t="s">
        <v>33</v>
      </c>
      <c r="D396" s="312"/>
      <c r="E396" s="313"/>
      <c r="F396" s="31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7" t="s">
        <v>379</v>
      </c>
      <c r="B435" s="317"/>
      <c r="C435" s="317"/>
      <c r="D435" s="317"/>
      <c r="E435" s="317"/>
      <c r="F435" s="317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1" t="s">
        <v>30</v>
      </c>
      <c r="B448" s="312" t="s">
        <v>31</v>
      </c>
      <c r="C448" s="312"/>
      <c r="D448" s="312" t="s">
        <v>46</v>
      </c>
      <c r="E448" s="313" t="s">
        <v>310</v>
      </c>
      <c r="F448" s="313" t="s">
        <v>360</v>
      </c>
      <c r="G448" s="127"/>
    </row>
    <row r="449" spans="1:6" ht="16.5" customHeight="1" x14ac:dyDescent="0.3">
      <c r="A449" s="311"/>
      <c r="B449" s="41" t="s">
        <v>34</v>
      </c>
      <c r="C449" s="41" t="s">
        <v>33</v>
      </c>
      <c r="D449" s="312"/>
      <c r="E449" s="313"/>
      <c r="F449" s="31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4" t="s">
        <v>379</v>
      </c>
      <c r="B471" s="315"/>
      <c r="C471" s="315"/>
      <c r="D471" s="315"/>
      <c r="E471" s="315"/>
      <c r="F471" s="315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2" t="str">
        <f>IF(D476=1, 2, IF(AND(D476&lt;1,D476&gt;0), 1, IF(D476=0,"0","NA")))</f>
        <v>NA</v>
      </c>
      <c r="C476" s="140"/>
      <c r="D476" s="281" t="str">
        <f>IFERROR(E476/F476,"N.A")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6" t="s">
        <v>367</v>
      </c>
      <c r="B483" s="316"/>
      <c r="C483" s="316"/>
      <c r="D483" s="316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1" t="s">
        <v>30</v>
      </c>
      <c r="B485" s="312" t="s">
        <v>31</v>
      </c>
      <c r="C485" s="312"/>
      <c r="D485" s="312" t="s">
        <v>46</v>
      </c>
      <c r="E485" s="313" t="s">
        <v>310</v>
      </c>
      <c r="F485" s="313" t="s">
        <v>360</v>
      </c>
      <c r="G485" s="127"/>
    </row>
    <row r="486" spans="1:7" ht="16.5" customHeight="1" x14ac:dyDescent="0.3">
      <c r="A486" s="311"/>
      <c r="B486" s="41" t="s">
        <v>34</v>
      </c>
      <c r="C486" s="41" t="s">
        <v>33</v>
      </c>
      <c r="D486" s="312"/>
      <c r="E486" s="313"/>
      <c r="F486" s="31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1" t="s">
        <v>30</v>
      </c>
      <c r="B507" s="312" t="s">
        <v>31</v>
      </c>
      <c r="C507" s="312"/>
      <c r="D507" s="312" t="s">
        <v>46</v>
      </c>
      <c r="E507" s="313" t="s">
        <v>310</v>
      </c>
      <c r="F507" s="313" t="s">
        <v>360</v>
      </c>
      <c r="G507" s="127"/>
    </row>
    <row r="508" spans="1:7" ht="16.5" customHeight="1" x14ac:dyDescent="0.3">
      <c r="A508" s="311"/>
      <c r="B508" s="41" t="s">
        <v>34</v>
      </c>
      <c r="C508" s="41" t="s">
        <v>33</v>
      </c>
      <c r="D508" s="312"/>
      <c r="E508" s="313"/>
      <c r="F508" s="313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1" t="s">
        <v>30</v>
      </c>
      <c r="B518" s="312" t="s">
        <v>31</v>
      </c>
      <c r="C518" s="312"/>
      <c r="D518" s="312" t="s">
        <v>46</v>
      </c>
      <c r="E518" s="313" t="s">
        <v>310</v>
      </c>
      <c r="F518" s="313" t="s">
        <v>360</v>
      </c>
      <c r="G518" s="127"/>
    </row>
    <row r="519" spans="1:7" ht="16.5" customHeight="1" x14ac:dyDescent="0.3">
      <c r="A519" s="311"/>
      <c r="B519" s="41" t="s">
        <v>34</v>
      </c>
      <c r="C519" s="41" t="s">
        <v>33</v>
      </c>
      <c r="D519" s="312"/>
      <c r="E519" s="313"/>
      <c r="F519" s="313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1" t="s">
        <v>30</v>
      </c>
      <c r="B538" s="312" t="s">
        <v>31</v>
      </c>
      <c r="C538" s="312"/>
      <c r="D538" s="312" t="s">
        <v>46</v>
      </c>
      <c r="E538" s="313" t="s">
        <v>310</v>
      </c>
      <c r="F538" s="313" t="s">
        <v>360</v>
      </c>
      <c r="G538" s="127"/>
    </row>
    <row r="539" spans="1:7" ht="16.5" customHeight="1" x14ac:dyDescent="0.3">
      <c r="A539" s="311"/>
      <c r="B539" s="41" t="s">
        <v>34</v>
      </c>
      <c r="C539" s="41" t="s">
        <v>33</v>
      </c>
      <c r="D539" s="312"/>
      <c r="E539" s="313"/>
      <c r="F539" s="313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ac3peAaYJ8J199oxUTyi4uvWoWS9HfQz3IbFy4GXBygL8wr8kPnUKG/4KSz+/4htP3tq5tYXynj0AL7/x+nmw==" saltValue="XXwZ/MuQ84tSNkfFe2ZGk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0"/>
      <c r="E1" s="330"/>
      <c r="F1" s="330"/>
      <c r="G1" s="330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51" t="s">
        <v>50</v>
      </c>
      <c r="B6" s="351"/>
      <c r="C6" s="351"/>
      <c r="D6" s="351"/>
      <c r="E6" s="351"/>
      <c r="F6" s="351"/>
      <c r="G6" s="125"/>
    </row>
    <row r="7" spans="1:7" s="12" customFormat="1" ht="21.75" customHeight="1" x14ac:dyDescent="0.45">
      <c r="A7" s="332" t="str">
        <f>'A5 Exploitation'!A8:F8</f>
        <v>NABEUL</v>
      </c>
      <c r="B7" s="332"/>
      <c r="C7" s="332"/>
      <c r="D7" s="332"/>
      <c r="E7" s="332"/>
      <c r="F7" s="332"/>
      <c r="G7" s="125"/>
    </row>
    <row r="8" spans="1:7" s="12" customFormat="1" ht="24" x14ac:dyDescent="0.45">
      <c r="A8" s="14" t="s">
        <v>42</v>
      </c>
      <c r="B8" s="352">
        <f>'A5 Exploitation'!B9:F9</f>
        <v>0</v>
      </c>
      <c r="C8" s="352"/>
      <c r="D8" s="352"/>
      <c r="E8" s="352"/>
      <c r="F8" s="352"/>
      <c r="G8" s="125"/>
    </row>
    <row r="9" spans="1:7" s="12" customFormat="1" ht="24" x14ac:dyDescent="0.45">
      <c r="A9" s="15" t="s">
        <v>44</v>
      </c>
      <c r="B9" s="353">
        <f>'A5 Exploitation'!B10:F10</f>
        <v>0</v>
      </c>
      <c r="C9" s="353"/>
      <c r="D9" s="353"/>
      <c r="E9" s="353"/>
      <c r="F9" s="353"/>
      <c r="G9" s="125"/>
    </row>
    <row r="10" spans="1:7" s="12" customFormat="1" ht="24" x14ac:dyDescent="0.45">
      <c r="A10" s="14" t="s">
        <v>43</v>
      </c>
      <c r="B10" s="350">
        <f>'A5 Exploitation'!B11:F11</f>
        <v>0</v>
      </c>
      <c r="C10" s="350"/>
      <c r="D10" s="350"/>
      <c r="E10" s="350"/>
      <c r="F10" s="350"/>
      <c r="G10" s="125"/>
    </row>
    <row r="11" spans="1:7" s="12" customFormat="1" ht="24" x14ac:dyDescent="0.45">
      <c r="A11" s="14" t="s">
        <v>294</v>
      </c>
      <c r="B11" s="349">
        <f>D199</f>
        <v>0</v>
      </c>
      <c r="C11" s="349"/>
      <c r="D11" s="349"/>
      <c r="E11" s="349"/>
      <c r="F11" s="349"/>
      <c r="G11" s="125"/>
    </row>
    <row r="12" spans="1:7" s="12" customFormat="1" ht="22.5" x14ac:dyDescent="0.45">
      <c r="A12" s="11"/>
      <c r="D12" s="328"/>
      <c r="E12" s="328"/>
      <c r="F12" s="328"/>
      <c r="G12" s="328"/>
    </row>
    <row r="13" spans="1:7" s="12" customFormat="1" ht="11.25" customHeight="1" x14ac:dyDescent="0.3">
      <c r="A13" s="311" t="s">
        <v>30</v>
      </c>
      <c r="B13" s="312" t="s">
        <v>31</v>
      </c>
      <c r="C13" s="312"/>
      <c r="D13" s="312" t="s">
        <v>46</v>
      </c>
      <c r="E13" s="312" t="s">
        <v>190</v>
      </c>
      <c r="F13" s="312" t="s">
        <v>191</v>
      </c>
      <c r="G13" s="112"/>
    </row>
    <row r="14" spans="1:7" s="12" customFormat="1" ht="12.75" customHeight="1" x14ac:dyDescent="0.3">
      <c r="A14" s="311"/>
      <c r="B14" s="34" t="s">
        <v>34</v>
      </c>
      <c r="C14" s="34" t="s">
        <v>33</v>
      </c>
      <c r="D14" s="312"/>
      <c r="E14" s="312"/>
      <c r="F14" s="31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4" t="s">
        <v>0</v>
      </c>
      <c r="B16" s="345"/>
      <c r="C16" s="345"/>
      <c r="D16" s="345"/>
      <c r="E16" s="345"/>
      <c r="F16" s="345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6" t="s">
        <v>36</v>
      </c>
      <c r="B22" s="342"/>
      <c r="C22" s="343"/>
      <c r="D22" s="258">
        <f>SUM(B17:C21)</f>
        <v>0</v>
      </c>
    </row>
    <row r="23" spans="1:7" x14ac:dyDescent="0.3">
      <c r="A23" s="337" t="s">
        <v>295</v>
      </c>
      <c r="B23" s="338"/>
      <c r="C23" s="339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5" t="s">
        <v>4</v>
      </c>
      <c r="B25" s="336"/>
      <c r="C25" s="336"/>
      <c r="D25" s="336"/>
      <c r="E25" s="336"/>
      <c r="F25" s="336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7" t="s">
        <v>36</v>
      </c>
      <c r="B33" s="338"/>
      <c r="C33" s="339"/>
      <c r="D33" s="257">
        <f>SUM(B26:C32)</f>
        <v>0</v>
      </c>
    </row>
    <row r="34" spans="1:7" x14ac:dyDescent="0.3">
      <c r="A34" s="337" t="s">
        <v>295</v>
      </c>
      <c r="B34" s="338"/>
      <c r="C34" s="339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5" t="s">
        <v>219</v>
      </c>
      <c r="B36" s="336"/>
      <c r="C36" s="336"/>
      <c r="D36" s="336"/>
      <c r="E36" s="336"/>
      <c r="F36" s="336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7" t="s">
        <v>36</v>
      </c>
      <c r="B42" s="338"/>
      <c r="C42" s="339"/>
      <c r="D42" s="257">
        <f>SUM(B37:C41)</f>
        <v>0</v>
      </c>
      <c r="E42" s="13"/>
      <c r="F42" s="13"/>
      <c r="G42" s="126"/>
    </row>
    <row r="43" spans="1:7" s="22" customFormat="1" x14ac:dyDescent="0.3">
      <c r="A43" s="337" t="s">
        <v>295</v>
      </c>
      <c r="B43" s="338"/>
      <c r="C43" s="339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7" t="s">
        <v>21</v>
      </c>
      <c r="B45" s="348"/>
      <c r="C45" s="348"/>
      <c r="D45" s="348"/>
      <c r="E45" s="348"/>
      <c r="F45" s="348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7" t="s">
        <v>36</v>
      </c>
      <c r="B52" s="338"/>
      <c r="C52" s="339"/>
      <c r="D52" s="257">
        <f>SUM(B46:C51)</f>
        <v>0</v>
      </c>
    </row>
    <row r="53" spans="1:7" x14ac:dyDescent="0.3">
      <c r="A53" s="337" t="s">
        <v>295</v>
      </c>
      <c r="B53" s="338"/>
      <c r="C53" s="339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5" t="s">
        <v>8</v>
      </c>
      <c r="B55" s="336"/>
      <c r="C55" s="336"/>
      <c r="D55" s="336"/>
      <c r="E55" s="336"/>
      <c r="F55" s="336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7" t="s">
        <v>36</v>
      </c>
      <c r="B63" s="338"/>
      <c r="C63" s="339"/>
      <c r="D63" s="257">
        <f>SUM(B56:C62)</f>
        <v>0</v>
      </c>
    </row>
    <row r="64" spans="1:7" x14ac:dyDescent="0.3">
      <c r="A64" s="337" t="s">
        <v>295</v>
      </c>
      <c r="B64" s="338"/>
      <c r="C64" s="339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5" t="s">
        <v>130</v>
      </c>
      <c r="B66" s="336"/>
      <c r="C66" s="336"/>
      <c r="D66" s="336"/>
      <c r="E66" s="336"/>
      <c r="F66" s="336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7" t="s">
        <v>36</v>
      </c>
      <c r="B84" s="338"/>
      <c r="C84" s="339"/>
      <c r="D84" s="257">
        <f>SUM(B67:C83)</f>
        <v>0</v>
      </c>
    </row>
    <row r="85" spans="1:7" x14ac:dyDescent="0.3">
      <c r="A85" s="337" t="s">
        <v>295</v>
      </c>
      <c r="B85" s="338"/>
      <c r="C85" s="339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5" t="s">
        <v>211</v>
      </c>
      <c r="B87" s="336"/>
      <c r="C87" s="336"/>
      <c r="D87" s="336"/>
      <c r="E87" s="336"/>
      <c r="F87" s="336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7" t="s">
        <v>36</v>
      </c>
      <c r="B102" s="338"/>
      <c r="C102" s="339"/>
      <c r="D102" s="257">
        <f>SUM(B88:C101)</f>
        <v>0</v>
      </c>
    </row>
    <row r="103" spans="1:7" x14ac:dyDescent="0.3">
      <c r="A103" s="337" t="s">
        <v>295</v>
      </c>
      <c r="B103" s="338"/>
      <c r="C103" s="339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5" t="s">
        <v>212</v>
      </c>
      <c r="B106" s="336"/>
      <c r="C106" s="336"/>
      <c r="D106" s="336"/>
      <c r="E106" s="336"/>
      <c r="F106" s="336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7" t="s">
        <v>36</v>
      </c>
      <c r="B118" s="338"/>
      <c r="C118" s="339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7" t="s">
        <v>295</v>
      </c>
      <c r="B119" s="338"/>
      <c r="C119" s="339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5" t="s">
        <v>185</v>
      </c>
      <c r="B121" s="336"/>
      <c r="C121" s="336"/>
      <c r="D121" s="336"/>
      <c r="E121" s="336"/>
      <c r="F121" s="336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7" t="s">
        <v>36</v>
      </c>
      <c r="B133" s="338"/>
      <c r="C133" s="339"/>
      <c r="D133" s="257">
        <f>SUM(B122:C132)</f>
        <v>0</v>
      </c>
    </row>
    <row r="134" spans="1:7" x14ac:dyDescent="0.3">
      <c r="A134" s="337" t="s">
        <v>295</v>
      </c>
      <c r="B134" s="338"/>
      <c r="C134" s="339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5" t="s">
        <v>71</v>
      </c>
      <c r="B136" s="336"/>
      <c r="C136" s="336"/>
      <c r="D136" s="336"/>
      <c r="E136" s="336"/>
      <c r="F136" s="336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7" t="s">
        <v>36</v>
      </c>
      <c r="B149" s="338"/>
      <c r="C149" s="339"/>
      <c r="D149" s="257">
        <f>SUM(B137:C148)</f>
        <v>0</v>
      </c>
    </row>
    <row r="150" spans="1:7" x14ac:dyDescent="0.3">
      <c r="A150" s="337" t="s">
        <v>295</v>
      </c>
      <c r="B150" s="338"/>
      <c r="C150" s="339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5" t="s">
        <v>217</v>
      </c>
      <c r="B152" s="336"/>
      <c r="C152" s="336"/>
      <c r="D152" s="336"/>
      <c r="E152" s="336"/>
      <c r="F152" s="336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7" t="s">
        <v>36</v>
      </c>
      <c r="B161" s="342"/>
      <c r="C161" s="343"/>
      <c r="D161" s="258">
        <f>SUM(B153:C160)</f>
        <v>0</v>
      </c>
    </row>
    <row r="162" spans="1:7" x14ac:dyDescent="0.3">
      <c r="A162" s="337" t="s">
        <v>295</v>
      </c>
      <c r="B162" s="338"/>
      <c r="C162" s="339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5" t="s">
        <v>77</v>
      </c>
      <c r="B164" s="336"/>
      <c r="C164" s="336"/>
      <c r="D164" s="336"/>
      <c r="E164" s="336"/>
      <c r="F164" s="336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7" t="s">
        <v>36</v>
      </c>
      <c r="B169" s="338"/>
      <c r="C169" s="339"/>
      <c r="D169" s="257">
        <f>SUM(B165:C168)</f>
        <v>0</v>
      </c>
    </row>
    <row r="170" spans="1:7" x14ac:dyDescent="0.3">
      <c r="A170" s="337" t="s">
        <v>295</v>
      </c>
      <c r="B170" s="338"/>
      <c r="C170" s="339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0" t="s">
        <v>17</v>
      </c>
      <c r="B172" s="341"/>
      <c r="C172" s="341"/>
      <c r="D172" s="341"/>
      <c r="E172" s="341"/>
      <c r="F172" s="341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7" t="s">
        <v>36</v>
      </c>
      <c r="B177" s="338"/>
      <c r="C177" s="339"/>
      <c r="D177" s="257">
        <f>SUM(B173:C176)</f>
        <v>0</v>
      </c>
    </row>
    <row r="178" spans="1:7" x14ac:dyDescent="0.3">
      <c r="A178" s="337" t="s">
        <v>295</v>
      </c>
      <c r="B178" s="338"/>
      <c r="C178" s="339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5" t="s">
        <v>78</v>
      </c>
      <c r="B180" s="336"/>
      <c r="C180" s="336"/>
      <c r="D180" s="336"/>
      <c r="E180" s="336"/>
      <c r="F180" s="336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7" t="s">
        <v>36</v>
      </c>
      <c r="B186" s="338"/>
      <c r="C186" s="339"/>
      <c r="D186" s="257">
        <f>SUM(B181:C185)</f>
        <v>0</v>
      </c>
    </row>
    <row r="187" spans="1:7" x14ac:dyDescent="0.3">
      <c r="A187" s="337" t="s">
        <v>295</v>
      </c>
      <c r="B187" s="338"/>
      <c r="C187" s="339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5" t="s">
        <v>216</v>
      </c>
      <c r="B189" s="336"/>
      <c r="C189" s="336"/>
      <c r="D189" s="336"/>
      <c r="E189" s="336"/>
      <c r="F189" s="336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7" t="s">
        <v>36</v>
      </c>
      <c r="B194" s="338"/>
      <c r="C194" s="339"/>
      <c r="D194" s="54">
        <f>SUM(B190:C193)</f>
        <v>0</v>
      </c>
    </row>
    <row r="195" spans="1:6" x14ac:dyDescent="0.3">
      <c r="A195" s="337" t="s">
        <v>295</v>
      </c>
      <c r="B195" s="338"/>
      <c r="C195" s="339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B419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0"/>
      <c r="E1" s="330"/>
      <c r="F1" s="330"/>
      <c r="G1" s="330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31" t="s">
        <v>179</v>
      </c>
      <c r="B7" s="331"/>
      <c r="C7" s="331"/>
      <c r="D7" s="331"/>
      <c r="E7" s="331"/>
      <c r="F7" s="331"/>
      <c r="G7" s="125"/>
    </row>
    <row r="8" spans="1:7" ht="29.25" x14ac:dyDescent="0.45">
      <c r="A8" s="332" t="str">
        <f>'Page de garde'!D18</f>
        <v>NABEUL</v>
      </c>
      <c r="B8" s="332"/>
      <c r="C8" s="332"/>
      <c r="D8" s="332"/>
      <c r="E8" s="332"/>
      <c r="F8" s="332"/>
      <c r="G8" s="125"/>
    </row>
    <row r="9" spans="1:7" ht="24" x14ac:dyDescent="0.45">
      <c r="A9" s="14" t="s">
        <v>42</v>
      </c>
      <c r="B9" s="333"/>
      <c r="C9" s="333"/>
      <c r="D9" s="333"/>
      <c r="E9" s="333"/>
      <c r="F9" s="333"/>
      <c r="G9" s="125"/>
    </row>
    <row r="10" spans="1:7" ht="24" x14ac:dyDescent="0.45">
      <c r="A10" s="15" t="s">
        <v>44</v>
      </c>
      <c r="B10" s="334"/>
      <c r="C10" s="334"/>
      <c r="D10" s="334"/>
      <c r="E10" s="334"/>
      <c r="F10" s="334"/>
      <c r="G10" s="125"/>
    </row>
    <row r="11" spans="1:7" ht="24" x14ac:dyDescent="0.45">
      <c r="A11" s="14" t="s">
        <v>43</v>
      </c>
      <c r="B11" s="329"/>
      <c r="C11" s="329"/>
      <c r="D11" s="329"/>
      <c r="E11" s="329"/>
      <c r="F11" s="329"/>
      <c r="G11" s="125"/>
    </row>
    <row r="12" spans="1:7" ht="24" x14ac:dyDescent="0.45">
      <c r="A12" s="14" t="s">
        <v>239</v>
      </c>
      <c r="B12" s="327">
        <f>D549</f>
        <v>0</v>
      </c>
      <c r="C12" s="327"/>
      <c r="D12" s="327"/>
      <c r="E12" s="327"/>
      <c r="F12" s="327"/>
      <c r="G12" s="125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1" t="s">
        <v>30</v>
      </c>
      <c r="B17" s="312" t="s">
        <v>31</v>
      </c>
      <c r="C17" s="312"/>
      <c r="D17" s="312" t="s">
        <v>46</v>
      </c>
      <c r="E17" s="313" t="s">
        <v>310</v>
      </c>
      <c r="F17" s="313" t="s">
        <v>358</v>
      </c>
    </row>
    <row r="18" spans="1:8" ht="16.5" customHeight="1" x14ac:dyDescent="0.3">
      <c r="A18" s="311"/>
      <c r="B18" s="41" t="s">
        <v>34</v>
      </c>
      <c r="C18" s="41" t="s">
        <v>33</v>
      </c>
      <c r="D18" s="312"/>
      <c r="E18" s="313"/>
      <c r="F18" s="31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1" t="s">
        <v>379</v>
      </c>
      <c r="B38" s="322"/>
      <c r="C38" s="322"/>
      <c r="D38" s="322"/>
      <c r="E38" s="322"/>
      <c r="F38" s="323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1" t="s">
        <v>30</v>
      </c>
      <c r="B50" s="312" t="s">
        <v>31</v>
      </c>
      <c r="C50" s="312"/>
      <c r="D50" s="312" t="s">
        <v>46</v>
      </c>
      <c r="E50" s="313" t="s">
        <v>310</v>
      </c>
      <c r="F50" s="313" t="s">
        <v>360</v>
      </c>
      <c r="G50" s="127"/>
    </row>
    <row r="51" spans="1:7" ht="16.5" customHeight="1" x14ac:dyDescent="0.3">
      <c r="A51" s="311"/>
      <c r="B51" s="41" t="s">
        <v>34</v>
      </c>
      <c r="C51" s="41" t="s">
        <v>33</v>
      </c>
      <c r="D51" s="312"/>
      <c r="E51" s="313"/>
      <c r="F51" s="31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1" t="s">
        <v>379</v>
      </c>
      <c r="B94" s="322"/>
      <c r="C94" s="322"/>
      <c r="D94" s="322"/>
      <c r="E94" s="322"/>
      <c r="F94" s="323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1" t="s">
        <v>30</v>
      </c>
      <c r="B107" s="312" t="s">
        <v>31</v>
      </c>
      <c r="C107" s="312"/>
      <c r="D107" s="312" t="s">
        <v>46</v>
      </c>
      <c r="E107" s="313" t="s">
        <v>310</v>
      </c>
      <c r="F107" s="313" t="s">
        <v>360</v>
      </c>
    </row>
    <row r="108" spans="1:7" ht="16.5" customHeight="1" x14ac:dyDescent="0.3">
      <c r="A108" s="311"/>
      <c r="B108" s="41" t="s">
        <v>34</v>
      </c>
      <c r="C108" s="41" t="s">
        <v>33</v>
      </c>
      <c r="D108" s="312"/>
      <c r="E108" s="313"/>
      <c r="F108" s="31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4" t="s">
        <v>379</v>
      </c>
      <c r="B148" s="325"/>
      <c r="C148" s="325"/>
      <c r="D148" s="32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1" t="s">
        <v>30</v>
      </c>
      <c r="B162" s="312" t="s">
        <v>31</v>
      </c>
      <c r="C162" s="312"/>
      <c r="D162" s="312" t="s">
        <v>46</v>
      </c>
      <c r="E162" s="313" t="s">
        <v>310</v>
      </c>
      <c r="F162" s="313" t="s">
        <v>360</v>
      </c>
      <c r="G162" s="127"/>
    </row>
    <row r="163" spans="1:7" ht="16.5" customHeight="1" x14ac:dyDescent="0.3">
      <c r="A163" s="311"/>
      <c r="B163" s="41" t="s">
        <v>34</v>
      </c>
      <c r="C163" s="41" t="s">
        <v>33</v>
      </c>
      <c r="D163" s="312"/>
      <c r="E163" s="313"/>
      <c r="F163" s="31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7" t="s">
        <v>379</v>
      </c>
      <c r="B195" s="317"/>
      <c r="C195" s="317"/>
      <c r="D195" s="317"/>
      <c r="E195" s="317"/>
      <c r="F195" s="317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1" t="s">
        <v>30</v>
      </c>
      <c r="B209" s="312" t="s">
        <v>31</v>
      </c>
      <c r="C209" s="312"/>
      <c r="D209" s="312" t="s">
        <v>46</v>
      </c>
      <c r="E209" s="313" t="s">
        <v>310</v>
      </c>
      <c r="F209" s="313" t="s">
        <v>360</v>
      </c>
      <c r="G209" s="127"/>
    </row>
    <row r="210" spans="1:7" ht="16.5" customHeight="1" x14ac:dyDescent="0.3">
      <c r="A210" s="311"/>
      <c r="B210" s="41" t="s">
        <v>34</v>
      </c>
      <c r="C210" s="41" t="s">
        <v>33</v>
      </c>
      <c r="D210" s="312"/>
      <c r="E210" s="313"/>
      <c r="F210" s="31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7" t="s">
        <v>379</v>
      </c>
      <c r="B256" s="317"/>
      <c r="C256" s="317"/>
      <c r="D256" s="317"/>
      <c r="E256" s="317"/>
      <c r="F256" s="317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1" t="s">
        <v>30</v>
      </c>
      <c r="B270" s="312" t="s">
        <v>31</v>
      </c>
      <c r="C270" s="312"/>
      <c r="D270" s="312" t="s">
        <v>46</v>
      </c>
      <c r="E270" s="313" t="s">
        <v>310</v>
      </c>
      <c r="F270" s="313" t="s">
        <v>360</v>
      </c>
      <c r="G270" s="214"/>
    </row>
    <row r="271" spans="1:7" s="16" customFormat="1" ht="16.5" customHeight="1" x14ac:dyDescent="0.3">
      <c r="A271" s="311"/>
      <c r="B271" s="41" t="s">
        <v>34</v>
      </c>
      <c r="C271" s="41" t="s">
        <v>33</v>
      </c>
      <c r="D271" s="312"/>
      <c r="E271" s="313"/>
      <c r="F271" s="31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8" t="s">
        <v>396</v>
      </c>
      <c r="B308" s="319"/>
      <c r="C308" s="319"/>
      <c r="D308" s="319"/>
      <c r="E308" s="319"/>
      <c r="F308" s="320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1" t="s">
        <v>30</v>
      </c>
      <c r="B322" s="312" t="s">
        <v>31</v>
      </c>
      <c r="C322" s="312"/>
      <c r="D322" s="312" t="s">
        <v>46</v>
      </c>
      <c r="E322" s="313" t="s">
        <v>310</v>
      </c>
      <c r="F322" s="313" t="s">
        <v>360</v>
      </c>
      <c r="G322" s="127"/>
    </row>
    <row r="323" spans="1:7" ht="16.5" customHeight="1" x14ac:dyDescent="0.3">
      <c r="A323" s="311"/>
      <c r="B323" s="41" t="s">
        <v>34</v>
      </c>
      <c r="C323" s="41" t="s">
        <v>33</v>
      </c>
      <c r="D323" s="312"/>
      <c r="E323" s="313"/>
      <c r="F323" s="31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8" t="s">
        <v>379</v>
      </c>
      <c r="B349" s="319"/>
      <c r="C349" s="319"/>
      <c r="D349" s="319"/>
      <c r="E349" s="319"/>
      <c r="F349" s="319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1" t="s">
        <v>30</v>
      </c>
      <c r="B362" s="312" t="s">
        <v>31</v>
      </c>
      <c r="C362" s="312"/>
      <c r="D362" s="312" t="s">
        <v>46</v>
      </c>
      <c r="E362" s="313" t="s">
        <v>310</v>
      </c>
      <c r="F362" s="313" t="s">
        <v>360</v>
      </c>
      <c r="G362" s="127"/>
    </row>
    <row r="363" spans="1:7" ht="16.5" customHeight="1" x14ac:dyDescent="0.3">
      <c r="A363" s="311"/>
      <c r="B363" s="41" t="s">
        <v>34</v>
      </c>
      <c r="C363" s="41" t="s">
        <v>33</v>
      </c>
      <c r="D363" s="312"/>
      <c r="E363" s="313"/>
      <c r="F363" s="31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7" t="s">
        <v>379</v>
      </c>
      <c r="B383" s="317"/>
      <c r="C383" s="317"/>
      <c r="D383" s="317"/>
      <c r="E383" s="317"/>
      <c r="F383" s="317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1" t="s">
        <v>30</v>
      </c>
      <c r="B395" s="312" t="s">
        <v>31</v>
      </c>
      <c r="C395" s="312"/>
      <c r="D395" s="312" t="s">
        <v>46</v>
      </c>
      <c r="E395" s="313" t="s">
        <v>310</v>
      </c>
      <c r="F395" s="313" t="s">
        <v>360</v>
      </c>
      <c r="G395" s="127"/>
    </row>
    <row r="396" spans="1:7" ht="16.5" customHeight="1" x14ac:dyDescent="0.3">
      <c r="A396" s="311"/>
      <c r="B396" s="41" t="s">
        <v>34</v>
      </c>
      <c r="C396" s="41" t="s">
        <v>33</v>
      </c>
      <c r="D396" s="312"/>
      <c r="E396" s="313"/>
      <c r="F396" s="31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7" t="s">
        <v>379</v>
      </c>
      <c r="B435" s="317"/>
      <c r="C435" s="317"/>
      <c r="D435" s="317"/>
      <c r="E435" s="317"/>
      <c r="F435" s="317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1" t="s">
        <v>30</v>
      </c>
      <c r="B448" s="312" t="s">
        <v>31</v>
      </c>
      <c r="C448" s="312"/>
      <c r="D448" s="312" t="s">
        <v>46</v>
      </c>
      <c r="E448" s="313" t="s">
        <v>310</v>
      </c>
      <c r="F448" s="313" t="s">
        <v>360</v>
      </c>
      <c r="G448" s="127"/>
    </row>
    <row r="449" spans="1:6" ht="16.5" customHeight="1" x14ac:dyDescent="0.3">
      <c r="A449" s="311"/>
      <c r="B449" s="41" t="s">
        <v>34</v>
      </c>
      <c r="C449" s="41" t="s">
        <v>33</v>
      </c>
      <c r="D449" s="312"/>
      <c r="E449" s="313"/>
      <c r="F449" s="31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4" t="s">
        <v>379</v>
      </c>
      <c r="B471" s="315"/>
      <c r="C471" s="315"/>
      <c r="D471" s="315"/>
      <c r="E471" s="315"/>
      <c r="F471" s="315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2" t="str">
        <f>IF(D476=1, 2, IF(AND(D476&lt;1,D476&gt;0), 1, IF(D476=0,"0","NA")))</f>
        <v>NA</v>
      </c>
      <c r="C476" s="140"/>
      <c r="D476" s="251" t="str">
        <f>IFERROR(E476/F476,"N.A")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6" t="s">
        <v>367</v>
      </c>
      <c r="B483" s="316"/>
      <c r="C483" s="316"/>
      <c r="D483" s="316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1" t="s">
        <v>30</v>
      </c>
      <c r="B485" s="312" t="s">
        <v>31</v>
      </c>
      <c r="C485" s="312"/>
      <c r="D485" s="312" t="s">
        <v>46</v>
      </c>
      <c r="E485" s="313" t="s">
        <v>310</v>
      </c>
      <c r="F485" s="313" t="s">
        <v>360</v>
      </c>
      <c r="G485" s="127"/>
    </row>
    <row r="486" spans="1:7" ht="16.5" customHeight="1" x14ac:dyDescent="0.3">
      <c r="A486" s="311"/>
      <c r="B486" s="41" t="s">
        <v>34</v>
      </c>
      <c r="C486" s="41" t="s">
        <v>33</v>
      </c>
      <c r="D486" s="312"/>
      <c r="E486" s="313"/>
      <c r="F486" s="31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1" t="s">
        <v>30</v>
      </c>
      <c r="B507" s="312" t="s">
        <v>31</v>
      </c>
      <c r="C507" s="312"/>
      <c r="D507" s="312" t="s">
        <v>46</v>
      </c>
      <c r="E507" s="313" t="s">
        <v>310</v>
      </c>
      <c r="F507" s="313" t="s">
        <v>360</v>
      </c>
      <c r="G507" s="127"/>
    </row>
    <row r="508" spans="1:7" ht="16.5" customHeight="1" x14ac:dyDescent="0.3">
      <c r="A508" s="311"/>
      <c r="B508" s="41" t="s">
        <v>34</v>
      </c>
      <c r="C508" s="41" t="s">
        <v>33</v>
      </c>
      <c r="D508" s="312"/>
      <c r="E508" s="313"/>
      <c r="F508" s="313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1" t="s">
        <v>30</v>
      </c>
      <c r="B518" s="312" t="s">
        <v>31</v>
      </c>
      <c r="C518" s="312"/>
      <c r="D518" s="312" t="s">
        <v>46</v>
      </c>
      <c r="E518" s="313" t="s">
        <v>310</v>
      </c>
      <c r="F518" s="313" t="s">
        <v>360</v>
      </c>
      <c r="G518" s="127"/>
    </row>
    <row r="519" spans="1:7" ht="16.5" customHeight="1" x14ac:dyDescent="0.3">
      <c r="A519" s="311"/>
      <c r="B519" s="41" t="s">
        <v>34</v>
      </c>
      <c r="C519" s="41" t="s">
        <v>33</v>
      </c>
      <c r="D519" s="312"/>
      <c r="E519" s="313"/>
      <c r="F519" s="313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1" t="s">
        <v>30</v>
      </c>
      <c r="B538" s="312" t="s">
        <v>31</v>
      </c>
      <c r="C538" s="312"/>
      <c r="D538" s="312" t="s">
        <v>46</v>
      </c>
      <c r="E538" s="313" t="s">
        <v>310</v>
      </c>
      <c r="F538" s="313" t="s">
        <v>360</v>
      </c>
      <c r="G538" s="127"/>
    </row>
    <row r="539" spans="1:7" ht="16.5" customHeight="1" x14ac:dyDescent="0.3">
      <c r="A539" s="311"/>
      <c r="B539" s="41" t="s">
        <v>34</v>
      </c>
      <c r="C539" s="41" t="s">
        <v>33</v>
      </c>
      <c r="D539" s="312"/>
      <c r="E539" s="313"/>
      <c r="F539" s="313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0"/>
      <c r="E1" s="330"/>
      <c r="F1" s="330"/>
      <c r="G1" s="330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51" t="s">
        <v>50</v>
      </c>
      <c r="B6" s="351"/>
      <c r="C6" s="351"/>
      <c r="D6" s="351"/>
      <c r="E6" s="351"/>
      <c r="F6" s="351"/>
      <c r="G6" s="125"/>
    </row>
    <row r="7" spans="1:7" s="12" customFormat="1" ht="21.75" customHeight="1" x14ac:dyDescent="0.45">
      <c r="A7" s="332" t="str">
        <f>'A6 Exploitation'!A8:F8</f>
        <v>NABEUL</v>
      </c>
      <c r="B7" s="332"/>
      <c r="C7" s="332"/>
      <c r="D7" s="332"/>
      <c r="E7" s="332"/>
      <c r="F7" s="332"/>
      <c r="G7" s="125"/>
    </row>
    <row r="8" spans="1:7" s="12" customFormat="1" ht="24" x14ac:dyDescent="0.45">
      <c r="A8" s="14" t="s">
        <v>42</v>
      </c>
      <c r="B8" s="352">
        <f>'A6 Exploitation'!B9:F9</f>
        <v>0</v>
      </c>
      <c r="C8" s="352"/>
      <c r="D8" s="352"/>
      <c r="E8" s="352"/>
      <c r="F8" s="352"/>
      <c r="G8" s="125"/>
    </row>
    <row r="9" spans="1:7" s="12" customFormat="1" ht="24" x14ac:dyDescent="0.45">
      <c r="A9" s="15" t="s">
        <v>44</v>
      </c>
      <c r="B9" s="353">
        <f>'A6 Exploitation'!B10:F10</f>
        <v>0</v>
      </c>
      <c r="C9" s="353"/>
      <c r="D9" s="353"/>
      <c r="E9" s="353"/>
      <c r="F9" s="353"/>
      <c r="G9" s="125"/>
    </row>
    <row r="10" spans="1:7" s="12" customFormat="1" ht="24" x14ac:dyDescent="0.45">
      <c r="A10" s="14" t="s">
        <v>43</v>
      </c>
      <c r="B10" s="350">
        <f>'A6 Exploitation'!B11:F11</f>
        <v>0</v>
      </c>
      <c r="C10" s="350"/>
      <c r="D10" s="350"/>
      <c r="E10" s="350"/>
      <c r="F10" s="350"/>
      <c r="G10" s="125"/>
    </row>
    <row r="11" spans="1:7" s="12" customFormat="1" ht="24" x14ac:dyDescent="0.45">
      <c r="A11" s="14" t="s">
        <v>294</v>
      </c>
      <c r="B11" s="349">
        <f>D199</f>
        <v>0</v>
      </c>
      <c r="C11" s="349"/>
      <c r="D11" s="349"/>
      <c r="E11" s="349"/>
      <c r="F11" s="349"/>
      <c r="G11" s="125"/>
    </row>
    <row r="12" spans="1:7" s="12" customFormat="1" ht="22.5" x14ac:dyDescent="0.45">
      <c r="A12" s="11"/>
      <c r="D12" s="328"/>
      <c r="E12" s="328"/>
      <c r="F12" s="328"/>
      <c r="G12" s="328"/>
    </row>
    <row r="13" spans="1:7" s="12" customFormat="1" ht="11.25" customHeight="1" x14ac:dyDescent="0.3">
      <c r="A13" s="311" t="s">
        <v>30</v>
      </c>
      <c r="B13" s="312" t="s">
        <v>31</v>
      </c>
      <c r="C13" s="312"/>
      <c r="D13" s="312" t="s">
        <v>46</v>
      </c>
      <c r="E13" s="312" t="s">
        <v>190</v>
      </c>
      <c r="F13" s="312" t="s">
        <v>191</v>
      </c>
      <c r="G13" s="112"/>
    </row>
    <row r="14" spans="1:7" s="12" customFormat="1" ht="12.75" customHeight="1" x14ac:dyDescent="0.3">
      <c r="A14" s="311"/>
      <c r="B14" s="34" t="s">
        <v>34</v>
      </c>
      <c r="C14" s="34" t="s">
        <v>33</v>
      </c>
      <c r="D14" s="312"/>
      <c r="E14" s="312"/>
      <c r="F14" s="31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4" t="s">
        <v>0</v>
      </c>
      <c r="B16" s="345"/>
      <c r="C16" s="345"/>
      <c r="D16" s="345"/>
      <c r="E16" s="345"/>
      <c r="F16" s="345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6" t="s">
        <v>36</v>
      </c>
      <c r="B22" s="342"/>
      <c r="C22" s="343"/>
      <c r="D22" s="258">
        <f>SUM(B17:C21)</f>
        <v>0</v>
      </c>
    </row>
    <row r="23" spans="1:7" x14ac:dyDescent="0.3">
      <c r="A23" s="337" t="s">
        <v>295</v>
      </c>
      <c r="B23" s="338"/>
      <c r="C23" s="339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5" t="s">
        <v>4</v>
      </c>
      <c r="B25" s="336"/>
      <c r="C25" s="336"/>
      <c r="D25" s="336"/>
      <c r="E25" s="336"/>
      <c r="F25" s="336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7" t="s">
        <v>36</v>
      </c>
      <c r="B33" s="338"/>
      <c r="C33" s="339"/>
      <c r="D33" s="257">
        <f>SUM(B26:C32)</f>
        <v>0</v>
      </c>
    </row>
    <row r="34" spans="1:7" x14ac:dyDescent="0.3">
      <c r="A34" s="337" t="s">
        <v>295</v>
      </c>
      <c r="B34" s="338"/>
      <c r="C34" s="339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5" t="s">
        <v>219</v>
      </c>
      <c r="B36" s="336"/>
      <c r="C36" s="336"/>
      <c r="D36" s="336"/>
      <c r="E36" s="336"/>
      <c r="F36" s="336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7" t="s">
        <v>36</v>
      </c>
      <c r="B42" s="338"/>
      <c r="C42" s="339"/>
      <c r="D42" s="257">
        <f>SUM(B37:C41)</f>
        <v>0</v>
      </c>
      <c r="E42" s="13"/>
      <c r="F42" s="13"/>
      <c r="G42" s="126"/>
    </row>
    <row r="43" spans="1:7" s="22" customFormat="1" x14ac:dyDescent="0.3">
      <c r="A43" s="337" t="s">
        <v>295</v>
      </c>
      <c r="B43" s="338"/>
      <c r="C43" s="339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7" t="s">
        <v>21</v>
      </c>
      <c r="B45" s="348"/>
      <c r="C45" s="348"/>
      <c r="D45" s="348"/>
      <c r="E45" s="348"/>
      <c r="F45" s="348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7" t="s">
        <v>36</v>
      </c>
      <c r="B52" s="338"/>
      <c r="C52" s="339"/>
      <c r="D52" s="257">
        <f>SUM(B46:C51)</f>
        <v>0</v>
      </c>
    </row>
    <row r="53" spans="1:7" x14ac:dyDescent="0.3">
      <c r="A53" s="337" t="s">
        <v>295</v>
      </c>
      <c r="B53" s="338"/>
      <c r="C53" s="339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5" t="s">
        <v>8</v>
      </c>
      <c r="B55" s="336"/>
      <c r="C55" s="336"/>
      <c r="D55" s="336"/>
      <c r="E55" s="336"/>
      <c r="F55" s="336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7" t="s">
        <v>36</v>
      </c>
      <c r="B63" s="338"/>
      <c r="C63" s="339"/>
      <c r="D63" s="257">
        <f>SUM(B56:C62)</f>
        <v>0</v>
      </c>
    </row>
    <row r="64" spans="1:7" x14ac:dyDescent="0.3">
      <c r="A64" s="337" t="s">
        <v>295</v>
      </c>
      <c r="B64" s="338"/>
      <c r="C64" s="339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5" t="s">
        <v>130</v>
      </c>
      <c r="B66" s="336"/>
      <c r="C66" s="336"/>
      <c r="D66" s="336"/>
      <c r="E66" s="336"/>
      <c r="F66" s="336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7" t="s">
        <v>36</v>
      </c>
      <c r="B84" s="338"/>
      <c r="C84" s="339"/>
      <c r="D84" s="257">
        <f>SUM(B67:C83)</f>
        <v>0</v>
      </c>
    </row>
    <row r="85" spans="1:7" x14ac:dyDescent="0.3">
      <c r="A85" s="337" t="s">
        <v>295</v>
      </c>
      <c r="B85" s="338"/>
      <c r="C85" s="339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5" t="s">
        <v>211</v>
      </c>
      <c r="B87" s="336"/>
      <c r="C87" s="336"/>
      <c r="D87" s="336"/>
      <c r="E87" s="336"/>
      <c r="F87" s="336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7" t="s">
        <v>36</v>
      </c>
      <c r="B102" s="338"/>
      <c r="C102" s="339"/>
      <c r="D102" s="257">
        <f>SUM(B88:C101)</f>
        <v>0</v>
      </c>
    </row>
    <row r="103" spans="1:7" x14ac:dyDescent="0.3">
      <c r="A103" s="337" t="s">
        <v>295</v>
      </c>
      <c r="B103" s="338"/>
      <c r="C103" s="339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5" t="s">
        <v>212</v>
      </c>
      <c r="B106" s="336"/>
      <c r="C106" s="336"/>
      <c r="D106" s="336"/>
      <c r="E106" s="336"/>
      <c r="F106" s="336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7" t="s">
        <v>36</v>
      </c>
      <c r="B118" s="338"/>
      <c r="C118" s="339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7" t="s">
        <v>295</v>
      </c>
      <c r="B119" s="338"/>
      <c r="C119" s="339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5" t="s">
        <v>185</v>
      </c>
      <c r="B121" s="336"/>
      <c r="C121" s="336"/>
      <c r="D121" s="336"/>
      <c r="E121" s="336"/>
      <c r="F121" s="336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7" t="s">
        <v>36</v>
      </c>
      <c r="B133" s="338"/>
      <c r="C133" s="339"/>
      <c r="D133" s="257">
        <f>SUM(B122:C132)</f>
        <v>0</v>
      </c>
    </row>
    <row r="134" spans="1:7" x14ac:dyDescent="0.3">
      <c r="A134" s="337" t="s">
        <v>295</v>
      </c>
      <c r="B134" s="338"/>
      <c r="C134" s="339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5" t="s">
        <v>71</v>
      </c>
      <c r="B136" s="336"/>
      <c r="C136" s="336"/>
      <c r="D136" s="336"/>
      <c r="E136" s="336"/>
      <c r="F136" s="336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7" t="s">
        <v>36</v>
      </c>
      <c r="B149" s="338"/>
      <c r="C149" s="339"/>
      <c r="D149" s="257">
        <f>SUM(B137:C148)</f>
        <v>0</v>
      </c>
    </row>
    <row r="150" spans="1:7" x14ac:dyDescent="0.3">
      <c r="A150" s="337" t="s">
        <v>295</v>
      </c>
      <c r="B150" s="338"/>
      <c r="C150" s="339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5" t="s">
        <v>217</v>
      </c>
      <c r="B152" s="336"/>
      <c r="C152" s="336"/>
      <c r="D152" s="336"/>
      <c r="E152" s="336"/>
      <c r="F152" s="336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7" t="s">
        <v>36</v>
      </c>
      <c r="B161" s="342"/>
      <c r="C161" s="343"/>
      <c r="D161" s="258">
        <f>SUM(B153:C160)</f>
        <v>0</v>
      </c>
    </row>
    <row r="162" spans="1:7" x14ac:dyDescent="0.3">
      <c r="A162" s="337" t="s">
        <v>295</v>
      </c>
      <c r="B162" s="338"/>
      <c r="C162" s="339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5" t="s">
        <v>77</v>
      </c>
      <c r="B164" s="336"/>
      <c r="C164" s="336"/>
      <c r="D164" s="336"/>
      <c r="E164" s="336"/>
      <c r="F164" s="336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7" t="s">
        <v>36</v>
      </c>
      <c r="B169" s="338"/>
      <c r="C169" s="339"/>
      <c r="D169" s="257">
        <f>SUM(B165:C168)</f>
        <v>0</v>
      </c>
    </row>
    <row r="170" spans="1:7" x14ac:dyDescent="0.3">
      <c r="A170" s="337" t="s">
        <v>295</v>
      </c>
      <c r="B170" s="338"/>
      <c r="C170" s="339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0" t="s">
        <v>17</v>
      </c>
      <c r="B172" s="341"/>
      <c r="C172" s="341"/>
      <c r="D172" s="341"/>
      <c r="E172" s="341"/>
      <c r="F172" s="341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7" t="s">
        <v>36</v>
      </c>
      <c r="B177" s="338"/>
      <c r="C177" s="339"/>
      <c r="D177" s="257">
        <f>SUM(B173:C176)</f>
        <v>0</v>
      </c>
    </row>
    <row r="178" spans="1:7" x14ac:dyDescent="0.3">
      <c r="A178" s="337" t="s">
        <v>295</v>
      </c>
      <c r="B178" s="338"/>
      <c r="C178" s="339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5" t="s">
        <v>78</v>
      </c>
      <c r="B180" s="336"/>
      <c r="C180" s="336"/>
      <c r="D180" s="336"/>
      <c r="E180" s="336"/>
      <c r="F180" s="336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7" t="s">
        <v>36</v>
      </c>
      <c r="B186" s="338"/>
      <c r="C186" s="339"/>
      <c r="D186" s="257">
        <f>SUM(B181:C185)</f>
        <v>0</v>
      </c>
    </row>
    <row r="187" spans="1:7" x14ac:dyDescent="0.3">
      <c r="A187" s="337" t="s">
        <v>295</v>
      </c>
      <c r="B187" s="338"/>
      <c r="C187" s="339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5" t="s">
        <v>216</v>
      </c>
      <c r="B189" s="336"/>
      <c r="C189" s="336"/>
      <c r="D189" s="336"/>
      <c r="E189" s="336"/>
      <c r="F189" s="336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7" t="s">
        <v>36</v>
      </c>
      <c r="B194" s="338"/>
      <c r="C194" s="339"/>
      <c r="D194" s="54">
        <f>SUM(B190:C193)</f>
        <v>0</v>
      </c>
    </row>
    <row r="195" spans="1:6" x14ac:dyDescent="0.3">
      <c r="A195" s="337" t="s">
        <v>295</v>
      </c>
      <c r="B195" s="338"/>
      <c r="C195" s="339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28" zoomScale="84" zoomScaleSheetLayoutView="84" workbookViewId="0">
      <selection activeCell="F541" sqref="F541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0"/>
      <c r="E1" s="330"/>
      <c r="F1" s="330"/>
      <c r="G1" s="330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31" t="s">
        <v>179</v>
      </c>
      <c r="B7" s="331"/>
      <c r="C7" s="331"/>
      <c r="D7" s="331"/>
      <c r="E7" s="331"/>
      <c r="F7" s="331"/>
      <c r="G7" s="125"/>
    </row>
    <row r="8" spans="1:7" ht="29.25" x14ac:dyDescent="0.45">
      <c r="A8" s="332" t="str">
        <f>'Page de garde'!D18</f>
        <v>NABEUL</v>
      </c>
      <c r="B8" s="332"/>
      <c r="C8" s="332"/>
      <c r="D8" s="332"/>
      <c r="E8" s="332"/>
      <c r="F8" s="332"/>
      <c r="G8" s="125"/>
    </row>
    <row r="9" spans="1:7" ht="24" x14ac:dyDescent="0.45">
      <c r="A9" s="14" t="s">
        <v>42</v>
      </c>
      <c r="B9" s="333" t="s">
        <v>408</v>
      </c>
      <c r="C9" s="333"/>
      <c r="D9" s="333"/>
      <c r="E9" s="333"/>
      <c r="F9" s="333"/>
      <c r="G9" s="125"/>
    </row>
    <row r="10" spans="1:7" ht="24" x14ac:dyDescent="0.45">
      <c r="A10" s="15" t="s">
        <v>44</v>
      </c>
      <c r="B10" s="334" t="s">
        <v>409</v>
      </c>
      <c r="C10" s="334"/>
      <c r="D10" s="334"/>
      <c r="E10" s="334"/>
      <c r="F10" s="334"/>
      <c r="G10" s="125"/>
    </row>
    <row r="11" spans="1:7" ht="24" x14ac:dyDescent="0.45">
      <c r="A11" s="14" t="s">
        <v>43</v>
      </c>
      <c r="B11" s="329">
        <v>43185</v>
      </c>
      <c r="C11" s="329"/>
      <c r="D11" s="329"/>
      <c r="E11" s="329"/>
      <c r="F11" s="329"/>
      <c r="G11" s="125"/>
    </row>
    <row r="12" spans="1:7" ht="24" x14ac:dyDescent="0.45">
      <c r="A12" s="14" t="s">
        <v>239</v>
      </c>
      <c r="B12" s="327">
        <f>D549</f>
        <v>0.93448275862068964</v>
      </c>
      <c r="C12" s="327"/>
      <c r="D12" s="327"/>
      <c r="E12" s="327"/>
      <c r="F12" s="327"/>
      <c r="G12" s="125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43185</v>
      </c>
      <c r="B16" s="188"/>
      <c r="C16" s="188"/>
      <c r="D16" s="188"/>
      <c r="E16" s="188"/>
      <c r="F16" s="202"/>
    </row>
    <row r="17" spans="1:8" ht="16.5" customHeight="1" x14ac:dyDescent="0.3">
      <c r="A17" s="311" t="s">
        <v>30</v>
      </c>
      <c r="B17" s="312" t="s">
        <v>31</v>
      </c>
      <c r="C17" s="312"/>
      <c r="D17" s="312" t="s">
        <v>46</v>
      </c>
      <c r="E17" s="313" t="s">
        <v>310</v>
      </c>
      <c r="F17" s="313" t="s">
        <v>358</v>
      </c>
    </row>
    <row r="18" spans="1:8" ht="16.5" customHeight="1" x14ac:dyDescent="0.3">
      <c r="A18" s="311"/>
      <c r="B18" s="41" t="s">
        <v>34</v>
      </c>
      <c r="C18" s="41" t="s">
        <v>33</v>
      </c>
      <c r="D18" s="312"/>
      <c r="E18" s="313"/>
      <c r="F18" s="31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1</v>
      </c>
      <c r="C34" s="290" t="str">
        <f>IF(B34=0, -5, "0")</f>
        <v>0</v>
      </c>
      <c r="D34" s="123" t="s">
        <v>412</v>
      </c>
      <c r="E34" s="94"/>
      <c r="F34" s="204" t="s">
        <v>356</v>
      </c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1" t="s">
        <v>379</v>
      </c>
      <c r="B38" s="322"/>
      <c r="C38" s="322"/>
      <c r="D38" s="322"/>
      <c r="E38" s="322"/>
      <c r="F38" s="323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130"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23</v>
      </c>
    </row>
    <row r="43" spans="1:7" x14ac:dyDescent="0.3">
      <c r="A43" s="5" t="s">
        <v>35</v>
      </c>
      <c r="B43" s="132"/>
      <c r="C43" s="133"/>
      <c r="D43" s="134">
        <f>D42/(COUNT(B29:C37,B39:C41)*2)</f>
        <v>0.95833333333333337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31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0.96875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43185</v>
      </c>
      <c r="B49" s="124"/>
      <c r="C49" s="135"/>
      <c r="D49" s="124"/>
    </row>
    <row r="50" spans="1:7" x14ac:dyDescent="0.3">
      <c r="A50" s="311" t="s">
        <v>30</v>
      </c>
      <c r="B50" s="312" t="s">
        <v>31</v>
      </c>
      <c r="C50" s="312"/>
      <c r="D50" s="312" t="s">
        <v>46</v>
      </c>
      <c r="E50" s="313" t="s">
        <v>310</v>
      </c>
      <c r="F50" s="313" t="s">
        <v>360</v>
      </c>
      <c r="G50" s="127"/>
    </row>
    <row r="51" spans="1:7" x14ac:dyDescent="0.3">
      <c r="A51" s="311"/>
      <c r="B51" s="41" t="s">
        <v>34</v>
      </c>
      <c r="C51" s="41" t="s">
        <v>33</v>
      </c>
      <c r="D51" s="312"/>
      <c r="E51" s="313"/>
      <c r="F51" s="31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95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3" x14ac:dyDescent="0.3">
      <c r="A69" s="209" t="s">
        <v>380</v>
      </c>
      <c r="B69" s="130">
        <v>2</v>
      </c>
      <c r="C69" s="150" t="str">
        <f>IF(B69=0, -5, "0")</f>
        <v>0</v>
      </c>
      <c r="D69" s="95" t="s">
        <v>417</v>
      </c>
      <c r="E69" s="94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ht="114" x14ac:dyDescent="0.3">
      <c r="A76" s="70" t="s">
        <v>156</v>
      </c>
      <c r="B76" s="130">
        <v>1</v>
      </c>
      <c r="C76" s="131"/>
      <c r="D76" s="138" t="s">
        <v>446</v>
      </c>
      <c r="E76" s="106"/>
      <c r="F76" s="204" t="s">
        <v>357</v>
      </c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33</v>
      </c>
    </row>
    <row r="85" spans="1:7" x14ac:dyDescent="0.3">
      <c r="A85" s="5" t="s">
        <v>35</v>
      </c>
      <c r="B85" s="132"/>
      <c r="C85" s="133"/>
      <c r="D85" s="134">
        <f>D84/(COUNT(B65:C83)*2)</f>
        <v>0.97058823529411764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16.25" x14ac:dyDescent="0.35">
      <c r="A89" s="260" t="s">
        <v>55</v>
      </c>
      <c r="B89" s="130">
        <v>0</v>
      </c>
      <c r="C89" s="136">
        <f>IF(B89=0, -10, IF(B89=1, -5, "0"))</f>
        <v>-10</v>
      </c>
      <c r="D89" s="129" t="s">
        <v>413</v>
      </c>
      <c r="E89" s="95" t="s">
        <v>414</v>
      </c>
      <c r="F89" s="204" t="s">
        <v>356</v>
      </c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1" t="s">
        <v>379</v>
      </c>
      <c r="B94" s="322"/>
      <c r="C94" s="322"/>
      <c r="D94" s="322"/>
      <c r="E94" s="322"/>
      <c r="F94" s="323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10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0.41666666666666669</v>
      </c>
    </row>
    <row r="102" spans="1:7" ht="18" x14ac:dyDescent="0.35">
      <c r="A102" s="42" t="s">
        <v>61</v>
      </c>
      <c r="B102" s="152"/>
      <c r="C102" s="153"/>
      <c r="D102" s="143">
        <f>SUM(D84,D100,D61)</f>
        <v>59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0.79729729729729726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43185</v>
      </c>
      <c r="B106" s="124"/>
      <c r="C106" s="135"/>
      <c r="D106" s="124"/>
    </row>
    <row r="107" spans="1:7" x14ac:dyDescent="0.3">
      <c r="A107" s="311" t="s">
        <v>30</v>
      </c>
      <c r="B107" s="312" t="s">
        <v>31</v>
      </c>
      <c r="C107" s="312"/>
      <c r="D107" s="312" t="s">
        <v>46</v>
      </c>
      <c r="E107" s="313" t="s">
        <v>310</v>
      </c>
      <c r="F107" s="313" t="s">
        <v>360</v>
      </c>
    </row>
    <row r="108" spans="1:7" x14ac:dyDescent="0.3">
      <c r="A108" s="311"/>
      <c r="B108" s="41" t="s">
        <v>34</v>
      </c>
      <c r="C108" s="41" t="s">
        <v>33</v>
      </c>
      <c r="D108" s="312"/>
      <c r="E108" s="313"/>
      <c r="F108" s="31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1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13</v>
      </c>
    </row>
    <row r="118" spans="1:6" x14ac:dyDescent="0.3">
      <c r="A118" s="5" t="s">
        <v>35</v>
      </c>
      <c r="B118" s="132"/>
      <c r="C118" s="133"/>
      <c r="D118" s="134">
        <f>D117/(COUNT(B110:C116)*2)</f>
        <v>0.9285714285714286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3" x14ac:dyDescent="0.3">
      <c r="A131" s="209" t="s">
        <v>380</v>
      </c>
      <c r="B131" s="130">
        <v>2</v>
      </c>
      <c r="C131" s="291" t="str">
        <f>IF(B131=0, -5, "0")</f>
        <v>0</v>
      </c>
      <c r="D131" s="95" t="s">
        <v>417</v>
      </c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36</v>
      </c>
    </row>
    <row r="140" spans="1:7" x14ac:dyDescent="0.3">
      <c r="A140" s="5" t="s">
        <v>35</v>
      </c>
      <c r="B140" s="132"/>
      <c r="C140" s="133"/>
      <c r="D140" s="134">
        <f>D139/(COUNT(B121:C138)*2)</f>
        <v>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ht="33.75" customHeight="1" x14ac:dyDescent="0.3">
      <c r="A147" s="238" t="s">
        <v>404</v>
      </c>
      <c r="B147" s="130">
        <v>1</v>
      </c>
      <c r="C147" s="150" t="str">
        <f>IF(B147=0, -5, "0")</f>
        <v>0</v>
      </c>
      <c r="D147" s="116" t="s">
        <v>416</v>
      </c>
      <c r="E147" s="116"/>
      <c r="F147" s="204" t="s">
        <v>356</v>
      </c>
      <c r="G147" s="127"/>
    </row>
    <row r="148" spans="1:7" s="112" customFormat="1" ht="18" customHeight="1" x14ac:dyDescent="0.35">
      <c r="A148" s="324" t="s">
        <v>379</v>
      </c>
      <c r="B148" s="325"/>
      <c r="C148" s="325"/>
      <c r="D148" s="32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>
        <v>2</v>
      </c>
      <c r="C153" s="140"/>
      <c r="D153" s="251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19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68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0.97142857142857142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43185</v>
      </c>
      <c r="B161" s="124"/>
      <c r="C161" s="135"/>
      <c r="D161" s="127"/>
    </row>
    <row r="162" spans="1:7" x14ac:dyDescent="0.3">
      <c r="A162" s="311" t="s">
        <v>30</v>
      </c>
      <c r="B162" s="312" t="s">
        <v>31</v>
      </c>
      <c r="C162" s="312"/>
      <c r="D162" s="312" t="s">
        <v>46</v>
      </c>
      <c r="E162" s="313" t="s">
        <v>310</v>
      </c>
      <c r="F162" s="313" t="s">
        <v>360</v>
      </c>
      <c r="G162" s="127"/>
    </row>
    <row r="163" spans="1:7" x14ac:dyDescent="0.3">
      <c r="A163" s="311"/>
      <c r="B163" s="41" t="s">
        <v>34</v>
      </c>
      <c r="C163" s="41" t="s">
        <v>33</v>
      </c>
      <c r="D163" s="312"/>
      <c r="E163" s="313"/>
      <c r="F163" s="31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33.75" x14ac:dyDescent="0.35">
      <c r="A182" s="260" t="s">
        <v>223</v>
      </c>
      <c r="B182" s="130">
        <v>1</v>
      </c>
      <c r="C182" s="136">
        <f>IF(B182=0, -10, IF(B182=1, -5, "0"))</f>
        <v>-5</v>
      </c>
      <c r="D182" s="298" t="s">
        <v>423</v>
      </c>
      <c r="E182" s="95"/>
      <c r="F182" s="204" t="s">
        <v>356</v>
      </c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x14ac:dyDescent="0.3">
      <c r="A185" s="70" t="s">
        <v>136</v>
      </c>
      <c r="B185" s="130">
        <v>1</v>
      </c>
      <c r="C185" s="130"/>
      <c r="D185" s="292" t="s">
        <v>422</v>
      </c>
      <c r="E185" s="94"/>
      <c r="F185" s="204" t="s">
        <v>356</v>
      </c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7" t="s">
        <v>379</v>
      </c>
      <c r="B195" s="317"/>
      <c r="C195" s="317"/>
      <c r="D195" s="317"/>
      <c r="E195" s="317"/>
      <c r="F195" s="317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">
        <v>32</v>
      </c>
      <c r="C200" s="130"/>
      <c r="D200" s="251"/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39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0.8125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53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0.85483870967741937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43185</v>
      </c>
      <c r="B208" s="124"/>
      <c r="C208" s="135"/>
      <c r="D208" s="124"/>
    </row>
    <row r="209" spans="1:7" x14ac:dyDescent="0.3">
      <c r="A209" s="311" t="s">
        <v>30</v>
      </c>
      <c r="B209" s="312" t="s">
        <v>31</v>
      </c>
      <c r="C209" s="312"/>
      <c r="D209" s="312" t="s">
        <v>46</v>
      </c>
      <c r="E209" s="313" t="s">
        <v>310</v>
      </c>
      <c r="F209" s="313" t="s">
        <v>360</v>
      </c>
      <c r="G209" s="127"/>
    </row>
    <row r="210" spans="1:7" x14ac:dyDescent="0.3">
      <c r="A210" s="311"/>
      <c r="B210" s="41" t="s">
        <v>34</v>
      </c>
      <c r="C210" s="41" t="s">
        <v>33</v>
      </c>
      <c r="D210" s="312"/>
      <c r="E210" s="313"/>
      <c r="F210" s="31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ht="66" x14ac:dyDescent="0.3">
      <c r="A226" s="70" t="s">
        <v>364</v>
      </c>
      <c r="B226" s="130">
        <v>1</v>
      </c>
      <c r="C226" s="130"/>
      <c r="D226" s="95" t="s">
        <v>433</v>
      </c>
      <c r="E226" s="106"/>
      <c r="F226" s="204" t="s">
        <v>356</v>
      </c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3" x14ac:dyDescent="0.3">
      <c r="A229" s="70" t="s">
        <v>160</v>
      </c>
      <c r="B229" s="130">
        <v>2</v>
      </c>
      <c r="C229" s="136"/>
      <c r="D229" s="113" t="s">
        <v>429</v>
      </c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33" x14ac:dyDescent="0.3">
      <c r="A238" s="209" t="s">
        <v>66</v>
      </c>
      <c r="B238" s="130">
        <v>1</v>
      </c>
      <c r="C238" s="150" t="str">
        <f>IF(B238=0, -5, "0")</f>
        <v>0</v>
      </c>
      <c r="D238" s="292" t="s">
        <v>428</v>
      </c>
      <c r="E238" s="94"/>
      <c r="F238" s="204" t="s">
        <v>356</v>
      </c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34</v>
      </c>
    </row>
    <row r="245" spans="1:7" x14ac:dyDescent="0.3">
      <c r="A245" s="5" t="s">
        <v>35</v>
      </c>
      <c r="B245" s="132"/>
      <c r="C245" s="133"/>
      <c r="D245" s="134">
        <f>D244/(COUNT(B226:C243)*2)</f>
        <v>0.94444444444444442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ht="231" x14ac:dyDescent="0.3">
      <c r="A250" s="269" t="s">
        <v>55</v>
      </c>
      <c r="B250" s="130">
        <v>1</v>
      </c>
      <c r="C250" s="136">
        <f>IF(B250=0, -10, IF(B250=1, -5, "0"))</f>
        <v>-5</v>
      </c>
      <c r="D250" s="151" t="s">
        <v>427</v>
      </c>
      <c r="E250" s="106"/>
      <c r="F250" s="204" t="s">
        <v>356</v>
      </c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17" t="s">
        <v>379</v>
      </c>
      <c r="B256" s="317"/>
      <c r="C256" s="317"/>
      <c r="D256" s="317"/>
      <c r="E256" s="317"/>
      <c r="F256" s="317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18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0.69230769230769229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72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0.87804878048780488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43185</v>
      </c>
      <c r="B269" s="124"/>
      <c r="C269" s="135"/>
      <c r="D269" s="124"/>
      <c r="F269" s="206"/>
      <c r="G269" s="214"/>
    </row>
    <row r="270" spans="1:7" s="16" customFormat="1" x14ac:dyDescent="0.3">
      <c r="A270" s="311" t="s">
        <v>30</v>
      </c>
      <c r="B270" s="312" t="s">
        <v>31</v>
      </c>
      <c r="C270" s="312"/>
      <c r="D270" s="312" t="s">
        <v>46</v>
      </c>
      <c r="E270" s="313" t="s">
        <v>310</v>
      </c>
      <c r="F270" s="313" t="s">
        <v>360</v>
      </c>
      <c r="G270" s="214"/>
    </row>
    <row r="271" spans="1:7" s="16" customFormat="1" x14ac:dyDescent="0.3">
      <c r="A271" s="311"/>
      <c r="B271" s="41" t="s">
        <v>34</v>
      </c>
      <c r="C271" s="41" t="s">
        <v>33</v>
      </c>
      <c r="D271" s="312"/>
      <c r="E271" s="313"/>
      <c r="F271" s="31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x14ac:dyDescent="0.3">
      <c r="A274" s="7" t="s">
        <v>135</v>
      </c>
      <c r="B274" s="130">
        <v>2</v>
      </c>
      <c r="C274" s="130"/>
      <c r="D274" s="138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299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299" t="s">
        <v>32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299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299" t="s">
        <v>32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299" t="s">
        <v>32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299" t="s">
        <v>32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10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 t="s">
        <v>32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33" x14ac:dyDescent="0.3">
      <c r="A302" s="209" t="s">
        <v>157</v>
      </c>
      <c r="B302" s="130">
        <v>1</v>
      </c>
      <c r="C302" s="150" t="str">
        <f>IF(B302=0, -5, "0")</f>
        <v>0</v>
      </c>
      <c r="D302" s="165" t="s">
        <v>434</v>
      </c>
      <c r="E302" s="106"/>
      <c r="F302" s="204" t="s">
        <v>356</v>
      </c>
      <c r="G302" s="214"/>
    </row>
    <row r="303" spans="1:7" s="16" customFormat="1" ht="18" customHeight="1" x14ac:dyDescent="0.35">
      <c r="A303" s="191" t="s">
        <v>399</v>
      </c>
      <c r="B303" s="130" t="s">
        <v>32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 t="s">
        <v>32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 t="s">
        <v>32</v>
      </c>
      <c r="C307" s="131"/>
      <c r="D307" s="217"/>
      <c r="E307" s="106"/>
      <c r="F307" s="204"/>
      <c r="G307" s="214"/>
    </row>
    <row r="308" spans="1:7" s="16" customFormat="1" x14ac:dyDescent="0.3">
      <c r="A308" s="318" t="s">
        <v>396</v>
      </c>
      <c r="B308" s="319"/>
      <c r="C308" s="319"/>
      <c r="D308" s="319"/>
      <c r="E308" s="319"/>
      <c r="F308" s="320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">
        <v>32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31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0.96875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41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0.97619047619047616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43185</v>
      </c>
      <c r="B321" s="124"/>
      <c r="C321" s="135"/>
      <c r="D321" s="127"/>
    </row>
    <row r="322" spans="1:7" x14ac:dyDescent="0.3">
      <c r="A322" s="311" t="s">
        <v>30</v>
      </c>
      <c r="B322" s="312" t="s">
        <v>31</v>
      </c>
      <c r="C322" s="312"/>
      <c r="D322" s="312" t="s">
        <v>46</v>
      </c>
      <c r="E322" s="313" t="s">
        <v>310</v>
      </c>
      <c r="F322" s="313" t="s">
        <v>360</v>
      </c>
      <c r="G322" s="127"/>
    </row>
    <row r="323" spans="1:7" x14ac:dyDescent="0.3">
      <c r="A323" s="311"/>
      <c r="B323" s="41" t="s">
        <v>34</v>
      </c>
      <c r="C323" s="41" t="s">
        <v>33</v>
      </c>
      <c r="D323" s="312"/>
      <c r="E323" s="313"/>
      <c r="F323" s="31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8" t="s">
        <v>379</v>
      </c>
      <c r="B349" s="319"/>
      <c r="C349" s="319"/>
      <c r="D349" s="319"/>
      <c r="E349" s="319"/>
      <c r="F349" s="319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 t="s">
        <v>356</v>
      </c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">
        <v>32</v>
      </c>
      <c r="C353" s="130"/>
      <c r="D353" s="251"/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46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43185</v>
      </c>
      <c r="B361" s="124"/>
      <c r="C361" s="135"/>
      <c r="D361" s="124"/>
    </row>
    <row r="362" spans="1:7" x14ac:dyDescent="0.3">
      <c r="A362" s="311" t="s">
        <v>30</v>
      </c>
      <c r="B362" s="312" t="s">
        <v>31</v>
      </c>
      <c r="C362" s="312"/>
      <c r="D362" s="312" t="s">
        <v>46</v>
      </c>
      <c r="E362" s="313" t="s">
        <v>310</v>
      </c>
      <c r="F362" s="313" t="s">
        <v>360</v>
      </c>
      <c r="G362" s="127"/>
    </row>
    <row r="363" spans="1:7" x14ac:dyDescent="0.3">
      <c r="A363" s="311"/>
      <c r="B363" s="41" t="s">
        <v>34</v>
      </c>
      <c r="C363" s="41" t="s">
        <v>33</v>
      </c>
      <c r="D363" s="312"/>
      <c r="E363" s="313"/>
      <c r="F363" s="31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14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7" t="s">
        <v>410</v>
      </c>
      <c r="B383" s="317"/>
      <c r="C383" s="317"/>
      <c r="D383" s="317"/>
      <c r="E383" s="317"/>
      <c r="F383" s="317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 t="s">
        <v>356</v>
      </c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">
        <v>32</v>
      </c>
      <c r="C386" s="130"/>
      <c r="D386" s="251"/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43185</v>
      </c>
      <c r="B394" s="124"/>
      <c r="C394" s="135"/>
      <c r="D394" s="127"/>
      <c r="G394" s="127"/>
    </row>
    <row r="395" spans="1:7" x14ac:dyDescent="0.3">
      <c r="A395" s="311" t="s">
        <v>30</v>
      </c>
      <c r="B395" s="312" t="s">
        <v>31</v>
      </c>
      <c r="C395" s="312"/>
      <c r="D395" s="312" t="s">
        <v>46</v>
      </c>
      <c r="E395" s="313" t="s">
        <v>310</v>
      </c>
      <c r="F395" s="313" t="s">
        <v>360</v>
      </c>
      <c r="G395" s="127"/>
    </row>
    <row r="396" spans="1:7" x14ac:dyDescent="0.3">
      <c r="A396" s="311"/>
      <c r="B396" s="41" t="s">
        <v>34</v>
      </c>
      <c r="C396" s="41" t="s">
        <v>33</v>
      </c>
      <c r="D396" s="312"/>
      <c r="E396" s="313"/>
      <c r="F396" s="31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294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7" t="s">
        <v>379</v>
      </c>
      <c r="B435" s="317"/>
      <c r="C435" s="317"/>
      <c r="D435" s="317"/>
      <c r="E435" s="317"/>
      <c r="F435" s="317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 t="s">
        <v>356</v>
      </c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">
        <v>32</v>
      </c>
      <c r="C439" s="130"/>
      <c r="D439" s="251"/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56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43185</v>
      </c>
      <c r="B447" s="124"/>
      <c r="C447" s="135"/>
      <c r="D447" s="124"/>
    </row>
    <row r="448" spans="1:7" x14ac:dyDescent="0.3">
      <c r="A448" s="311" t="s">
        <v>30</v>
      </c>
      <c r="B448" s="312" t="s">
        <v>31</v>
      </c>
      <c r="C448" s="312"/>
      <c r="D448" s="312" t="s">
        <v>46</v>
      </c>
      <c r="E448" s="313" t="s">
        <v>310</v>
      </c>
      <c r="F448" s="313" t="s">
        <v>360</v>
      </c>
      <c r="G448" s="127"/>
    </row>
    <row r="449" spans="1:6" x14ac:dyDescent="0.3">
      <c r="A449" s="311"/>
      <c r="B449" s="41" t="s">
        <v>34</v>
      </c>
      <c r="C449" s="41" t="s">
        <v>33</v>
      </c>
      <c r="D449" s="312"/>
      <c r="E449" s="313"/>
      <c r="F449" s="31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4" t="s">
        <v>379</v>
      </c>
      <c r="B471" s="315"/>
      <c r="C471" s="315"/>
      <c r="D471" s="315"/>
      <c r="E471" s="315"/>
      <c r="F471" s="315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 t="s">
        <v>356</v>
      </c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">
        <v>32</v>
      </c>
      <c r="C476" s="140"/>
      <c r="D476" s="251"/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28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6" t="s">
        <v>367</v>
      </c>
      <c r="B483" s="316"/>
      <c r="C483" s="316"/>
      <c r="D483" s="316"/>
      <c r="E483" s="185"/>
      <c r="F483" s="201"/>
    </row>
    <row r="484" spans="1:7" x14ac:dyDescent="0.3">
      <c r="A484" s="74">
        <f>B11</f>
        <v>43185</v>
      </c>
      <c r="B484" s="124"/>
      <c r="C484" s="135"/>
      <c r="D484" s="124"/>
    </row>
    <row r="485" spans="1:7" x14ac:dyDescent="0.3">
      <c r="A485" s="311" t="s">
        <v>30</v>
      </c>
      <c r="B485" s="312" t="s">
        <v>31</v>
      </c>
      <c r="C485" s="312"/>
      <c r="D485" s="312" t="s">
        <v>46</v>
      </c>
      <c r="E485" s="313" t="s">
        <v>310</v>
      </c>
      <c r="F485" s="313" t="s">
        <v>360</v>
      </c>
      <c r="G485" s="127"/>
    </row>
    <row r="486" spans="1:7" x14ac:dyDescent="0.3">
      <c r="A486" s="311"/>
      <c r="B486" s="41" t="s">
        <v>34</v>
      </c>
      <c r="C486" s="41" t="s">
        <v>33</v>
      </c>
      <c r="D486" s="312"/>
      <c r="E486" s="313"/>
      <c r="F486" s="31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 t="s">
        <v>356</v>
      </c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">
        <v>32</v>
      </c>
      <c r="C498" s="213"/>
      <c r="D498" s="251"/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43185</v>
      </c>
      <c r="B506" s="124"/>
      <c r="C506" s="135"/>
      <c r="D506" s="124"/>
    </row>
    <row r="507" spans="1:7" x14ac:dyDescent="0.3">
      <c r="A507" s="311" t="s">
        <v>30</v>
      </c>
      <c r="B507" s="312" t="s">
        <v>31</v>
      </c>
      <c r="C507" s="312"/>
      <c r="D507" s="312" t="s">
        <v>46</v>
      </c>
      <c r="E507" s="313" t="s">
        <v>310</v>
      </c>
      <c r="F507" s="313" t="s">
        <v>360</v>
      </c>
      <c r="G507" s="127"/>
    </row>
    <row r="508" spans="1:7" x14ac:dyDescent="0.3">
      <c r="A508" s="311"/>
      <c r="B508" s="41" t="s">
        <v>34</v>
      </c>
      <c r="C508" s="41" t="s">
        <v>33</v>
      </c>
      <c r="D508" s="312"/>
      <c r="E508" s="313"/>
      <c r="F508" s="313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">
        <v>32</v>
      </c>
      <c r="C512" s="140"/>
      <c r="D512" s="251"/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43185</v>
      </c>
      <c r="B517" s="124"/>
      <c r="C517" s="135"/>
      <c r="D517" s="124"/>
    </row>
    <row r="518" spans="1:7" x14ac:dyDescent="0.3">
      <c r="A518" s="311" t="s">
        <v>30</v>
      </c>
      <c r="B518" s="312" t="s">
        <v>31</v>
      </c>
      <c r="C518" s="312"/>
      <c r="D518" s="312" t="s">
        <v>46</v>
      </c>
      <c r="E518" s="313" t="s">
        <v>310</v>
      </c>
      <c r="F518" s="313" t="s">
        <v>360</v>
      </c>
      <c r="G518" s="127"/>
    </row>
    <row r="519" spans="1:7" x14ac:dyDescent="0.3">
      <c r="A519" s="311"/>
      <c r="B519" s="41" t="s">
        <v>34</v>
      </c>
      <c r="C519" s="41" t="s">
        <v>33</v>
      </c>
      <c r="D519" s="312"/>
      <c r="E519" s="313"/>
      <c r="F519" s="313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 t="s">
        <v>356</v>
      </c>
    </row>
    <row r="521" spans="1:7" x14ac:dyDescent="0.3">
      <c r="A521" s="70" t="s">
        <v>390</v>
      </c>
      <c r="B521" s="130">
        <v>2</v>
      </c>
      <c r="C521" s="130"/>
      <c r="D521" s="95" t="s">
        <v>442</v>
      </c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">
        <v>32</v>
      </c>
      <c r="C532" s="140"/>
      <c r="D532" s="251"/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43185</v>
      </c>
      <c r="B537" s="124"/>
      <c r="C537" s="135"/>
      <c r="D537" s="124"/>
      <c r="G537" s="127"/>
    </row>
    <row r="538" spans="1:7" x14ac:dyDescent="0.3">
      <c r="A538" s="311" t="s">
        <v>30</v>
      </c>
      <c r="B538" s="312" t="s">
        <v>31</v>
      </c>
      <c r="C538" s="312"/>
      <c r="D538" s="312" t="s">
        <v>46</v>
      </c>
      <c r="E538" s="313" t="s">
        <v>310</v>
      </c>
      <c r="F538" s="313" t="s">
        <v>360</v>
      </c>
      <c r="G538" s="127"/>
    </row>
    <row r="539" spans="1:7" x14ac:dyDescent="0.3">
      <c r="A539" s="311"/>
      <c r="B539" s="41" t="s">
        <v>34</v>
      </c>
      <c r="C539" s="41" t="s">
        <v>33</v>
      </c>
      <c r="D539" s="312"/>
      <c r="E539" s="313"/>
      <c r="F539" s="313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 t="s">
        <v>356</v>
      </c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542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0.93448275862068964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2 B53:B60 B65:B83 B88:B93 B39:B41 B110:B116 B121:B138 B143:B147 B95:B99 B165:B171 B176:B194 B149:B153 B212:B221 B226:B243 B248:B255 B196:B200 B289:B307 B540:B543 B257:B260 B325:B332 B337:B348 B309:B312 B365:B372 B377:B382 B350:B353 B398:B405 B410:B416 B421:B425 B430:B434 B384:B386 B451:B456 B461:B470 B436:B438 B488:B492 B472:B476 B496:B498 B509:B512 B282:B284 B273:B275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9 B261 B31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1" zoomScale="86" zoomScaleNormal="90" zoomScaleSheetLayoutView="86" workbookViewId="0">
      <selection activeCell="F175" sqref="F175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0"/>
      <c r="E1" s="330"/>
      <c r="F1" s="330"/>
      <c r="G1" s="330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51" t="s">
        <v>50</v>
      </c>
      <c r="B6" s="351"/>
      <c r="C6" s="351"/>
      <c r="D6" s="351"/>
      <c r="E6" s="351"/>
      <c r="F6" s="351"/>
      <c r="G6" s="125"/>
    </row>
    <row r="7" spans="1:7" s="12" customFormat="1" ht="21.75" customHeight="1" x14ac:dyDescent="0.45">
      <c r="A7" s="332" t="str">
        <f>'A1 Exploitation'!A8:F8</f>
        <v>NABEUL</v>
      </c>
      <c r="B7" s="332"/>
      <c r="C7" s="332"/>
      <c r="D7" s="332"/>
      <c r="E7" s="332"/>
      <c r="F7" s="332"/>
      <c r="G7" s="125"/>
    </row>
    <row r="8" spans="1:7" s="12" customFormat="1" ht="24" x14ac:dyDescent="0.45">
      <c r="A8" s="14" t="s">
        <v>42</v>
      </c>
      <c r="B8" s="352" t="str">
        <f>'A1 Exploitation'!B9:F9</f>
        <v>Dr Hend KAMOUN</v>
      </c>
      <c r="C8" s="352"/>
      <c r="D8" s="352"/>
      <c r="E8" s="352"/>
      <c r="F8" s="352"/>
      <c r="G8" s="125"/>
    </row>
    <row r="9" spans="1:7" s="12" customFormat="1" ht="24" x14ac:dyDescent="0.45">
      <c r="A9" s="15" t="s">
        <v>44</v>
      </c>
      <c r="B9" s="353" t="str">
        <f>'A1 Exploitation'!B10:F10</f>
        <v>Chefs rayons et directeur magasin</v>
      </c>
      <c r="C9" s="353"/>
      <c r="D9" s="353"/>
      <c r="E9" s="353"/>
      <c r="F9" s="353"/>
      <c r="G9" s="125"/>
    </row>
    <row r="10" spans="1:7" s="12" customFormat="1" ht="24" x14ac:dyDescent="0.45">
      <c r="A10" s="14" t="s">
        <v>43</v>
      </c>
      <c r="B10" s="350">
        <f>'A1 Exploitation'!B11:F11</f>
        <v>43185</v>
      </c>
      <c r="C10" s="350"/>
      <c r="D10" s="350"/>
      <c r="E10" s="350"/>
      <c r="F10" s="350"/>
      <c r="G10" s="125"/>
    </row>
    <row r="11" spans="1:7" s="12" customFormat="1" ht="24" x14ac:dyDescent="0.45">
      <c r="A11" s="14" t="s">
        <v>294</v>
      </c>
      <c r="B11" s="349">
        <f>D199</f>
        <v>0.9363636363636364</v>
      </c>
      <c r="C11" s="349"/>
      <c r="D11" s="349"/>
      <c r="E11" s="349"/>
      <c r="F11" s="349"/>
      <c r="G11" s="125"/>
    </row>
    <row r="12" spans="1:7" s="12" customFormat="1" ht="22.5" x14ac:dyDescent="0.45">
      <c r="A12" s="11"/>
      <c r="D12" s="328"/>
      <c r="E12" s="328"/>
      <c r="F12" s="328"/>
      <c r="G12" s="328"/>
    </row>
    <row r="13" spans="1:7" s="12" customFormat="1" ht="11.25" customHeight="1" x14ac:dyDescent="0.3">
      <c r="A13" s="311" t="s">
        <v>30</v>
      </c>
      <c r="B13" s="312" t="s">
        <v>31</v>
      </c>
      <c r="C13" s="312"/>
      <c r="D13" s="312" t="s">
        <v>46</v>
      </c>
      <c r="E13" s="312" t="s">
        <v>190</v>
      </c>
      <c r="F13" s="312" t="s">
        <v>191</v>
      </c>
      <c r="G13" s="112"/>
    </row>
    <row r="14" spans="1:7" s="12" customFormat="1" ht="12.75" customHeight="1" x14ac:dyDescent="0.3">
      <c r="A14" s="311"/>
      <c r="B14" s="34" t="s">
        <v>34</v>
      </c>
      <c r="C14" s="34" t="s">
        <v>33</v>
      </c>
      <c r="D14" s="312"/>
      <c r="E14" s="312"/>
      <c r="F14" s="31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4" t="s">
        <v>0</v>
      </c>
      <c r="B16" s="345"/>
      <c r="C16" s="345"/>
      <c r="D16" s="345"/>
      <c r="E16" s="345"/>
      <c r="F16" s="345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 t="s">
        <v>356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6" t="s">
        <v>36</v>
      </c>
      <c r="B22" s="342"/>
      <c r="C22" s="343"/>
      <c r="D22" s="250">
        <f>SUM(B17:C21)</f>
        <v>10</v>
      </c>
    </row>
    <row r="23" spans="1:7" x14ac:dyDescent="0.3">
      <c r="A23" s="337" t="s">
        <v>295</v>
      </c>
      <c r="B23" s="338"/>
      <c r="C23" s="339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5" t="s">
        <v>4</v>
      </c>
      <c r="B25" s="336"/>
      <c r="C25" s="336"/>
      <c r="D25" s="336"/>
      <c r="E25" s="336"/>
      <c r="F25" s="336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 t="s">
        <v>32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 t="s">
        <v>437</v>
      </c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1</v>
      </c>
      <c r="C32" s="94"/>
      <c r="D32" s="98" t="s">
        <v>438</v>
      </c>
      <c r="E32" s="94"/>
      <c r="F32" s="94" t="s">
        <v>356</v>
      </c>
    </row>
    <row r="33" spans="1:7" x14ac:dyDescent="0.3">
      <c r="A33" s="337" t="s">
        <v>36</v>
      </c>
      <c r="B33" s="338"/>
      <c r="C33" s="339"/>
      <c r="D33" s="248">
        <f>SUM(B26:C32)</f>
        <v>11</v>
      </c>
    </row>
    <row r="34" spans="1:7" x14ac:dyDescent="0.3">
      <c r="A34" s="337" t="s">
        <v>295</v>
      </c>
      <c r="B34" s="338"/>
      <c r="C34" s="339"/>
      <c r="D34" s="33">
        <f>D33/(COUNT(B26:C32)*2)</f>
        <v>0.91666666666666663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5" t="s">
        <v>219</v>
      </c>
      <c r="B36" s="336"/>
      <c r="C36" s="336"/>
      <c r="D36" s="336"/>
      <c r="E36" s="336"/>
      <c r="F36" s="336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 t="s">
        <v>356</v>
      </c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7" t="s">
        <v>36</v>
      </c>
      <c r="B42" s="338"/>
      <c r="C42" s="339"/>
      <c r="D42" s="248">
        <f>SUM(B37:C41)</f>
        <v>10</v>
      </c>
      <c r="E42" s="13"/>
      <c r="F42" s="13"/>
      <c r="G42" s="126"/>
    </row>
    <row r="43" spans="1:7" s="22" customFormat="1" x14ac:dyDescent="0.3">
      <c r="A43" s="337" t="s">
        <v>295</v>
      </c>
      <c r="B43" s="338"/>
      <c r="C43" s="339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7" t="s">
        <v>21</v>
      </c>
      <c r="B45" s="348"/>
      <c r="C45" s="348"/>
      <c r="D45" s="348"/>
      <c r="E45" s="348"/>
      <c r="F45" s="348"/>
    </row>
    <row r="46" spans="1:7" x14ac:dyDescent="0.3">
      <c r="A46" s="17" t="s">
        <v>270</v>
      </c>
      <c r="B46" s="94">
        <v>1</v>
      </c>
      <c r="C46" s="94"/>
      <c r="D46" s="98" t="s">
        <v>439</v>
      </c>
      <c r="E46" s="94"/>
      <c r="F46" s="94" t="s">
        <v>356</v>
      </c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8" t="s">
        <v>440</v>
      </c>
      <c r="E49" s="94"/>
      <c r="F49" s="94"/>
    </row>
    <row r="50" spans="1:7" x14ac:dyDescent="0.3">
      <c r="A50" s="17" t="s">
        <v>84</v>
      </c>
      <c r="B50" s="94">
        <v>2</v>
      </c>
      <c r="C50" s="94"/>
      <c r="D50" s="300">
        <v>0.48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7" t="s">
        <v>36</v>
      </c>
      <c r="B52" s="338"/>
      <c r="C52" s="339"/>
      <c r="D52" s="248">
        <f>SUM(B46:C51)</f>
        <v>11</v>
      </c>
    </row>
    <row r="53" spans="1:7" x14ac:dyDescent="0.3">
      <c r="A53" s="337" t="s">
        <v>295</v>
      </c>
      <c r="B53" s="338"/>
      <c r="C53" s="339"/>
      <c r="D53" s="33">
        <f>D52/(COUNT(B46:C51)*2)</f>
        <v>0.91666666666666663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5" t="s">
        <v>8</v>
      </c>
      <c r="B55" s="336"/>
      <c r="C55" s="336"/>
      <c r="D55" s="336"/>
      <c r="E55" s="336"/>
      <c r="F55" s="336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 t="s">
        <v>356</v>
      </c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441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7" t="s">
        <v>36</v>
      </c>
      <c r="B63" s="338"/>
      <c r="C63" s="339"/>
      <c r="D63" s="248">
        <f>SUM(B56:C62)</f>
        <v>14</v>
      </c>
    </row>
    <row r="64" spans="1:7" x14ac:dyDescent="0.3">
      <c r="A64" s="337" t="s">
        <v>295</v>
      </c>
      <c r="B64" s="338"/>
      <c r="C64" s="339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5" t="s">
        <v>130</v>
      </c>
      <c r="B66" s="336"/>
      <c r="C66" s="336"/>
      <c r="D66" s="336"/>
      <c r="E66" s="336"/>
      <c r="F66" s="336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32.25" x14ac:dyDescent="0.4">
      <c r="A69" s="17" t="s">
        <v>293</v>
      </c>
      <c r="B69" s="100">
        <v>1</v>
      </c>
      <c r="C69" s="101"/>
      <c r="D69" s="297" t="s">
        <v>415</v>
      </c>
      <c r="E69" s="103"/>
      <c r="F69" s="94" t="s">
        <v>357</v>
      </c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7" t="s">
        <v>36</v>
      </c>
      <c r="B84" s="338"/>
      <c r="C84" s="339"/>
      <c r="D84" s="248">
        <f>SUM(B67:C83)</f>
        <v>27</v>
      </c>
    </row>
    <row r="85" spans="1:7" x14ac:dyDescent="0.3">
      <c r="A85" s="337" t="s">
        <v>295</v>
      </c>
      <c r="B85" s="338"/>
      <c r="C85" s="339"/>
      <c r="D85" s="33">
        <f>D84/(COUNT(B67:C83)*2)</f>
        <v>0.9642857142857143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5" t="s">
        <v>211</v>
      </c>
      <c r="B87" s="336"/>
      <c r="C87" s="336"/>
      <c r="D87" s="336"/>
      <c r="E87" s="336"/>
      <c r="F87" s="336"/>
    </row>
    <row r="88" spans="1:7" ht="34.5" x14ac:dyDescent="0.4">
      <c r="A88" s="50" t="s">
        <v>273</v>
      </c>
      <c r="B88" s="110">
        <v>2</v>
      </c>
      <c r="C88" s="101"/>
      <c r="D88" s="102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1</v>
      </c>
      <c r="C91" s="101"/>
      <c r="D91" s="297" t="s">
        <v>420</v>
      </c>
      <c r="E91" s="94"/>
      <c r="F91" s="94" t="s">
        <v>356</v>
      </c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ht="66" x14ac:dyDescent="0.3">
      <c r="A95" s="20" t="s">
        <v>165</v>
      </c>
      <c r="B95" s="110">
        <v>1</v>
      </c>
      <c r="C95" s="94"/>
      <c r="D95" s="95" t="s">
        <v>421</v>
      </c>
      <c r="E95" s="94"/>
      <c r="F95" s="94" t="s">
        <v>357</v>
      </c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 t="s">
        <v>418</v>
      </c>
      <c r="E99" s="94"/>
      <c r="F99" s="94"/>
    </row>
    <row r="100" spans="1:7" ht="33.75" x14ac:dyDescent="0.35">
      <c r="A100" s="45" t="s">
        <v>297</v>
      </c>
      <c r="B100" s="110">
        <v>2</v>
      </c>
      <c r="C100" s="120" t="str">
        <f>IF(B100=0, -5, "0")</f>
        <v>0</v>
      </c>
      <c r="D100" s="95" t="s">
        <v>419</v>
      </c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107" t="s">
        <v>424</v>
      </c>
      <c r="E101" s="94"/>
      <c r="F101" s="94"/>
    </row>
    <row r="102" spans="1:7" x14ac:dyDescent="0.3">
      <c r="A102" s="337" t="s">
        <v>36</v>
      </c>
      <c r="B102" s="338"/>
      <c r="C102" s="339"/>
      <c r="D102" s="248">
        <f>SUM(B88:C101)</f>
        <v>26</v>
      </c>
    </row>
    <row r="103" spans="1:7" x14ac:dyDescent="0.3">
      <c r="A103" s="337" t="s">
        <v>295</v>
      </c>
      <c r="B103" s="338"/>
      <c r="C103" s="339"/>
      <c r="D103" s="33">
        <f>D102/(COUNT(B88:C101)*2)</f>
        <v>0.9285714285714286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5" t="s">
        <v>212</v>
      </c>
      <c r="B106" s="336"/>
      <c r="C106" s="336"/>
      <c r="D106" s="336"/>
      <c r="E106" s="336"/>
      <c r="F106" s="336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1</v>
      </c>
      <c r="C113" s="94"/>
      <c r="D113" s="95" t="s">
        <v>426</v>
      </c>
      <c r="E113" s="94"/>
      <c r="F113" s="94" t="s">
        <v>357</v>
      </c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425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 t="s">
        <v>424</v>
      </c>
      <c r="E117" s="94"/>
      <c r="F117" s="94"/>
      <c r="G117" s="126"/>
    </row>
    <row r="118" spans="1:7" s="22" customFormat="1" x14ac:dyDescent="0.3">
      <c r="A118" s="337" t="s">
        <v>36</v>
      </c>
      <c r="B118" s="338"/>
      <c r="C118" s="339"/>
      <c r="D118" s="248">
        <f>SUM(B107:C117)</f>
        <v>21</v>
      </c>
      <c r="E118" s="13"/>
      <c r="F118" s="13"/>
      <c r="G118" s="126"/>
    </row>
    <row r="119" spans="1:7" s="22" customFormat="1" x14ac:dyDescent="0.3">
      <c r="A119" s="337" t="s">
        <v>295</v>
      </c>
      <c r="B119" s="338"/>
      <c r="C119" s="339"/>
      <c r="D119" s="33">
        <f>D118/(COUNT(B107:C117)*2)</f>
        <v>0.95454545454545459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5" t="s">
        <v>185</v>
      </c>
      <c r="B121" s="336"/>
      <c r="C121" s="336"/>
      <c r="D121" s="336"/>
      <c r="E121" s="336"/>
      <c r="F121" s="336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1</v>
      </c>
      <c r="C123" s="94"/>
      <c r="D123" s="95" t="s">
        <v>431</v>
      </c>
      <c r="E123" s="95"/>
      <c r="F123" s="94" t="s">
        <v>357</v>
      </c>
    </row>
    <row r="124" spans="1:7" ht="34.5" x14ac:dyDescent="0.4">
      <c r="A124" s="17" t="s">
        <v>293</v>
      </c>
      <c r="B124" s="111">
        <v>1</v>
      </c>
      <c r="C124" s="101"/>
      <c r="D124" s="95" t="s">
        <v>430</v>
      </c>
      <c r="E124" s="95"/>
      <c r="F124" s="94" t="s">
        <v>357</v>
      </c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32.25" x14ac:dyDescent="0.4">
      <c r="A126" s="17" t="s">
        <v>292</v>
      </c>
      <c r="B126" s="111">
        <v>1</v>
      </c>
      <c r="C126" s="101"/>
      <c r="D126" s="107" t="s">
        <v>429</v>
      </c>
      <c r="E126" s="102"/>
      <c r="F126" s="94" t="s">
        <v>357</v>
      </c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7" t="s">
        <v>36</v>
      </c>
      <c r="B133" s="338"/>
      <c r="C133" s="339"/>
      <c r="D133" s="248">
        <f>SUM(B122:C132)</f>
        <v>19</v>
      </c>
    </row>
    <row r="134" spans="1:7" x14ac:dyDescent="0.3">
      <c r="A134" s="337" t="s">
        <v>295</v>
      </c>
      <c r="B134" s="338"/>
      <c r="C134" s="339"/>
      <c r="D134" s="32">
        <f>D133/(COUNT(B122:C132)*2)</f>
        <v>0.86363636363636365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5" t="s">
        <v>71</v>
      </c>
      <c r="B136" s="336"/>
      <c r="C136" s="336"/>
      <c r="D136" s="336"/>
      <c r="E136" s="336"/>
      <c r="F136" s="336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03"/>
      <c r="E139" s="94"/>
      <c r="F139" s="94"/>
    </row>
    <row r="140" spans="1:7" ht="30" x14ac:dyDescent="0.3">
      <c r="A140" s="52" t="s">
        <v>278</v>
      </c>
      <c r="B140" s="110">
        <v>1</v>
      </c>
      <c r="C140" s="95"/>
      <c r="D140" s="293" t="s">
        <v>436</v>
      </c>
      <c r="E140" s="94"/>
      <c r="F140" s="94" t="s">
        <v>357</v>
      </c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12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33.75" x14ac:dyDescent="0.35">
      <c r="A145" s="40" t="s">
        <v>195</v>
      </c>
      <c r="B145" s="110">
        <v>2</v>
      </c>
      <c r="C145" s="120" t="str">
        <f>IF(B145=0, -5, "0")</f>
        <v>0</v>
      </c>
      <c r="D145" s="129" t="s">
        <v>435</v>
      </c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37" t="s">
        <v>36</v>
      </c>
      <c r="B149" s="338"/>
      <c r="C149" s="339"/>
      <c r="D149" s="248">
        <f>SUM(B137:C148)</f>
        <v>11</v>
      </c>
    </row>
    <row r="150" spans="1:7" x14ac:dyDescent="0.3">
      <c r="A150" s="337" t="s">
        <v>295</v>
      </c>
      <c r="B150" s="338"/>
      <c r="C150" s="339"/>
      <c r="D150" s="33">
        <f>D149/(COUNT(B137:C148)*2)</f>
        <v>0.91666666666666663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5" t="s">
        <v>217</v>
      </c>
      <c r="B152" s="336"/>
      <c r="C152" s="336"/>
      <c r="D152" s="336"/>
      <c r="E152" s="336"/>
      <c r="F152" s="336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1</v>
      </c>
      <c r="C155" s="120" t="str">
        <f>IF(B155=0, -5, "0")</f>
        <v>0</v>
      </c>
      <c r="D155" s="95" t="s">
        <v>432</v>
      </c>
      <c r="E155" s="94"/>
      <c r="F155" s="94" t="s">
        <v>356</v>
      </c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7" t="s">
        <v>36</v>
      </c>
      <c r="B161" s="342"/>
      <c r="C161" s="343"/>
      <c r="D161" s="250">
        <f>SUM(B153:C160)</f>
        <v>15</v>
      </c>
    </row>
    <row r="162" spans="1:7" x14ac:dyDescent="0.3">
      <c r="A162" s="337" t="s">
        <v>295</v>
      </c>
      <c r="B162" s="338"/>
      <c r="C162" s="339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5" t="s">
        <v>77</v>
      </c>
      <c r="B164" s="336"/>
      <c r="C164" s="336"/>
      <c r="D164" s="336"/>
      <c r="E164" s="336"/>
      <c r="F164" s="336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1</v>
      </c>
      <c r="C166" s="94"/>
      <c r="D166" s="95" t="s">
        <v>443</v>
      </c>
      <c r="E166" s="94"/>
      <c r="F166" s="94" t="s">
        <v>357</v>
      </c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7" t="s">
        <v>36</v>
      </c>
      <c r="B169" s="338"/>
      <c r="C169" s="339"/>
      <c r="D169" s="248">
        <f>SUM(B165:C168)</f>
        <v>7</v>
      </c>
    </row>
    <row r="170" spans="1:7" x14ac:dyDescent="0.3">
      <c r="A170" s="337" t="s">
        <v>295</v>
      </c>
      <c r="B170" s="338"/>
      <c r="C170" s="339"/>
      <c r="D170" s="33">
        <f>D169/(COUNT(B165:C168)*2)</f>
        <v>0.875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0" t="s">
        <v>17</v>
      </c>
      <c r="B172" s="341"/>
      <c r="C172" s="341"/>
      <c r="D172" s="341"/>
      <c r="E172" s="341"/>
      <c r="F172" s="341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ht="30.75" x14ac:dyDescent="0.3">
      <c r="A174" s="17" t="s">
        <v>87</v>
      </c>
      <c r="B174" s="94">
        <v>1</v>
      </c>
      <c r="C174" s="94"/>
      <c r="D174" s="119" t="s">
        <v>444</v>
      </c>
      <c r="E174" s="94"/>
      <c r="F174" s="94" t="s">
        <v>356</v>
      </c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7" t="s">
        <v>36</v>
      </c>
      <c r="B177" s="338"/>
      <c r="C177" s="339"/>
      <c r="D177" s="248">
        <f>SUM(B173:C176)</f>
        <v>7</v>
      </c>
    </row>
    <row r="178" spans="1:7" x14ac:dyDescent="0.3">
      <c r="A178" s="337" t="s">
        <v>295</v>
      </c>
      <c r="B178" s="338"/>
      <c r="C178" s="339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5" t="s">
        <v>78</v>
      </c>
      <c r="B180" s="336"/>
      <c r="C180" s="336"/>
      <c r="D180" s="336"/>
      <c r="E180" s="336"/>
      <c r="F180" s="336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7" t="s">
        <v>36</v>
      </c>
      <c r="B186" s="338"/>
      <c r="C186" s="339"/>
      <c r="D186" s="248">
        <f>SUM(B181:C185)</f>
        <v>10</v>
      </c>
    </row>
    <row r="187" spans="1:7" x14ac:dyDescent="0.3">
      <c r="A187" s="337" t="s">
        <v>295</v>
      </c>
      <c r="B187" s="338"/>
      <c r="C187" s="339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5" t="s">
        <v>216</v>
      </c>
      <c r="B189" s="336"/>
      <c r="C189" s="336"/>
      <c r="D189" s="336"/>
      <c r="E189" s="336"/>
      <c r="F189" s="336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ht="49.5" x14ac:dyDescent="0.3">
      <c r="A192" s="20" t="s">
        <v>311</v>
      </c>
      <c r="B192" s="94">
        <v>1</v>
      </c>
      <c r="C192" s="94"/>
      <c r="D192" s="116" t="s">
        <v>445</v>
      </c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7" t="s">
        <v>36</v>
      </c>
      <c r="B194" s="338"/>
      <c r="C194" s="339"/>
      <c r="D194" s="54">
        <f>SUM(B190:C193)</f>
        <v>7</v>
      </c>
    </row>
    <row r="195" spans="1:6" x14ac:dyDescent="0.3">
      <c r="A195" s="337" t="s">
        <v>295</v>
      </c>
      <c r="B195" s="338"/>
      <c r="C195" s="339"/>
      <c r="D195" s="33">
        <f>D194/(COUNT(B190:C193)*2)</f>
        <v>0.875</v>
      </c>
    </row>
    <row r="197" spans="1:6" ht="18" x14ac:dyDescent="0.35">
      <c r="A197" s="64" t="s">
        <v>246</v>
      </c>
      <c r="B197" s="63"/>
      <c r="C197" s="63"/>
      <c r="D197" s="295"/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206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0.9363636363636364</v>
      </c>
    </row>
  </sheetData>
  <sheetProtection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53:B160 B165:B168 B173:B176 B181:B185 B137:B148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95" zoomScaleSheetLayoutView="95" workbookViewId="0">
      <selection activeCell="B10" sqref="B10:F10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0"/>
      <c r="E1" s="330"/>
      <c r="F1" s="330"/>
      <c r="G1" s="330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31" t="s">
        <v>179</v>
      </c>
      <c r="B7" s="331"/>
      <c r="C7" s="331"/>
      <c r="D7" s="331"/>
      <c r="E7" s="331"/>
      <c r="F7" s="331"/>
      <c r="G7" s="125"/>
    </row>
    <row r="8" spans="1:7" ht="29.25" x14ac:dyDescent="0.45">
      <c r="A8" s="332" t="str">
        <f>'Page de garde'!D18</f>
        <v>NABEUL</v>
      </c>
      <c r="B8" s="332"/>
      <c r="C8" s="332"/>
      <c r="D8" s="332"/>
      <c r="E8" s="332"/>
      <c r="F8" s="332"/>
      <c r="G8" s="125"/>
    </row>
    <row r="9" spans="1:7" ht="24" x14ac:dyDescent="0.45">
      <c r="A9" s="14" t="s">
        <v>42</v>
      </c>
      <c r="B9" s="333" t="s">
        <v>447</v>
      </c>
      <c r="C9" s="333"/>
      <c r="D9" s="333"/>
      <c r="E9" s="333"/>
      <c r="F9" s="333"/>
      <c r="G9" s="125"/>
    </row>
    <row r="10" spans="1:7" ht="24" x14ac:dyDescent="0.45">
      <c r="A10" s="15" t="s">
        <v>44</v>
      </c>
      <c r="B10" s="334" t="s">
        <v>409</v>
      </c>
      <c r="C10" s="334"/>
      <c r="D10" s="334"/>
      <c r="E10" s="334"/>
      <c r="F10" s="334"/>
      <c r="G10" s="125"/>
    </row>
    <row r="11" spans="1:7" ht="24" x14ac:dyDescent="0.45">
      <c r="A11" s="14" t="s">
        <v>43</v>
      </c>
      <c r="B11" s="329">
        <v>43264</v>
      </c>
      <c r="C11" s="329"/>
      <c r="D11" s="329"/>
      <c r="E11" s="329"/>
      <c r="F11" s="329"/>
      <c r="G11" s="125"/>
    </row>
    <row r="12" spans="1:7" ht="24" x14ac:dyDescent="0.45">
      <c r="A12" s="14" t="s">
        <v>239</v>
      </c>
      <c r="B12" s="327">
        <f>D549</f>
        <v>0.90166666666666662</v>
      </c>
      <c r="C12" s="327"/>
      <c r="D12" s="327"/>
      <c r="E12" s="327"/>
      <c r="F12" s="327"/>
      <c r="G12" s="125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43264</v>
      </c>
      <c r="B16" s="188"/>
      <c r="C16" s="188"/>
      <c r="D16" s="188"/>
      <c r="E16" s="188"/>
      <c r="F16" s="202"/>
    </row>
    <row r="17" spans="1:8" ht="16.5" customHeight="1" x14ac:dyDescent="0.3">
      <c r="A17" s="311" t="s">
        <v>30</v>
      </c>
      <c r="B17" s="312" t="s">
        <v>31</v>
      </c>
      <c r="C17" s="312"/>
      <c r="D17" s="312" t="s">
        <v>46</v>
      </c>
      <c r="E17" s="313" t="s">
        <v>310</v>
      </c>
      <c r="F17" s="313" t="s">
        <v>358</v>
      </c>
    </row>
    <row r="18" spans="1:8" ht="16.5" customHeight="1" x14ac:dyDescent="0.3">
      <c r="A18" s="311"/>
      <c r="B18" s="41" t="s">
        <v>34</v>
      </c>
      <c r="C18" s="41" t="s">
        <v>33</v>
      </c>
      <c r="D18" s="312"/>
      <c r="E18" s="313"/>
      <c r="F18" s="31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1" t="s">
        <v>379</v>
      </c>
      <c r="B38" s="322"/>
      <c r="C38" s="322"/>
      <c r="D38" s="322"/>
      <c r="E38" s="322"/>
      <c r="F38" s="323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81">
        <f>IFERROR(E41/F41,"N.A")</f>
        <v>1</v>
      </c>
      <c r="E41" s="282">
        <f>COUNTIF('A1 Exploitation'!F21:F40,"ok")</f>
        <v>1</v>
      </c>
      <c r="F41" s="283">
        <f>COUNTA('A1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32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43264</v>
      </c>
      <c r="B49" s="124"/>
      <c r="C49" s="135"/>
      <c r="D49" s="124"/>
    </row>
    <row r="50" spans="1:7" x14ac:dyDescent="0.3">
      <c r="A50" s="311" t="s">
        <v>30</v>
      </c>
      <c r="B50" s="312" t="s">
        <v>31</v>
      </c>
      <c r="C50" s="312"/>
      <c r="D50" s="312" t="s">
        <v>46</v>
      </c>
      <c r="E50" s="313" t="s">
        <v>310</v>
      </c>
      <c r="F50" s="313" t="s">
        <v>360</v>
      </c>
      <c r="G50" s="127"/>
    </row>
    <row r="51" spans="1:7" x14ac:dyDescent="0.3">
      <c r="A51" s="311"/>
      <c r="B51" s="41" t="s">
        <v>34</v>
      </c>
      <c r="C51" s="41" t="s">
        <v>33</v>
      </c>
      <c r="D51" s="312"/>
      <c r="E51" s="313"/>
      <c r="F51" s="31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49.5" x14ac:dyDescent="0.3">
      <c r="A54" s="18" t="s">
        <v>229</v>
      </c>
      <c r="B54" s="130">
        <v>1</v>
      </c>
      <c r="C54" s="130"/>
      <c r="D54" s="138" t="s">
        <v>452</v>
      </c>
      <c r="E54" s="94"/>
      <c r="F54" s="204"/>
    </row>
    <row r="55" spans="1:7" x14ac:dyDescent="0.3">
      <c r="A55" s="8" t="s">
        <v>362</v>
      </c>
      <c r="B55" s="130">
        <v>2</v>
      </c>
      <c r="C55" s="130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ht="49.5" x14ac:dyDescent="0.3">
      <c r="A60" s="7" t="s">
        <v>26</v>
      </c>
      <c r="B60" s="130">
        <v>0</v>
      </c>
      <c r="C60" s="148"/>
      <c r="D60" s="129" t="s">
        <v>450</v>
      </c>
      <c r="E60" s="95" t="s">
        <v>451</v>
      </c>
      <c r="F60" s="204"/>
    </row>
    <row r="61" spans="1:7" x14ac:dyDescent="0.3">
      <c r="A61" s="5" t="s">
        <v>36</v>
      </c>
      <c r="B61" s="5"/>
      <c r="C61" s="5"/>
      <c r="D61" s="5">
        <f>SUM(B53:C60)</f>
        <v>13</v>
      </c>
    </row>
    <row r="62" spans="1:7" x14ac:dyDescent="0.3">
      <c r="A62" s="5" t="s">
        <v>35</v>
      </c>
      <c r="B62" s="132"/>
      <c r="C62" s="133"/>
      <c r="D62" s="134">
        <f>D61/(COUNT(B53:C60)*2)</f>
        <v>0.8125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132" x14ac:dyDescent="0.3">
      <c r="A74" s="209" t="s">
        <v>393</v>
      </c>
      <c r="B74" s="130">
        <v>0</v>
      </c>
      <c r="C74" s="150">
        <f>IF(B74=0, -5, "0")</f>
        <v>-5</v>
      </c>
      <c r="D74" s="301" t="s">
        <v>478</v>
      </c>
      <c r="E74" s="116" t="s">
        <v>449</v>
      </c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23</v>
      </c>
    </row>
    <row r="85" spans="1:7" x14ac:dyDescent="0.3">
      <c r="A85" s="5" t="s">
        <v>35</v>
      </c>
      <c r="B85" s="132"/>
      <c r="C85" s="133"/>
      <c r="D85" s="134">
        <f>D84/(COUNT(B65:C83)*2)</f>
        <v>0.71875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1" t="s">
        <v>379</v>
      </c>
      <c r="B94" s="322"/>
      <c r="C94" s="322"/>
      <c r="D94" s="322"/>
      <c r="E94" s="322"/>
      <c r="F94" s="323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1</v>
      </c>
      <c r="C97" s="213"/>
      <c r="D97" s="223" t="s">
        <v>448</v>
      </c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1</v>
      </c>
      <c r="C99" s="213"/>
      <c r="D99" s="281">
        <f>IFERROR(E99/F99,"N.A")</f>
        <v>0.5</v>
      </c>
      <c r="E99" s="282">
        <f>COUNTIF('A1 Exploitation'!F53:F98,"ok")</f>
        <v>1</v>
      </c>
      <c r="F99" s="283">
        <f>COUNTA('A1 Exploitation'!F53:F98)</f>
        <v>2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0.90909090909090906</v>
      </c>
    </row>
    <row r="102" spans="1:7" ht="18" x14ac:dyDescent="0.35">
      <c r="A102" s="42" t="s">
        <v>61</v>
      </c>
      <c r="B102" s="152"/>
      <c r="C102" s="153"/>
      <c r="D102" s="143">
        <f>SUM(D84,D100,D61)</f>
        <v>56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43264</v>
      </c>
      <c r="B106" s="124"/>
      <c r="C106" s="135"/>
      <c r="D106" s="124"/>
    </row>
    <row r="107" spans="1:7" x14ac:dyDescent="0.3">
      <c r="A107" s="311" t="s">
        <v>30</v>
      </c>
      <c r="B107" s="312" t="s">
        <v>31</v>
      </c>
      <c r="C107" s="312"/>
      <c r="D107" s="312" t="s">
        <v>46</v>
      </c>
      <c r="E107" s="313" t="s">
        <v>310</v>
      </c>
      <c r="F107" s="313" t="s">
        <v>360</v>
      </c>
    </row>
    <row r="108" spans="1:7" x14ac:dyDescent="0.3">
      <c r="A108" s="311"/>
      <c r="B108" s="41" t="s">
        <v>34</v>
      </c>
      <c r="C108" s="41" t="s">
        <v>33</v>
      </c>
      <c r="D108" s="312"/>
      <c r="E108" s="313"/>
      <c r="F108" s="31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1</v>
      </c>
      <c r="C121" s="130"/>
      <c r="D121" s="113" t="s">
        <v>456</v>
      </c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ht="34.5" customHeight="1" x14ac:dyDescent="0.3">
      <c r="A128" s="4" t="s">
        <v>170</v>
      </c>
      <c r="B128" s="130">
        <v>0</v>
      </c>
      <c r="C128" s="131"/>
      <c r="D128" s="113" t="s">
        <v>453</v>
      </c>
      <c r="E128" s="113" t="s">
        <v>454</v>
      </c>
      <c r="F128" s="204"/>
    </row>
    <row r="129" spans="1:7" s="112" customFormat="1" ht="50.25" customHeight="1" x14ac:dyDescent="0.3">
      <c r="A129" s="238" t="s">
        <v>387</v>
      </c>
      <c r="B129" s="130">
        <v>1</v>
      </c>
      <c r="C129" s="213" t="str">
        <f>IF(B129=0, -5, "0")</f>
        <v>0</v>
      </c>
      <c r="D129" s="116" t="s">
        <v>479</v>
      </c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ht="66" x14ac:dyDescent="0.3">
      <c r="A132" s="210" t="s">
        <v>157</v>
      </c>
      <c r="B132" s="130">
        <v>1</v>
      </c>
      <c r="C132" s="150" t="str">
        <f>IF(B132=0, -5, "0")</f>
        <v>0</v>
      </c>
      <c r="D132" s="301" t="s">
        <v>455</v>
      </c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31</v>
      </c>
    </row>
    <row r="140" spans="1:7" x14ac:dyDescent="0.3">
      <c r="A140" s="5" t="s">
        <v>35</v>
      </c>
      <c r="B140" s="132"/>
      <c r="C140" s="133"/>
      <c r="D140" s="134">
        <f>D139/(COUNT(B121:C138)*2)</f>
        <v>0.86111111111111116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4" t="s">
        <v>379</v>
      </c>
      <c r="B148" s="325"/>
      <c r="C148" s="325"/>
      <c r="D148" s="32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3" x14ac:dyDescent="0.3">
      <c r="A151" s="219" t="s">
        <v>391</v>
      </c>
      <c r="B151" s="130">
        <v>1</v>
      </c>
      <c r="C151" s="225"/>
      <c r="D151" s="116" t="s">
        <v>448</v>
      </c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2</v>
      </c>
      <c r="C153" s="140"/>
      <c r="D153" s="281">
        <f>IFERROR(E153/F153,"N.A")</f>
        <v>1</v>
      </c>
      <c r="E153" s="282">
        <f>COUNTIF('A1 Exploitation'!F110:F152,"ok")</f>
        <v>1</v>
      </c>
      <c r="F153" s="283">
        <f>COUNTA('A1 Exploitation'!F110:F152)</f>
        <v>1</v>
      </c>
    </row>
    <row r="154" spans="1:7" x14ac:dyDescent="0.3">
      <c r="A154" s="5" t="s">
        <v>36</v>
      </c>
      <c r="B154" s="5"/>
      <c r="C154" s="5"/>
      <c r="D154" s="5">
        <f>SUM(B143:C147,B149:C153)</f>
        <v>19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64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0.91428571428571426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43264</v>
      </c>
      <c r="B161" s="124"/>
      <c r="C161" s="135"/>
      <c r="D161" s="127"/>
    </row>
    <row r="162" spans="1:7" x14ac:dyDescent="0.3">
      <c r="A162" s="311" t="s">
        <v>30</v>
      </c>
      <c r="B162" s="312" t="s">
        <v>31</v>
      </c>
      <c r="C162" s="312"/>
      <c r="D162" s="312" t="s">
        <v>46</v>
      </c>
      <c r="E162" s="313" t="s">
        <v>310</v>
      </c>
      <c r="F162" s="313" t="s">
        <v>360</v>
      </c>
      <c r="G162" s="127"/>
    </row>
    <row r="163" spans="1:7" x14ac:dyDescent="0.3">
      <c r="A163" s="311"/>
      <c r="B163" s="41" t="s">
        <v>34</v>
      </c>
      <c r="C163" s="41" t="s">
        <v>33</v>
      </c>
      <c r="D163" s="312"/>
      <c r="E163" s="313"/>
      <c r="F163" s="31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ht="49.5" x14ac:dyDescent="0.3">
      <c r="A183" s="70" t="s">
        <v>376</v>
      </c>
      <c r="B183" s="130">
        <v>1</v>
      </c>
      <c r="C183" s="150"/>
      <c r="D183" s="226" t="s">
        <v>480</v>
      </c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66" x14ac:dyDescent="0.3">
      <c r="A185" s="70" t="s">
        <v>136</v>
      </c>
      <c r="B185" s="130">
        <v>0</v>
      </c>
      <c r="C185" s="130"/>
      <c r="D185" s="147" t="s">
        <v>481</v>
      </c>
      <c r="E185" s="95" t="s">
        <v>457</v>
      </c>
      <c r="F185" s="204"/>
    </row>
    <row r="186" spans="1:7" ht="87" customHeight="1" x14ac:dyDescent="0.35">
      <c r="A186" s="266" t="s">
        <v>186</v>
      </c>
      <c r="B186" s="130">
        <v>0</v>
      </c>
      <c r="C186" s="136">
        <f>IF(B186=0, -10, "0")</f>
        <v>-10</v>
      </c>
      <c r="D186" s="165" t="s">
        <v>475</v>
      </c>
      <c r="E186" s="95" t="s">
        <v>482</v>
      </c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7" t="s">
        <v>379</v>
      </c>
      <c r="B195" s="317"/>
      <c r="C195" s="317"/>
      <c r="D195" s="317"/>
      <c r="E195" s="317"/>
      <c r="F195" s="317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1</v>
      </c>
      <c r="C198" s="131"/>
      <c r="D198" s="116" t="s">
        <v>448</v>
      </c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2</v>
      </c>
      <c r="C200" s="130"/>
      <c r="D200" s="281">
        <f>IFERROR(E200/F200,"N.A")</f>
        <v>1</v>
      </c>
      <c r="E200" s="282">
        <f>COUNTIF('A1 Exploitation'!F165:F199,"ok")</f>
        <v>2</v>
      </c>
      <c r="F200" s="283">
        <f>COUNTA('A1 Exploitation'!F165:F199)</f>
        <v>2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32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0.64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46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0.71875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43264</v>
      </c>
      <c r="B208" s="124"/>
      <c r="C208" s="135"/>
      <c r="D208" s="124"/>
    </row>
    <row r="209" spans="1:7" x14ac:dyDescent="0.3">
      <c r="A209" s="311" t="s">
        <v>30</v>
      </c>
      <c r="B209" s="312" t="s">
        <v>31</v>
      </c>
      <c r="C209" s="312"/>
      <c r="D209" s="312" t="s">
        <v>46</v>
      </c>
      <c r="E209" s="313" t="s">
        <v>310</v>
      </c>
      <c r="F209" s="313" t="s">
        <v>360</v>
      </c>
      <c r="G209" s="127"/>
    </row>
    <row r="210" spans="1:7" x14ac:dyDescent="0.3">
      <c r="A210" s="311"/>
      <c r="B210" s="41" t="s">
        <v>34</v>
      </c>
      <c r="C210" s="41" t="s">
        <v>33</v>
      </c>
      <c r="D210" s="312"/>
      <c r="E210" s="313"/>
      <c r="F210" s="31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66" x14ac:dyDescent="0.3">
      <c r="A229" s="70" t="s">
        <v>160</v>
      </c>
      <c r="B229" s="130">
        <v>1</v>
      </c>
      <c r="C229" s="136"/>
      <c r="D229" s="113" t="s">
        <v>483</v>
      </c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82.5" x14ac:dyDescent="0.3">
      <c r="A231" s="70" t="s">
        <v>59</v>
      </c>
      <c r="B231" s="130">
        <v>0</v>
      </c>
      <c r="C231" s="130"/>
      <c r="D231" s="138" t="s">
        <v>484</v>
      </c>
      <c r="E231" s="95" t="s">
        <v>458</v>
      </c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51.75" customHeight="1" x14ac:dyDescent="0.3">
      <c r="A238" s="209" t="s">
        <v>66</v>
      </c>
      <c r="B238" s="130">
        <v>1</v>
      </c>
      <c r="C238" s="150" t="str">
        <f>IF(B238=0, -5, "0")</f>
        <v>0</v>
      </c>
      <c r="D238" s="165" t="s">
        <v>485</v>
      </c>
      <c r="E238" s="95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32</v>
      </c>
    </row>
    <row r="245" spans="1:7" x14ac:dyDescent="0.3">
      <c r="A245" s="5" t="s">
        <v>35</v>
      </c>
      <c r="B245" s="132"/>
      <c r="C245" s="133"/>
      <c r="D245" s="134">
        <f>D244/(COUNT(B226:C243)*2)</f>
        <v>0.88888888888888884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17" t="s">
        <v>379</v>
      </c>
      <c r="B256" s="317"/>
      <c r="C256" s="317"/>
      <c r="D256" s="317"/>
      <c r="E256" s="317"/>
      <c r="F256" s="317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2</v>
      </c>
      <c r="C261" s="140"/>
      <c r="D261" s="281">
        <f>IFERROR(E261/F261,"N.A")</f>
        <v>1</v>
      </c>
      <c r="E261" s="282">
        <f>COUNTIF('A1 Exploitation'!F212:F260,"ok")</f>
        <v>3</v>
      </c>
      <c r="F261" s="283">
        <f>COUNTA('A1 Exploitation'!F212:F260)</f>
        <v>3</v>
      </c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78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0.95121951219512191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43264</v>
      </c>
      <c r="B269" s="124"/>
      <c r="C269" s="135"/>
      <c r="D269" s="124"/>
      <c r="F269" s="206"/>
      <c r="G269" s="214"/>
    </row>
    <row r="270" spans="1:7" s="16" customFormat="1" x14ac:dyDescent="0.3">
      <c r="A270" s="311" t="s">
        <v>30</v>
      </c>
      <c r="B270" s="312" t="s">
        <v>31</v>
      </c>
      <c r="C270" s="312"/>
      <c r="D270" s="312" t="s">
        <v>46</v>
      </c>
      <c r="E270" s="313" t="s">
        <v>310</v>
      </c>
      <c r="F270" s="313" t="s">
        <v>360</v>
      </c>
      <c r="G270" s="214"/>
    </row>
    <row r="271" spans="1:7" s="16" customFormat="1" x14ac:dyDescent="0.3">
      <c r="A271" s="311"/>
      <c r="B271" s="41" t="s">
        <v>34</v>
      </c>
      <c r="C271" s="41" t="s">
        <v>33</v>
      </c>
      <c r="D271" s="312"/>
      <c r="E271" s="313"/>
      <c r="F271" s="31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 t="s">
        <v>32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 t="s">
        <v>32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 t="s">
        <v>32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8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 t="s">
        <v>32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66" x14ac:dyDescent="0.3">
      <c r="A302" s="209" t="s">
        <v>157</v>
      </c>
      <c r="B302" s="130">
        <v>0</v>
      </c>
      <c r="C302" s="150">
        <f>IF(B302=0, -5, "0")</f>
        <v>-5</v>
      </c>
      <c r="D302" s="165" t="s">
        <v>476</v>
      </c>
      <c r="E302" s="116" t="s">
        <v>477</v>
      </c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18" t="s">
        <v>396</v>
      </c>
      <c r="B308" s="319"/>
      <c r="C308" s="319"/>
      <c r="D308" s="319"/>
      <c r="E308" s="319"/>
      <c r="F308" s="320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2</v>
      </c>
      <c r="C313" s="140"/>
      <c r="D313" s="281">
        <f>IFERROR(E313/F313,"N.A")</f>
        <v>1</v>
      </c>
      <c r="E313" s="282">
        <f>COUNTIF('A1 Exploitation'!F273:F312,"ok")</f>
        <v>1</v>
      </c>
      <c r="F313" s="283">
        <f>COUNTA('A1 Exploitation'!F273:F312)</f>
        <v>1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33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0.7857142857142857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41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0.82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43264</v>
      </c>
      <c r="B321" s="124"/>
      <c r="C321" s="135"/>
      <c r="D321" s="127"/>
    </row>
    <row r="322" spans="1:7" x14ac:dyDescent="0.3">
      <c r="A322" s="311" t="s">
        <v>30</v>
      </c>
      <c r="B322" s="312" t="s">
        <v>31</v>
      </c>
      <c r="C322" s="312"/>
      <c r="D322" s="312" t="s">
        <v>46</v>
      </c>
      <c r="E322" s="313" t="s">
        <v>310</v>
      </c>
      <c r="F322" s="313" t="s">
        <v>360</v>
      </c>
      <c r="G322" s="127"/>
    </row>
    <row r="323" spans="1:7" x14ac:dyDescent="0.3">
      <c r="A323" s="311"/>
      <c r="B323" s="41" t="s">
        <v>34</v>
      </c>
      <c r="C323" s="41" t="s">
        <v>33</v>
      </c>
      <c r="D323" s="312"/>
      <c r="E323" s="313"/>
      <c r="F323" s="31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33" x14ac:dyDescent="0.3">
      <c r="A340" s="210" t="s">
        <v>318</v>
      </c>
      <c r="B340" s="130">
        <v>1</v>
      </c>
      <c r="C340" s="150" t="str">
        <f>IF(B340=0, -5, "0")</f>
        <v>0</v>
      </c>
      <c r="D340" s="129" t="s">
        <v>459</v>
      </c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8" t="s">
        <v>379</v>
      </c>
      <c r="B349" s="319"/>
      <c r="C349" s="319"/>
      <c r="D349" s="319"/>
      <c r="E349" s="319"/>
      <c r="F349" s="319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81">
        <f>IFERROR(E353/F353,"N.A")</f>
        <v>1</v>
      </c>
      <c r="E353" s="282">
        <f>COUNTIF('A1 Exploitation'!F325:F352,"ok")</f>
        <v>1</v>
      </c>
      <c r="F353" s="283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31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0.96875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47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0.97916666666666663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43264</v>
      </c>
      <c r="B361" s="124"/>
      <c r="C361" s="135"/>
      <c r="D361" s="124"/>
    </row>
    <row r="362" spans="1:7" x14ac:dyDescent="0.3">
      <c r="A362" s="311" t="s">
        <v>30</v>
      </c>
      <c r="B362" s="312" t="s">
        <v>31</v>
      </c>
      <c r="C362" s="312"/>
      <c r="D362" s="312" t="s">
        <v>46</v>
      </c>
      <c r="E362" s="313" t="s">
        <v>310</v>
      </c>
      <c r="F362" s="313" t="s">
        <v>360</v>
      </c>
      <c r="G362" s="127"/>
    </row>
    <row r="363" spans="1:7" x14ac:dyDescent="0.3">
      <c r="A363" s="311"/>
      <c r="B363" s="41" t="s">
        <v>34</v>
      </c>
      <c r="C363" s="41" t="s">
        <v>33</v>
      </c>
      <c r="D363" s="312"/>
      <c r="E363" s="313"/>
      <c r="F363" s="31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33" x14ac:dyDescent="0.3">
      <c r="A377" s="70" t="s">
        <v>100</v>
      </c>
      <c r="B377" s="130">
        <v>1</v>
      </c>
      <c r="C377" s="130"/>
      <c r="D377" s="95" t="s">
        <v>460</v>
      </c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7" t="s">
        <v>379</v>
      </c>
      <c r="B383" s="317"/>
      <c r="C383" s="317"/>
      <c r="D383" s="317"/>
      <c r="E383" s="317"/>
      <c r="F383" s="317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81">
        <f>IFERROR(E386/F386,"N.A")</f>
        <v>1</v>
      </c>
      <c r="E386" s="282">
        <f>COUNTIF('A1 Exploitation'!F365:F385,"ok")</f>
        <v>1</v>
      </c>
      <c r="F386" s="283">
        <f>COUNTA('A1 Exploitation'!F365:F385)</f>
        <v>1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17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0.94444444444444442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33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0.97058823529411764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43264</v>
      </c>
      <c r="B394" s="124"/>
      <c r="C394" s="135"/>
      <c r="D394" s="127"/>
      <c r="G394" s="127"/>
    </row>
    <row r="395" spans="1:7" x14ac:dyDescent="0.3">
      <c r="A395" s="311" t="s">
        <v>30</v>
      </c>
      <c r="B395" s="312" t="s">
        <v>31</v>
      </c>
      <c r="C395" s="312"/>
      <c r="D395" s="312" t="s">
        <v>46</v>
      </c>
      <c r="E395" s="313" t="s">
        <v>310</v>
      </c>
      <c r="F395" s="313" t="s">
        <v>360</v>
      </c>
      <c r="G395" s="127"/>
    </row>
    <row r="396" spans="1:7" x14ac:dyDescent="0.3">
      <c r="A396" s="311"/>
      <c r="B396" s="41" t="s">
        <v>34</v>
      </c>
      <c r="C396" s="41" t="s">
        <v>33</v>
      </c>
      <c r="D396" s="312"/>
      <c r="E396" s="313"/>
      <c r="F396" s="31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ht="33" x14ac:dyDescent="0.3">
      <c r="A431" s="210" t="s">
        <v>137</v>
      </c>
      <c r="B431" s="130">
        <v>1</v>
      </c>
      <c r="C431" s="150" t="str">
        <f>IF(B431=0, -5, "0")</f>
        <v>0</v>
      </c>
      <c r="D431" s="165" t="s">
        <v>461</v>
      </c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7" t="s">
        <v>379</v>
      </c>
      <c r="B435" s="317"/>
      <c r="C435" s="317"/>
      <c r="D435" s="317"/>
      <c r="E435" s="317"/>
      <c r="F435" s="317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81">
        <f>IFERROR(E439/F439,"N.A")</f>
        <v>1</v>
      </c>
      <c r="E439" s="282">
        <f>COUNTIF('A1 Exploitation'!F398:F438,"ok")</f>
        <v>1</v>
      </c>
      <c r="F439" s="283">
        <f>COUNTA('A1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15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0.83333333333333337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55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0.94827586206896552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43264</v>
      </c>
      <c r="B447" s="124"/>
      <c r="C447" s="135"/>
      <c r="D447" s="124"/>
    </row>
    <row r="448" spans="1:7" x14ac:dyDescent="0.3">
      <c r="A448" s="311" t="s">
        <v>30</v>
      </c>
      <c r="B448" s="312" t="s">
        <v>31</v>
      </c>
      <c r="C448" s="312"/>
      <c r="D448" s="312" t="s">
        <v>46</v>
      </c>
      <c r="E448" s="313" t="s">
        <v>310</v>
      </c>
      <c r="F448" s="313" t="s">
        <v>360</v>
      </c>
      <c r="G448" s="127"/>
    </row>
    <row r="449" spans="1:6" x14ac:dyDescent="0.3">
      <c r="A449" s="311"/>
      <c r="B449" s="41" t="s">
        <v>34</v>
      </c>
      <c r="C449" s="41" t="s">
        <v>33</v>
      </c>
      <c r="D449" s="312"/>
      <c r="E449" s="313"/>
      <c r="F449" s="31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3" x14ac:dyDescent="0.3">
      <c r="A462" s="70" t="s">
        <v>243</v>
      </c>
      <c r="B462" s="130">
        <v>1</v>
      </c>
      <c r="C462" s="130"/>
      <c r="D462" s="95" t="s">
        <v>486</v>
      </c>
      <c r="E462" s="95" t="s">
        <v>487</v>
      </c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x14ac:dyDescent="0.3">
      <c r="A464" s="70" t="s">
        <v>133</v>
      </c>
      <c r="B464" s="130">
        <v>1</v>
      </c>
      <c r="C464" s="130"/>
      <c r="D464" s="138" t="s">
        <v>462</v>
      </c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4" t="s">
        <v>379</v>
      </c>
      <c r="B471" s="315"/>
      <c r="C471" s="315"/>
      <c r="D471" s="315"/>
      <c r="E471" s="315"/>
      <c r="F471" s="315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81">
        <f>IFERROR(E476/F476,"N.A")</f>
        <v>1</v>
      </c>
      <c r="E476" s="282">
        <f>COUNTIF('A1 Exploitation'!F451:F475,"ok")</f>
        <v>1</v>
      </c>
      <c r="F476" s="283">
        <f>COUNTA('A1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28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0.93333333333333335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0.95238095238095233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6" t="s">
        <v>367</v>
      </c>
      <c r="B483" s="316"/>
      <c r="C483" s="316"/>
      <c r="D483" s="316"/>
      <c r="E483" s="185"/>
      <c r="F483" s="201"/>
    </row>
    <row r="484" spans="1:7" x14ac:dyDescent="0.3">
      <c r="A484" s="74">
        <f>B11</f>
        <v>43264</v>
      </c>
      <c r="B484" s="124"/>
      <c r="C484" s="135"/>
      <c r="D484" s="124"/>
    </row>
    <row r="485" spans="1:7" x14ac:dyDescent="0.3">
      <c r="A485" s="311" t="s">
        <v>30</v>
      </c>
      <c r="B485" s="312" t="s">
        <v>31</v>
      </c>
      <c r="C485" s="312"/>
      <c r="D485" s="312" t="s">
        <v>46</v>
      </c>
      <c r="E485" s="313" t="s">
        <v>310</v>
      </c>
      <c r="F485" s="313" t="s">
        <v>360</v>
      </c>
      <c r="G485" s="127"/>
    </row>
    <row r="486" spans="1:7" x14ac:dyDescent="0.3">
      <c r="A486" s="311"/>
      <c r="B486" s="41" t="s">
        <v>34</v>
      </c>
      <c r="C486" s="41" t="s">
        <v>33</v>
      </c>
      <c r="D486" s="312"/>
      <c r="E486" s="313"/>
      <c r="F486" s="31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customHeight="1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3" x14ac:dyDescent="0.3">
      <c r="A492" s="66" t="s">
        <v>400</v>
      </c>
      <c r="B492" s="130">
        <v>1</v>
      </c>
      <c r="C492" s="131"/>
      <c r="D492" s="116" t="s">
        <v>463</v>
      </c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9</v>
      </c>
    </row>
    <row r="494" spans="1:7" x14ac:dyDescent="0.3">
      <c r="A494" s="5" t="s">
        <v>35</v>
      </c>
      <c r="B494" s="132"/>
      <c r="C494" s="133"/>
      <c r="D494" s="134">
        <f>D493/(COUNT(B488:C492)*2)</f>
        <v>0.9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"0"))</f>
        <v>2</v>
      </c>
      <c r="C498" s="213"/>
      <c r="D498" s="281">
        <f>IFERROR(E498/F498,"N.A")</f>
        <v>1</v>
      </c>
      <c r="E498" s="282">
        <f>COUNTIF('A1 Exploitation'!F488:F497,"ok")</f>
        <v>1</v>
      </c>
      <c r="F498" s="283">
        <f>COUNTA('A1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15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0.9375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43264</v>
      </c>
      <c r="B506" s="124"/>
      <c r="C506" s="135"/>
      <c r="D506" s="124"/>
    </row>
    <row r="507" spans="1:7" x14ac:dyDescent="0.3">
      <c r="A507" s="311" t="s">
        <v>30</v>
      </c>
      <c r="B507" s="312" t="s">
        <v>31</v>
      </c>
      <c r="C507" s="312"/>
      <c r="D507" s="312" t="s">
        <v>46</v>
      </c>
      <c r="E507" s="313" t="s">
        <v>310</v>
      </c>
      <c r="F507" s="313" t="s">
        <v>360</v>
      </c>
      <c r="G507" s="127"/>
    </row>
    <row r="508" spans="1:7" x14ac:dyDescent="0.3">
      <c r="A508" s="311"/>
      <c r="B508" s="41" t="s">
        <v>34</v>
      </c>
      <c r="C508" s="41" t="s">
        <v>33</v>
      </c>
      <c r="D508" s="354"/>
      <c r="E508" s="313"/>
      <c r="F508" s="313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81">
        <f>IFERROR(E512/F512,"N.A")</f>
        <v>1</v>
      </c>
      <c r="E512" s="284">
        <f>COUNTIF('A1 Exploitation'!F509:F511,"ok")</f>
        <v>1</v>
      </c>
      <c r="F512" s="285">
        <f>COUNTA('A1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43264</v>
      </c>
      <c r="B517" s="124"/>
      <c r="C517" s="135"/>
      <c r="D517" s="124"/>
    </row>
    <row r="518" spans="1:7" x14ac:dyDescent="0.3">
      <c r="A518" s="311" t="s">
        <v>30</v>
      </c>
      <c r="B518" s="312" t="s">
        <v>31</v>
      </c>
      <c r="C518" s="312"/>
      <c r="D518" s="312" t="s">
        <v>46</v>
      </c>
      <c r="E518" s="313" t="s">
        <v>310</v>
      </c>
      <c r="F518" s="313" t="s">
        <v>360</v>
      </c>
      <c r="G518" s="127"/>
    </row>
    <row r="519" spans="1:7" x14ac:dyDescent="0.3">
      <c r="A519" s="311"/>
      <c r="B519" s="41" t="s">
        <v>34</v>
      </c>
      <c r="C519" s="41" t="s">
        <v>33</v>
      </c>
      <c r="D519" s="354"/>
      <c r="E519" s="313"/>
      <c r="F519" s="313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"0"))</f>
        <v>2</v>
      </c>
      <c r="C532" s="140"/>
      <c r="D532" s="281">
        <f>IFERROR(E532/F532,"N.A")</f>
        <v>1</v>
      </c>
      <c r="E532" s="282">
        <f>COUNTIF('A1 Exploitation'!F520:F531,"ok")</f>
        <v>1</v>
      </c>
      <c r="F532" s="283">
        <f>COUNTA('A1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43264</v>
      </c>
      <c r="B537" s="124"/>
      <c r="C537" s="135"/>
      <c r="D537" s="124"/>
      <c r="G537" s="127"/>
    </row>
    <row r="538" spans="1:7" x14ac:dyDescent="0.3">
      <c r="A538" s="311" t="s">
        <v>30</v>
      </c>
      <c r="B538" s="312" t="s">
        <v>31</v>
      </c>
      <c r="C538" s="312"/>
      <c r="D538" s="312" t="s">
        <v>46</v>
      </c>
      <c r="E538" s="313" t="s">
        <v>310</v>
      </c>
      <c r="F538" s="313" t="s">
        <v>360</v>
      </c>
      <c r="G538" s="127"/>
    </row>
    <row r="539" spans="1:7" x14ac:dyDescent="0.3">
      <c r="A539" s="311"/>
      <c r="B539" s="41" t="s">
        <v>34</v>
      </c>
      <c r="C539" s="41" t="s">
        <v>33</v>
      </c>
      <c r="D539" s="354"/>
      <c r="E539" s="313"/>
      <c r="F539" s="313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"0"))</f>
        <v>2</v>
      </c>
      <c r="C543" s="130"/>
      <c r="D543" s="281">
        <f>IFERROR(E543/F543,"N.A")</f>
        <v>1</v>
      </c>
      <c r="E543" s="282">
        <f>COUNTIF('A1 Exploitation'!F540:F542,"ok")</f>
        <v>1</v>
      </c>
      <c r="F543" s="283">
        <f>COUNTA('A1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0.9642857142857143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541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0.90166666666666662</v>
      </c>
    </row>
  </sheetData>
  <sheetProtection algorithmName="SHA-512" hashValue="ktB/2rCl7/3GCYvI6DnFOKcP5E1g7KhdlK1aWK/oMuJ1KS1//5Pmz6fN+0EZAqOm1jL7dHyF1i8TEO6kHLLh4g==" saltValue="7f9jKIaz03ySvxyWzEwVyQ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28" orientation="portrait" r:id="rId1"/>
  <rowBreaks count="5" manualBreakCount="5">
    <brk id="85" max="6" man="1"/>
    <brk id="205" max="6" man="1"/>
    <brk id="267" max="6" man="1"/>
    <brk id="374" max="6" man="1"/>
    <brk id="5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" zoomScale="95" zoomScaleNormal="90" zoomScaleSheetLayoutView="95" workbookViewId="0">
      <selection activeCell="D4" sqref="D4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0"/>
      <c r="E1" s="330"/>
      <c r="F1" s="330"/>
      <c r="G1" s="330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51" t="s">
        <v>50</v>
      </c>
      <c r="B6" s="351"/>
      <c r="C6" s="351"/>
      <c r="D6" s="351"/>
      <c r="E6" s="351"/>
      <c r="F6" s="351"/>
      <c r="G6" s="125"/>
    </row>
    <row r="7" spans="1:7" s="12" customFormat="1" ht="21.75" customHeight="1" x14ac:dyDescent="0.45">
      <c r="A7" s="332" t="str">
        <f>'A2 Exploitation'!A8:F8</f>
        <v>NABEUL</v>
      </c>
      <c r="B7" s="332"/>
      <c r="C7" s="332"/>
      <c r="D7" s="332"/>
      <c r="E7" s="332"/>
      <c r="F7" s="332"/>
      <c r="G7" s="125"/>
    </row>
    <row r="8" spans="1:7" s="12" customFormat="1" ht="24" x14ac:dyDescent="0.45">
      <c r="A8" s="14" t="s">
        <v>42</v>
      </c>
      <c r="B8" s="352" t="str">
        <f>'A2 Exploitation'!B9:F9</f>
        <v>M Souheil DRAOUI</v>
      </c>
      <c r="C8" s="352"/>
      <c r="D8" s="352"/>
      <c r="E8" s="352"/>
      <c r="F8" s="352"/>
      <c r="G8" s="125"/>
    </row>
    <row r="9" spans="1:7" s="12" customFormat="1" ht="24" x14ac:dyDescent="0.45">
      <c r="A9" s="15" t="s">
        <v>44</v>
      </c>
      <c r="B9" s="353" t="str">
        <f>'A2 Exploitation'!B10:F10</f>
        <v>Chefs rayons et directeur magasin</v>
      </c>
      <c r="C9" s="353"/>
      <c r="D9" s="353"/>
      <c r="E9" s="353"/>
      <c r="F9" s="353"/>
      <c r="G9" s="125"/>
    </row>
    <row r="10" spans="1:7" s="12" customFormat="1" ht="24" x14ac:dyDescent="0.45">
      <c r="A10" s="14" t="s">
        <v>43</v>
      </c>
      <c r="B10" s="350">
        <f>'A2 Exploitation'!B11:F11</f>
        <v>43264</v>
      </c>
      <c r="C10" s="350"/>
      <c r="D10" s="350"/>
      <c r="E10" s="350"/>
      <c r="F10" s="350"/>
      <c r="G10" s="125"/>
    </row>
    <row r="11" spans="1:7" s="12" customFormat="1" ht="24" x14ac:dyDescent="0.45">
      <c r="A11" s="14" t="s">
        <v>294</v>
      </c>
      <c r="B11" s="349">
        <f>D199</f>
        <v>0.96296296296296291</v>
      </c>
      <c r="C11" s="349"/>
      <c r="D11" s="349"/>
      <c r="E11" s="349"/>
      <c r="F11" s="349"/>
      <c r="G11" s="125"/>
    </row>
    <row r="12" spans="1:7" s="12" customFormat="1" ht="22.5" x14ac:dyDescent="0.45">
      <c r="A12" s="11"/>
      <c r="D12" s="328"/>
      <c r="E12" s="328"/>
      <c r="F12" s="328"/>
      <c r="G12" s="328"/>
    </row>
    <row r="13" spans="1:7" s="12" customFormat="1" ht="11.25" customHeight="1" x14ac:dyDescent="0.3">
      <c r="A13" s="311" t="s">
        <v>30</v>
      </c>
      <c r="B13" s="312" t="s">
        <v>31</v>
      </c>
      <c r="C13" s="312"/>
      <c r="D13" s="312" t="s">
        <v>46</v>
      </c>
      <c r="E13" s="312" t="s">
        <v>190</v>
      </c>
      <c r="F13" s="312" t="s">
        <v>191</v>
      </c>
      <c r="G13" s="112"/>
    </row>
    <row r="14" spans="1:7" s="12" customFormat="1" ht="12.75" customHeight="1" x14ac:dyDescent="0.3">
      <c r="A14" s="311"/>
      <c r="B14" s="34" t="s">
        <v>34</v>
      </c>
      <c r="C14" s="34" t="s">
        <v>33</v>
      </c>
      <c r="D14" s="312"/>
      <c r="E14" s="312"/>
      <c r="F14" s="31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4" t="s">
        <v>0</v>
      </c>
      <c r="B16" s="345"/>
      <c r="C16" s="345"/>
      <c r="D16" s="345"/>
      <c r="E16" s="345"/>
      <c r="F16" s="345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6" t="s">
        <v>36</v>
      </c>
      <c r="B22" s="342"/>
      <c r="C22" s="343"/>
      <c r="D22" s="250">
        <f>SUM(B17:C21)</f>
        <v>10</v>
      </c>
    </row>
    <row r="23" spans="1:7" x14ac:dyDescent="0.3">
      <c r="A23" s="337" t="s">
        <v>295</v>
      </c>
      <c r="B23" s="338"/>
      <c r="C23" s="339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5" t="s">
        <v>4</v>
      </c>
      <c r="B25" s="336"/>
      <c r="C25" s="336"/>
      <c r="D25" s="336"/>
      <c r="E25" s="336"/>
      <c r="F25" s="336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 t="s">
        <v>32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7" t="s">
        <v>36</v>
      </c>
      <c r="B33" s="338"/>
      <c r="C33" s="339"/>
      <c r="D33" s="248">
        <f>SUM(B26:C32)</f>
        <v>12</v>
      </c>
    </row>
    <row r="34" spans="1:7" x14ac:dyDescent="0.3">
      <c r="A34" s="337" t="s">
        <v>295</v>
      </c>
      <c r="B34" s="338"/>
      <c r="C34" s="339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5" t="s">
        <v>219</v>
      </c>
      <c r="B36" s="336"/>
      <c r="C36" s="336"/>
      <c r="D36" s="336"/>
      <c r="E36" s="336"/>
      <c r="F36" s="336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7" t="s">
        <v>36</v>
      </c>
      <c r="B42" s="338"/>
      <c r="C42" s="339"/>
      <c r="D42" s="248">
        <f>SUM(B37:C41)</f>
        <v>10</v>
      </c>
      <c r="E42" s="13"/>
      <c r="F42" s="13"/>
      <c r="G42" s="126"/>
    </row>
    <row r="43" spans="1:7" s="22" customFormat="1" x14ac:dyDescent="0.3">
      <c r="A43" s="337" t="s">
        <v>295</v>
      </c>
      <c r="B43" s="338"/>
      <c r="C43" s="339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7" t="s">
        <v>21</v>
      </c>
      <c r="B45" s="348"/>
      <c r="C45" s="348"/>
      <c r="D45" s="348"/>
      <c r="E45" s="348"/>
      <c r="F45" s="348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464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7" t="s">
        <v>36</v>
      </c>
      <c r="B52" s="338"/>
      <c r="C52" s="339"/>
      <c r="D52" s="248">
        <f>SUM(B46:C51)</f>
        <v>12</v>
      </c>
    </row>
    <row r="53" spans="1:7" x14ac:dyDescent="0.3">
      <c r="A53" s="337" t="s">
        <v>295</v>
      </c>
      <c r="B53" s="338"/>
      <c r="C53" s="339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5" t="s">
        <v>8</v>
      </c>
      <c r="B55" s="336"/>
      <c r="C55" s="336"/>
      <c r="D55" s="336"/>
      <c r="E55" s="336"/>
      <c r="F55" s="336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7" t="s">
        <v>36</v>
      </c>
      <c r="B63" s="338"/>
      <c r="C63" s="339"/>
      <c r="D63" s="248">
        <f>SUM(B56:C62)</f>
        <v>14</v>
      </c>
    </row>
    <row r="64" spans="1:7" x14ac:dyDescent="0.3">
      <c r="A64" s="337" t="s">
        <v>295</v>
      </c>
      <c r="B64" s="338"/>
      <c r="C64" s="339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5" t="s">
        <v>130</v>
      </c>
      <c r="B66" s="336"/>
      <c r="C66" s="336"/>
      <c r="D66" s="336"/>
      <c r="E66" s="336"/>
      <c r="F66" s="336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34.5" x14ac:dyDescent="0.4">
      <c r="A69" s="17" t="s">
        <v>293</v>
      </c>
      <c r="B69" s="100">
        <v>1</v>
      </c>
      <c r="C69" s="101"/>
      <c r="D69" s="95" t="s">
        <v>473</v>
      </c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7" t="s">
        <v>36</v>
      </c>
      <c r="B84" s="338"/>
      <c r="C84" s="339"/>
      <c r="D84" s="248">
        <f>SUM(B67:C83)</f>
        <v>27</v>
      </c>
    </row>
    <row r="85" spans="1:7" x14ac:dyDescent="0.3">
      <c r="A85" s="337" t="s">
        <v>295</v>
      </c>
      <c r="B85" s="338"/>
      <c r="C85" s="339"/>
      <c r="D85" s="33">
        <f>D84/(COUNT(B67:C83)*2)</f>
        <v>0.9642857142857143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5" t="s">
        <v>211</v>
      </c>
      <c r="B87" s="336"/>
      <c r="C87" s="336"/>
      <c r="D87" s="336"/>
      <c r="E87" s="336"/>
      <c r="F87" s="336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34.5" x14ac:dyDescent="0.4">
      <c r="A92" s="20" t="s">
        <v>248</v>
      </c>
      <c r="B92" s="110">
        <v>1</v>
      </c>
      <c r="C92" s="101"/>
      <c r="D92" s="95" t="s">
        <v>468</v>
      </c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ht="33" x14ac:dyDescent="0.3">
      <c r="A95" s="20" t="s">
        <v>165</v>
      </c>
      <c r="B95" s="110">
        <v>1</v>
      </c>
      <c r="C95" s="94"/>
      <c r="D95" s="95" t="s">
        <v>465</v>
      </c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50.25" x14ac:dyDescent="0.35">
      <c r="A99" s="46" t="s">
        <v>193</v>
      </c>
      <c r="B99" s="110">
        <v>1</v>
      </c>
      <c r="C99" s="120" t="str">
        <f>IF(B99=0, -5, "0")</f>
        <v>0</v>
      </c>
      <c r="D99" s="95" t="s">
        <v>466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7" t="s">
        <v>36</v>
      </c>
      <c r="B102" s="338"/>
      <c r="C102" s="339"/>
      <c r="D102" s="248">
        <f>SUM(B88:C101)</f>
        <v>23</v>
      </c>
    </row>
    <row r="103" spans="1:7" x14ac:dyDescent="0.3">
      <c r="A103" s="337" t="s">
        <v>295</v>
      </c>
      <c r="B103" s="338"/>
      <c r="C103" s="339"/>
      <c r="D103" s="33">
        <f>D102/(COUNT(B88:C101)*2)</f>
        <v>0.88461538461538458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5" t="s">
        <v>212</v>
      </c>
      <c r="B106" s="336"/>
      <c r="C106" s="336"/>
      <c r="D106" s="336"/>
      <c r="E106" s="336"/>
      <c r="F106" s="336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ht="33" x14ac:dyDescent="0.3">
      <c r="A113" s="21" t="s">
        <v>165</v>
      </c>
      <c r="B113" s="110">
        <v>1</v>
      </c>
      <c r="C113" s="94"/>
      <c r="D113" s="95" t="s">
        <v>467</v>
      </c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7" t="s">
        <v>36</v>
      </c>
      <c r="B118" s="338"/>
      <c r="C118" s="339"/>
      <c r="D118" s="248">
        <f>SUM(B107:C117)</f>
        <v>21</v>
      </c>
      <c r="E118" s="13"/>
      <c r="F118" s="13"/>
      <c r="G118" s="126"/>
    </row>
    <row r="119" spans="1:7" s="22" customFormat="1" x14ac:dyDescent="0.3">
      <c r="A119" s="337" t="s">
        <v>295</v>
      </c>
      <c r="B119" s="338"/>
      <c r="C119" s="339"/>
      <c r="D119" s="33">
        <f>D118/(COUNT(B107:C117)*2)</f>
        <v>0.95454545454545459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5" t="s">
        <v>185</v>
      </c>
      <c r="B121" s="336"/>
      <c r="C121" s="336"/>
      <c r="D121" s="336"/>
      <c r="E121" s="336"/>
      <c r="F121" s="336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1</v>
      </c>
      <c r="C123" s="94"/>
      <c r="D123" s="95" t="s">
        <v>469</v>
      </c>
      <c r="E123" s="95"/>
      <c r="F123" s="94"/>
    </row>
    <row r="124" spans="1:7" ht="34.5" x14ac:dyDescent="0.4">
      <c r="A124" s="17" t="s">
        <v>293</v>
      </c>
      <c r="B124" s="111">
        <v>2</v>
      </c>
      <c r="C124" s="101"/>
      <c r="D124" s="95" t="s">
        <v>474</v>
      </c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7" t="s">
        <v>36</v>
      </c>
      <c r="B133" s="338"/>
      <c r="C133" s="339"/>
      <c r="D133" s="248">
        <f>SUM(B122:C132)</f>
        <v>21</v>
      </c>
    </row>
    <row r="134" spans="1:7" x14ac:dyDescent="0.3">
      <c r="A134" s="337" t="s">
        <v>295</v>
      </c>
      <c r="B134" s="338"/>
      <c r="C134" s="339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5" t="s">
        <v>71</v>
      </c>
      <c r="B136" s="336"/>
      <c r="C136" s="336"/>
      <c r="D136" s="336"/>
      <c r="E136" s="336"/>
      <c r="F136" s="336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37" t="s">
        <v>36</v>
      </c>
      <c r="B149" s="338"/>
      <c r="C149" s="339"/>
      <c r="D149" s="248">
        <f>SUM(B137:C148)</f>
        <v>12</v>
      </c>
    </row>
    <row r="150" spans="1:7" x14ac:dyDescent="0.3">
      <c r="A150" s="337" t="s">
        <v>295</v>
      </c>
      <c r="B150" s="338"/>
      <c r="C150" s="339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5" t="s">
        <v>217</v>
      </c>
      <c r="B152" s="336"/>
      <c r="C152" s="336"/>
      <c r="D152" s="336"/>
      <c r="E152" s="336"/>
      <c r="F152" s="336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7" t="s">
        <v>36</v>
      </c>
      <c r="B161" s="342"/>
      <c r="C161" s="343"/>
      <c r="D161" s="250">
        <f>SUM(B153:C160)</f>
        <v>16</v>
      </c>
    </row>
    <row r="162" spans="1:7" x14ac:dyDescent="0.3">
      <c r="A162" s="337" t="s">
        <v>295</v>
      </c>
      <c r="B162" s="338"/>
      <c r="C162" s="339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5" t="s">
        <v>77</v>
      </c>
      <c r="B164" s="336"/>
      <c r="C164" s="336"/>
      <c r="D164" s="336"/>
      <c r="E164" s="336"/>
      <c r="F164" s="336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ht="33" x14ac:dyDescent="0.3">
      <c r="A166" s="17" t="s">
        <v>287</v>
      </c>
      <c r="B166" s="94">
        <v>1</v>
      </c>
      <c r="C166" s="94"/>
      <c r="D166" s="95" t="s">
        <v>470</v>
      </c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7" t="s">
        <v>36</v>
      </c>
      <c r="B169" s="338"/>
      <c r="C169" s="339"/>
      <c r="D169" s="248">
        <f>SUM(B165:C168)</f>
        <v>7</v>
      </c>
    </row>
    <row r="170" spans="1:7" x14ac:dyDescent="0.3">
      <c r="A170" s="337" t="s">
        <v>295</v>
      </c>
      <c r="B170" s="338"/>
      <c r="C170" s="339"/>
      <c r="D170" s="33">
        <f>D169/(COUNT(B165:C168)*2)</f>
        <v>0.875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0" t="s">
        <v>17</v>
      </c>
      <c r="B172" s="341"/>
      <c r="C172" s="341"/>
      <c r="D172" s="341"/>
      <c r="E172" s="341"/>
      <c r="F172" s="341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7" t="s">
        <v>36</v>
      </c>
      <c r="B177" s="338"/>
      <c r="C177" s="339"/>
      <c r="D177" s="248">
        <f>SUM(B173:C176)</f>
        <v>8</v>
      </c>
    </row>
    <row r="178" spans="1:7" x14ac:dyDescent="0.3">
      <c r="A178" s="337" t="s">
        <v>295</v>
      </c>
      <c r="B178" s="338"/>
      <c r="C178" s="339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5" t="s">
        <v>78</v>
      </c>
      <c r="B180" s="336"/>
      <c r="C180" s="336"/>
      <c r="D180" s="336"/>
      <c r="E180" s="336"/>
      <c r="F180" s="336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7" t="s">
        <v>36</v>
      </c>
      <c r="B186" s="338"/>
      <c r="C186" s="339"/>
      <c r="D186" s="248">
        <f>SUM(B181:C185)</f>
        <v>10</v>
      </c>
    </row>
    <row r="187" spans="1:7" x14ac:dyDescent="0.3">
      <c r="A187" s="337" t="s">
        <v>295</v>
      </c>
      <c r="B187" s="338"/>
      <c r="C187" s="339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5" t="s">
        <v>216</v>
      </c>
      <c r="B189" s="336"/>
      <c r="C189" s="336"/>
      <c r="D189" s="336"/>
      <c r="E189" s="336"/>
      <c r="F189" s="336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33" x14ac:dyDescent="0.3">
      <c r="A192" s="20" t="s">
        <v>311</v>
      </c>
      <c r="B192" s="94">
        <v>1</v>
      </c>
      <c r="C192" s="94"/>
      <c r="D192" s="95" t="s">
        <v>471</v>
      </c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7" t="s">
        <v>36</v>
      </c>
      <c r="B194" s="338"/>
      <c r="C194" s="339"/>
      <c r="D194" s="54">
        <f>SUM(B190:C193)</f>
        <v>5</v>
      </c>
    </row>
    <row r="195" spans="1:6" x14ac:dyDescent="0.3">
      <c r="A195" s="337" t="s">
        <v>295</v>
      </c>
      <c r="B195" s="338"/>
      <c r="C195" s="339"/>
      <c r="D195" s="33">
        <f>D194/(COUNT(B190:C193)*2)</f>
        <v>0.83333333333333337</v>
      </c>
    </row>
    <row r="197" spans="1:6" ht="18" x14ac:dyDescent="0.35">
      <c r="A197" s="64" t="s">
        <v>472</v>
      </c>
      <c r="B197" s="63"/>
      <c r="C197" s="63"/>
      <c r="D197" s="296">
        <f>E197/F197</f>
        <v>0.5</v>
      </c>
      <c r="E197" s="286">
        <f>COUNTIF('A1 Technique'!F17:F193,"ok")</f>
        <v>8</v>
      </c>
      <c r="F197" s="287">
        <f>COUNTA('A1 Technique'!F17:F193)</f>
        <v>16</v>
      </c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208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0.96296296296296291</v>
      </c>
    </row>
  </sheetData>
  <sheetProtection algorithmName="SHA-512" hashValue="oN0IjG3og6pu6DIe2FjnSzH9r8TC2VxeVUY96ruipVQMdqAEMv434ln3oKoGhh6ULvihMLYm3qSJ32zynv1JFA==" saltValue="dW8JYFSFQp1eejaF0YltGQ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47" orientation="portrait" r:id="rId1"/>
  <rowBreaks count="2" manualBreakCount="2">
    <brk id="85" max="5" man="1"/>
    <brk id="150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A435" sqref="A435:F435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0"/>
      <c r="E1" s="330"/>
      <c r="F1" s="330"/>
      <c r="G1" s="330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31" t="s">
        <v>179</v>
      </c>
      <c r="B7" s="331"/>
      <c r="C7" s="331"/>
      <c r="D7" s="331"/>
      <c r="E7" s="331"/>
      <c r="F7" s="331"/>
      <c r="G7" s="125"/>
    </row>
    <row r="8" spans="1:7" ht="29.25" x14ac:dyDescent="0.45">
      <c r="A8" s="332" t="str">
        <f>'Page de garde'!D18</f>
        <v>NABEUL</v>
      </c>
      <c r="B8" s="332"/>
      <c r="C8" s="332"/>
      <c r="D8" s="332"/>
      <c r="E8" s="332"/>
      <c r="F8" s="332"/>
      <c r="G8" s="125"/>
    </row>
    <row r="9" spans="1:7" ht="24" x14ac:dyDescent="0.45">
      <c r="A9" s="14" t="s">
        <v>42</v>
      </c>
      <c r="B9" s="333"/>
      <c r="C9" s="333"/>
      <c r="D9" s="333"/>
      <c r="E9" s="333"/>
      <c r="F9" s="333"/>
      <c r="G9" s="125"/>
    </row>
    <row r="10" spans="1:7" ht="24" x14ac:dyDescent="0.45">
      <c r="A10" s="15" t="s">
        <v>44</v>
      </c>
      <c r="B10" s="334"/>
      <c r="C10" s="334"/>
      <c r="D10" s="334"/>
      <c r="E10" s="334"/>
      <c r="F10" s="334"/>
      <c r="G10" s="125"/>
    </row>
    <row r="11" spans="1:7" ht="24" x14ac:dyDescent="0.45">
      <c r="A11" s="14" t="s">
        <v>43</v>
      </c>
      <c r="B11" s="329"/>
      <c r="C11" s="329"/>
      <c r="D11" s="329"/>
      <c r="E11" s="329"/>
      <c r="F11" s="329"/>
      <c r="G11" s="125"/>
    </row>
    <row r="12" spans="1:7" ht="24" x14ac:dyDescent="0.45">
      <c r="A12" s="14" t="s">
        <v>239</v>
      </c>
      <c r="B12" s="327">
        <f>D549</f>
        <v>0</v>
      </c>
      <c r="C12" s="327"/>
      <c r="D12" s="327"/>
      <c r="E12" s="327"/>
      <c r="F12" s="327"/>
      <c r="G12" s="125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1" t="s">
        <v>30</v>
      </c>
      <c r="B17" s="312" t="s">
        <v>31</v>
      </c>
      <c r="C17" s="312"/>
      <c r="D17" s="312" t="s">
        <v>46</v>
      </c>
      <c r="E17" s="313" t="s">
        <v>310</v>
      </c>
      <c r="F17" s="313" t="s">
        <v>358</v>
      </c>
    </row>
    <row r="18" spans="1:8" ht="16.5" customHeight="1" x14ac:dyDescent="0.3">
      <c r="A18" s="311"/>
      <c r="B18" s="41" t="s">
        <v>34</v>
      </c>
      <c r="C18" s="41" t="s">
        <v>33</v>
      </c>
      <c r="D18" s="312"/>
      <c r="E18" s="313"/>
      <c r="F18" s="31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1" t="s">
        <v>379</v>
      </c>
      <c r="B38" s="322"/>
      <c r="C38" s="322"/>
      <c r="D38" s="322"/>
      <c r="E38" s="322"/>
      <c r="F38" s="323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1" t="s">
        <v>30</v>
      </c>
      <c r="B50" s="312" t="s">
        <v>31</v>
      </c>
      <c r="C50" s="312"/>
      <c r="D50" s="312" t="s">
        <v>46</v>
      </c>
      <c r="E50" s="313" t="s">
        <v>310</v>
      </c>
      <c r="F50" s="313" t="s">
        <v>360</v>
      </c>
      <c r="G50" s="127"/>
    </row>
    <row r="51" spans="1:7" x14ac:dyDescent="0.3">
      <c r="A51" s="311"/>
      <c r="B51" s="41" t="s">
        <v>34</v>
      </c>
      <c r="C51" s="41" t="s">
        <v>33</v>
      </c>
      <c r="D51" s="312"/>
      <c r="E51" s="313"/>
      <c r="F51" s="31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1" t="s">
        <v>379</v>
      </c>
      <c r="B94" s="322"/>
      <c r="C94" s="322"/>
      <c r="D94" s="322"/>
      <c r="E94" s="322"/>
      <c r="F94" s="323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1" t="s">
        <v>30</v>
      </c>
      <c r="B107" s="312" t="s">
        <v>31</v>
      </c>
      <c r="C107" s="312"/>
      <c r="D107" s="312" t="s">
        <v>46</v>
      </c>
      <c r="E107" s="313" t="s">
        <v>310</v>
      </c>
      <c r="F107" s="313" t="s">
        <v>360</v>
      </c>
    </row>
    <row r="108" spans="1:7" x14ac:dyDescent="0.3">
      <c r="A108" s="311"/>
      <c r="B108" s="41" t="s">
        <v>34</v>
      </c>
      <c r="C108" s="41" t="s">
        <v>33</v>
      </c>
      <c r="D108" s="312"/>
      <c r="E108" s="313"/>
      <c r="F108" s="31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4" t="s">
        <v>379</v>
      </c>
      <c r="B148" s="325"/>
      <c r="C148" s="325"/>
      <c r="D148" s="32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1" t="s">
        <v>30</v>
      </c>
      <c r="B162" s="312" t="s">
        <v>31</v>
      </c>
      <c r="C162" s="312"/>
      <c r="D162" s="312" t="s">
        <v>46</v>
      </c>
      <c r="E162" s="313" t="s">
        <v>310</v>
      </c>
      <c r="F162" s="313" t="s">
        <v>360</v>
      </c>
      <c r="G162" s="127"/>
    </row>
    <row r="163" spans="1:7" x14ac:dyDescent="0.3">
      <c r="A163" s="311"/>
      <c r="B163" s="41" t="s">
        <v>34</v>
      </c>
      <c r="C163" s="41" t="s">
        <v>33</v>
      </c>
      <c r="D163" s="312"/>
      <c r="E163" s="313"/>
      <c r="F163" s="31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7" t="s">
        <v>379</v>
      </c>
      <c r="B195" s="317"/>
      <c r="C195" s="317"/>
      <c r="D195" s="317"/>
      <c r="E195" s="317"/>
      <c r="F195" s="317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1" t="s">
        <v>30</v>
      </c>
      <c r="B209" s="312" t="s">
        <v>31</v>
      </c>
      <c r="C209" s="312"/>
      <c r="D209" s="312" t="s">
        <v>46</v>
      </c>
      <c r="E209" s="313" t="s">
        <v>310</v>
      </c>
      <c r="F209" s="313" t="s">
        <v>360</v>
      </c>
      <c r="G209" s="127"/>
    </row>
    <row r="210" spans="1:7" x14ac:dyDescent="0.3">
      <c r="A210" s="311"/>
      <c r="B210" s="41" t="s">
        <v>34</v>
      </c>
      <c r="C210" s="41" t="s">
        <v>33</v>
      </c>
      <c r="D210" s="312"/>
      <c r="E210" s="313"/>
      <c r="F210" s="31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7" t="s">
        <v>379</v>
      </c>
      <c r="B256" s="317"/>
      <c r="C256" s="317"/>
      <c r="D256" s="317"/>
      <c r="E256" s="317"/>
      <c r="F256" s="317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1" t="s">
        <v>30</v>
      </c>
      <c r="B270" s="312" t="s">
        <v>31</v>
      </c>
      <c r="C270" s="312"/>
      <c r="D270" s="312" t="s">
        <v>46</v>
      </c>
      <c r="E270" s="313" t="s">
        <v>310</v>
      </c>
      <c r="F270" s="313" t="s">
        <v>360</v>
      </c>
      <c r="G270" s="214"/>
    </row>
    <row r="271" spans="1:7" s="16" customFormat="1" x14ac:dyDescent="0.3">
      <c r="A271" s="311"/>
      <c r="B271" s="41" t="s">
        <v>34</v>
      </c>
      <c r="C271" s="41" t="s">
        <v>33</v>
      </c>
      <c r="D271" s="312"/>
      <c r="E271" s="313"/>
      <c r="F271" s="31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8" t="s">
        <v>396</v>
      </c>
      <c r="B308" s="319"/>
      <c r="C308" s="319"/>
      <c r="D308" s="319"/>
      <c r="E308" s="319"/>
      <c r="F308" s="320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1" t="s">
        <v>30</v>
      </c>
      <c r="B322" s="312" t="s">
        <v>31</v>
      </c>
      <c r="C322" s="312"/>
      <c r="D322" s="312" t="s">
        <v>46</v>
      </c>
      <c r="E322" s="313" t="s">
        <v>310</v>
      </c>
      <c r="F322" s="313" t="s">
        <v>360</v>
      </c>
      <c r="G322" s="127"/>
    </row>
    <row r="323" spans="1:7" x14ac:dyDescent="0.3">
      <c r="A323" s="311"/>
      <c r="B323" s="41" t="s">
        <v>34</v>
      </c>
      <c r="C323" s="41" t="s">
        <v>33</v>
      </c>
      <c r="D323" s="312"/>
      <c r="E323" s="313"/>
      <c r="F323" s="31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8" t="s">
        <v>379</v>
      </c>
      <c r="B349" s="319"/>
      <c r="C349" s="319"/>
      <c r="D349" s="319"/>
      <c r="E349" s="319"/>
      <c r="F349" s="319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1" t="s">
        <v>30</v>
      </c>
      <c r="B362" s="312" t="s">
        <v>31</v>
      </c>
      <c r="C362" s="312"/>
      <c r="D362" s="312" t="s">
        <v>46</v>
      </c>
      <c r="E362" s="313" t="s">
        <v>310</v>
      </c>
      <c r="F362" s="313" t="s">
        <v>360</v>
      </c>
      <c r="G362" s="127"/>
    </row>
    <row r="363" spans="1:7" x14ac:dyDescent="0.3">
      <c r="A363" s="311"/>
      <c r="B363" s="41" t="s">
        <v>34</v>
      </c>
      <c r="C363" s="41" t="s">
        <v>33</v>
      </c>
      <c r="D363" s="312"/>
      <c r="E363" s="313"/>
      <c r="F363" s="31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7" t="s">
        <v>379</v>
      </c>
      <c r="B383" s="317"/>
      <c r="C383" s="317"/>
      <c r="D383" s="317"/>
      <c r="E383" s="317"/>
      <c r="F383" s="317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1" t="s">
        <v>30</v>
      </c>
      <c r="B395" s="312" t="s">
        <v>31</v>
      </c>
      <c r="C395" s="312"/>
      <c r="D395" s="312" t="s">
        <v>46</v>
      </c>
      <c r="E395" s="313" t="s">
        <v>310</v>
      </c>
      <c r="F395" s="313" t="s">
        <v>360</v>
      </c>
      <c r="G395" s="127"/>
    </row>
    <row r="396" spans="1:7" x14ac:dyDescent="0.3">
      <c r="A396" s="311"/>
      <c r="B396" s="41" t="s">
        <v>34</v>
      </c>
      <c r="C396" s="41" t="s">
        <v>33</v>
      </c>
      <c r="D396" s="312"/>
      <c r="E396" s="313"/>
      <c r="F396" s="31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7" t="s">
        <v>379</v>
      </c>
      <c r="B435" s="317"/>
      <c r="C435" s="317"/>
      <c r="D435" s="317"/>
      <c r="E435" s="317"/>
      <c r="F435" s="317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1" t="s">
        <v>30</v>
      </c>
      <c r="B448" s="312" t="s">
        <v>31</v>
      </c>
      <c r="C448" s="312"/>
      <c r="D448" s="312" t="s">
        <v>46</v>
      </c>
      <c r="E448" s="313" t="s">
        <v>310</v>
      </c>
      <c r="F448" s="313" t="s">
        <v>360</v>
      </c>
      <c r="G448" s="127"/>
    </row>
    <row r="449" spans="1:6" x14ac:dyDescent="0.3">
      <c r="A449" s="311"/>
      <c r="B449" s="41" t="s">
        <v>34</v>
      </c>
      <c r="C449" s="41" t="s">
        <v>33</v>
      </c>
      <c r="D449" s="312"/>
      <c r="E449" s="313"/>
      <c r="F449" s="31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4" t="s">
        <v>379</v>
      </c>
      <c r="B471" s="315"/>
      <c r="C471" s="315"/>
      <c r="D471" s="315"/>
      <c r="E471" s="315"/>
      <c r="F471" s="315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2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6" t="s">
        <v>367</v>
      </c>
      <c r="B483" s="316"/>
      <c r="C483" s="316"/>
      <c r="D483" s="316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1" t="s">
        <v>30</v>
      </c>
      <c r="B485" s="312" t="s">
        <v>31</v>
      </c>
      <c r="C485" s="312"/>
      <c r="D485" s="312" t="s">
        <v>46</v>
      </c>
      <c r="E485" s="313" t="s">
        <v>310</v>
      </c>
      <c r="F485" s="313" t="s">
        <v>360</v>
      </c>
      <c r="G485" s="127"/>
    </row>
    <row r="486" spans="1:7" x14ac:dyDescent="0.3">
      <c r="A486" s="311"/>
      <c r="B486" s="41" t="s">
        <v>34</v>
      </c>
      <c r="C486" s="41" t="s">
        <v>33</v>
      </c>
      <c r="D486" s="312"/>
      <c r="E486" s="313"/>
      <c r="F486" s="31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1" t="s">
        <v>30</v>
      </c>
      <c r="B507" s="312" t="s">
        <v>31</v>
      </c>
      <c r="C507" s="312"/>
      <c r="D507" s="312" t="s">
        <v>46</v>
      </c>
      <c r="E507" s="313" t="s">
        <v>310</v>
      </c>
      <c r="F507" s="313" t="s">
        <v>360</v>
      </c>
      <c r="G507" s="127"/>
    </row>
    <row r="508" spans="1:7" x14ac:dyDescent="0.3">
      <c r="A508" s="311"/>
      <c r="B508" s="41" t="s">
        <v>34</v>
      </c>
      <c r="C508" s="41" t="s">
        <v>33</v>
      </c>
      <c r="D508" s="312"/>
      <c r="E508" s="313"/>
      <c r="F508" s="313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1" t="s">
        <v>30</v>
      </c>
      <c r="B518" s="312" t="s">
        <v>31</v>
      </c>
      <c r="C518" s="312"/>
      <c r="D518" s="312" t="s">
        <v>46</v>
      </c>
      <c r="E518" s="313" t="s">
        <v>310</v>
      </c>
      <c r="F518" s="313" t="s">
        <v>360</v>
      </c>
      <c r="G518" s="127"/>
    </row>
    <row r="519" spans="1:7" x14ac:dyDescent="0.3">
      <c r="A519" s="311"/>
      <c r="B519" s="41" t="s">
        <v>34</v>
      </c>
      <c r="C519" s="41" t="s">
        <v>33</v>
      </c>
      <c r="D519" s="312"/>
      <c r="E519" s="313"/>
      <c r="F519" s="313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1" t="s">
        <v>30</v>
      </c>
      <c r="B538" s="312" t="s">
        <v>31</v>
      </c>
      <c r="C538" s="312"/>
      <c r="D538" s="312" t="s">
        <v>46</v>
      </c>
      <c r="E538" s="313" t="s">
        <v>310</v>
      </c>
      <c r="F538" s="313" t="s">
        <v>360</v>
      </c>
      <c r="G538" s="127"/>
    </row>
    <row r="539" spans="1:7" x14ac:dyDescent="0.3">
      <c r="A539" s="311"/>
      <c r="B539" s="41" t="s">
        <v>34</v>
      </c>
      <c r="C539" s="41" t="s">
        <v>33</v>
      </c>
      <c r="D539" s="312"/>
      <c r="E539" s="313"/>
      <c r="F539" s="313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jsb+ZhExK4dOCpT7yCNKLAl4laH7LYVafr46mktjAxPS6CqifePJCShs6rOvD+5QkIX00BK+UempQ4mfIgDsBQ==" saltValue="E/N6Im18uvRlQE5IriXpr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0"/>
      <c r="E1" s="330"/>
      <c r="F1" s="330"/>
      <c r="G1" s="330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51" t="s">
        <v>50</v>
      </c>
      <c r="B6" s="351"/>
      <c r="C6" s="351"/>
      <c r="D6" s="351"/>
      <c r="E6" s="351"/>
      <c r="F6" s="351"/>
      <c r="G6" s="125"/>
    </row>
    <row r="7" spans="1:7" s="12" customFormat="1" ht="21.75" customHeight="1" x14ac:dyDescent="0.45">
      <c r="A7" s="332" t="str">
        <f>'A3 Exploitation'!A8:F8</f>
        <v>NABEUL</v>
      </c>
      <c r="B7" s="332"/>
      <c r="C7" s="332"/>
      <c r="D7" s="332"/>
      <c r="E7" s="332"/>
      <c r="F7" s="332"/>
      <c r="G7" s="125"/>
    </row>
    <row r="8" spans="1:7" s="12" customFormat="1" ht="24" x14ac:dyDescent="0.45">
      <c r="A8" s="14" t="s">
        <v>42</v>
      </c>
      <c r="B8" s="352">
        <f>'A3 Exploitation'!B9:F9</f>
        <v>0</v>
      </c>
      <c r="C8" s="352"/>
      <c r="D8" s="352"/>
      <c r="E8" s="352"/>
      <c r="F8" s="352"/>
      <c r="G8" s="125"/>
    </row>
    <row r="9" spans="1:7" s="12" customFormat="1" ht="24" x14ac:dyDescent="0.45">
      <c r="A9" s="15" t="s">
        <v>44</v>
      </c>
      <c r="B9" s="353">
        <f>'A3 Exploitation'!B10:F10</f>
        <v>0</v>
      </c>
      <c r="C9" s="353"/>
      <c r="D9" s="353"/>
      <c r="E9" s="353"/>
      <c r="F9" s="353"/>
      <c r="G9" s="125"/>
    </row>
    <row r="10" spans="1:7" s="12" customFormat="1" ht="24" x14ac:dyDescent="0.45">
      <c r="A10" s="14" t="s">
        <v>43</v>
      </c>
      <c r="B10" s="350">
        <f>'A3 Exploitation'!B11:F11</f>
        <v>0</v>
      </c>
      <c r="C10" s="350"/>
      <c r="D10" s="350"/>
      <c r="E10" s="350"/>
      <c r="F10" s="350"/>
      <c r="G10" s="125"/>
    </row>
    <row r="11" spans="1:7" s="12" customFormat="1" ht="24" x14ac:dyDescent="0.45">
      <c r="A11" s="14" t="s">
        <v>294</v>
      </c>
      <c r="B11" s="349">
        <f>D199</f>
        <v>0</v>
      </c>
      <c r="C11" s="349"/>
      <c r="D11" s="349"/>
      <c r="E11" s="349"/>
      <c r="F11" s="349"/>
      <c r="G11" s="125"/>
    </row>
    <row r="12" spans="1:7" s="12" customFormat="1" ht="22.5" x14ac:dyDescent="0.45">
      <c r="A12" s="11"/>
      <c r="D12" s="328"/>
      <c r="E12" s="328"/>
      <c r="F12" s="328"/>
      <c r="G12" s="328"/>
    </row>
    <row r="13" spans="1:7" s="12" customFormat="1" ht="11.25" customHeight="1" x14ac:dyDescent="0.3">
      <c r="A13" s="311" t="s">
        <v>30</v>
      </c>
      <c r="B13" s="312" t="s">
        <v>31</v>
      </c>
      <c r="C13" s="312"/>
      <c r="D13" s="312" t="s">
        <v>46</v>
      </c>
      <c r="E13" s="312" t="s">
        <v>190</v>
      </c>
      <c r="F13" s="312" t="s">
        <v>191</v>
      </c>
      <c r="G13" s="112"/>
    </row>
    <row r="14" spans="1:7" s="12" customFormat="1" ht="12.75" customHeight="1" x14ac:dyDescent="0.3">
      <c r="A14" s="311"/>
      <c r="B14" s="34" t="s">
        <v>34</v>
      </c>
      <c r="C14" s="34" t="s">
        <v>33</v>
      </c>
      <c r="D14" s="312"/>
      <c r="E14" s="312"/>
      <c r="F14" s="31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4" t="s">
        <v>0</v>
      </c>
      <c r="B16" s="345"/>
      <c r="C16" s="345"/>
      <c r="D16" s="345"/>
      <c r="E16" s="345"/>
      <c r="F16" s="345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6" t="s">
        <v>36</v>
      </c>
      <c r="B22" s="342"/>
      <c r="C22" s="343"/>
      <c r="D22" s="92">
        <f>SUM(B17:C21)</f>
        <v>0</v>
      </c>
    </row>
    <row r="23" spans="1:7" x14ac:dyDescent="0.3">
      <c r="A23" s="337" t="s">
        <v>295</v>
      </c>
      <c r="B23" s="338"/>
      <c r="C23" s="339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5" t="s">
        <v>4</v>
      </c>
      <c r="B25" s="336"/>
      <c r="C25" s="336"/>
      <c r="D25" s="336"/>
      <c r="E25" s="336"/>
      <c r="F25" s="336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7" t="s">
        <v>36</v>
      </c>
      <c r="B33" s="338"/>
      <c r="C33" s="339"/>
      <c r="D33" s="91">
        <f>SUM(B26:C32)</f>
        <v>0</v>
      </c>
    </row>
    <row r="34" spans="1:7" x14ac:dyDescent="0.3">
      <c r="A34" s="337" t="s">
        <v>295</v>
      </c>
      <c r="B34" s="338"/>
      <c r="C34" s="339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5" t="s">
        <v>219</v>
      </c>
      <c r="B36" s="336"/>
      <c r="C36" s="336"/>
      <c r="D36" s="336"/>
      <c r="E36" s="336"/>
      <c r="F36" s="336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7" t="s">
        <v>36</v>
      </c>
      <c r="B42" s="338"/>
      <c r="C42" s="339"/>
      <c r="D42" s="91">
        <f>SUM(B37:C41)</f>
        <v>0</v>
      </c>
      <c r="E42" s="13"/>
      <c r="F42" s="13"/>
      <c r="G42" s="126"/>
    </row>
    <row r="43" spans="1:7" s="22" customFormat="1" x14ac:dyDescent="0.3">
      <c r="A43" s="337" t="s">
        <v>295</v>
      </c>
      <c r="B43" s="338"/>
      <c r="C43" s="339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7" t="s">
        <v>21</v>
      </c>
      <c r="B45" s="348"/>
      <c r="C45" s="348"/>
      <c r="D45" s="348"/>
      <c r="E45" s="348"/>
      <c r="F45" s="348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7" t="s">
        <v>36</v>
      </c>
      <c r="B52" s="338"/>
      <c r="C52" s="339"/>
      <c r="D52" s="91">
        <f>SUM(B46:C51)</f>
        <v>0</v>
      </c>
    </row>
    <row r="53" spans="1:7" x14ac:dyDescent="0.3">
      <c r="A53" s="337" t="s">
        <v>295</v>
      </c>
      <c r="B53" s="338"/>
      <c r="C53" s="339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5" t="s">
        <v>8</v>
      </c>
      <c r="B55" s="336"/>
      <c r="C55" s="336"/>
      <c r="D55" s="336"/>
      <c r="E55" s="336"/>
      <c r="F55" s="336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7" t="s">
        <v>36</v>
      </c>
      <c r="B63" s="338"/>
      <c r="C63" s="339"/>
      <c r="D63" s="91">
        <f>SUM(B56:C62)</f>
        <v>0</v>
      </c>
    </row>
    <row r="64" spans="1:7" x14ac:dyDescent="0.3">
      <c r="A64" s="337" t="s">
        <v>295</v>
      </c>
      <c r="B64" s="338"/>
      <c r="C64" s="339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5" t="s">
        <v>130</v>
      </c>
      <c r="B66" s="336"/>
      <c r="C66" s="336"/>
      <c r="D66" s="336"/>
      <c r="E66" s="336"/>
      <c r="F66" s="336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7" t="s">
        <v>36</v>
      </c>
      <c r="B84" s="338"/>
      <c r="C84" s="339"/>
      <c r="D84" s="91">
        <f>SUM(B67:C83)</f>
        <v>0</v>
      </c>
    </row>
    <row r="85" spans="1:7" x14ac:dyDescent="0.3">
      <c r="A85" s="337" t="s">
        <v>295</v>
      </c>
      <c r="B85" s="338"/>
      <c r="C85" s="339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5" t="s">
        <v>211</v>
      </c>
      <c r="B87" s="336"/>
      <c r="C87" s="336"/>
      <c r="D87" s="336"/>
      <c r="E87" s="336"/>
      <c r="F87" s="336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7" t="s">
        <v>36</v>
      </c>
      <c r="B102" s="338"/>
      <c r="C102" s="339"/>
      <c r="D102" s="91">
        <f>SUM(B88:C101)</f>
        <v>0</v>
      </c>
    </row>
    <row r="103" spans="1:7" x14ac:dyDescent="0.3">
      <c r="A103" s="337" t="s">
        <v>295</v>
      </c>
      <c r="B103" s="338"/>
      <c r="C103" s="339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5" t="s">
        <v>212</v>
      </c>
      <c r="B106" s="336"/>
      <c r="C106" s="336"/>
      <c r="D106" s="336"/>
      <c r="E106" s="336"/>
      <c r="F106" s="336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7" t="s">
        <v>36</v>
      </c>
      <c r="B118" s="338"/>
      <c r="C118" s="339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7" t="s">
        <v>295</v>
      </c>
      <c r="B119" s="338"/>
      <c r="C119" s="339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5" t="s">
        <v>185</v>
      </c>
      <c r="B121" s="336"/>
      <c r="C121" s="336"/>
      <c r="D121" s="336"/>
      <c r="E121" s="336"/>
      <c r="F121" s="336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7" t="s">
        <v>36</v>
      </c>
      <c r="B133" s="338"/>
      <c r="C133" s="339"/>
      <c r="D133" s="91">
        <f>SUM(B122:C132)</f>
        <v>0</v>
      </c>
    </row>
    <row r="134" spans="1:7" x14ac:dyDescent="0.3">
      <c r="A134" s="337" t="s">
        <v>295</v>
      </c>
      <c r="B134" s="338"/>
      <c r="C134" s="339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5" t="s">
        <v>71</v>
      </c>
      <c r="B136" s="336"/>
      <c r="C136" s="336"/>
      <c r="D136" s="336"/>
      <c r="E136" s="336"/>
      <c r="F136" s="336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7" t="s">
        <v>36</v>
      </c>
      <c r="B149" s="338"/>
      <c r="C149" s="339"/>
      <c r="D149" s="91">
        <f>SUM(B137:C148)</f>
        <v>0</v>
      </c>
    </row>
    <row r="150" spans="1:7" x14ac:dyDescent="0.3">
      <c r="A150" s="337" t="s">
        <v>295</v>
      </c>
      <c r="B150" s="338"/>
      <c r="C150" s="339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5" t="s">
        <v>217</v>
      </c>
      <c r="B152" s="336"/>
      <c r="C152" s="336"/>
      <c r="D152" s="336"/>
      <c r="E152" s="336"/>
      <c r="F152" s="336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7" t="s">
        <v>36</v>
      </c>
      <c r="B161" s="342"/>
      <c r="C161" s="343"/>
      <c r="D161" s="92">
        <f>SUM(B153:C160)</f>
        <v>0</v>
      </c>
    </row>
    <row r="162" spans="1:7" x14ac:dyDescent="0.3">
      <c r="A162" s="337" t="s">
        <v>295</v>
      </c>
      <c r="B162" s="338"/>
      <c r="C162" s="339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5" t="s">
        <v>77</v>
      </c>
      <c r="B164" s="336"/>
      <c r="C164" s="336"/>
      <c r="D164" s="336"/>
      <c r="E164" s="336"/>
      <c r="F164" s="336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7" t="s">
        <v>36</v>
      </c>
      <c r="B169" s="338"/>
      <c r="C169" s="339"/>
      <c r="D169" s="91">
        <f>SUM(B165:C168)</f>
        <v>0</v>
      </c>
    </row>
    <row r="170" spans="1:7" x14ac:dyDescent="0.3">
      <c r="A170" s="337" t="s">
        <v>295</v>
      </c>
      <c r="B170" s="338"/>
      <c r="C170" s="339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0" t="s">
        <v>17</v>
      </c>
      <c r="B172" s="341"/>
      <c r="C172" s="341"/>
      <c r="D172" s="341"/>
      <c r="E172" s="341"/>
      <c r="F172" s="341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7" t="s">
        <v>36</v>
      </c>
      <c r="B177" s="338"/>
      <c r="C177" s="339"/>
      <c r="D177" s="91">
        <f>SUM(B173:C176)</f>
        <v>0</v>
      </c>
    </row>
    <row r="178" spans="1:7" x14ac:dyDescent="0.3">
      <c r="A178" s="337" t="s">
        <v>295</v>
      </c>
      <c r="B178" s="338"/>
      <c r="C178" s="339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5" t="s">
        <v>78</v>
      </c>
      <c r="B180" s="336"/>
      <c r="C180" s="336"/>
      <c r="D180" s="336"/>
      <c r="E180" s="336"/>
      <c r="F180" s="336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7" t="s">
        <v>36</v>
      </c>
      <c r="B186" s="338"/>
      <c r="C186" s="339"/>
      <c r="D186" s="91">
        <f>SUM(B181:C185)</f>
        <v>0</v>
      </c>
    </row>
    <row r="187" spans="1:7" x14ac:dyDescent="0.3">
      <c r="A187" s="337" t="s">
        <v>295</v>
      </c>
      <c r="B187" s="338"/>
      <c r="C187" s="339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5" t="s">
        <v>216</v>
      </c>
      <c r="B189" s="336"/>
      <c r="C189" s="336"/>
      <c r="D189" s="336"/>
      <c r="E189" s="336"/>
      <c r="F189" s="336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7" t="s">
        <v>36</v>
      </c>
      <c r="B194" s="338"/>
      <c r="C194" s="339"/>
      <c r="D194" s="54">
        <f>SUM(B190:C193)</f>
        <v>0</v>
      </c>
    </row>
    <row r="195" spans="1:6" x14ac:dyDescent="0.3">
      <c r="A195" s="337" t="s">
        <v>295</v>
      </c>
      <c r="B195" s="338"/>
      <c r="C195" s="339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E197/F197</f>
        <v>#DIV/0!</v>
      </c>
      <c r="E197" s="286">
        <f>COUNTIF('A2 Technique'!F17:F193,"ok")</f>
        <v>0</v>
      </c>
      <c r="F197" s="287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24" zoomScale="70" zoomScaleSheetLayoutView="70" workbookViewId="0">
      <selection activeCell="E433" sqref="E433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0"/>
      <c r="E1" s="330"/>
      <c r="F1" s="330"/>
      <c r="G1" s="330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31" t="s">
        <v>179</v>
      </c>
      <c r="B7" s="331"/>
      <c r="C7" s="331"/>
      <c r="D7" s="331"/>
      <c r="E7" s="331"/>
      <c r="F7" s="331"/>
      <c r="G7" s="125"/>
    </row>
    <row r="8" spans="1:7" ht="29.25" x14ac:dyDescent="0.45">
      <c r="A8" s="332" t="str">
        <f>'Page de garde'!D18</f>
        <v>NABEUL</v>
      </c>
      <c r="B8" s="332"/>
      <c r="C8" s="332"/>
      <c r="D8" s="332"/>
      <c r="E8" s="332"/>
      <c r="F8" s="332"/>
      <c r="G8" s="125"/>
    </row>
    <row r="9" spans="1:7" ht="24" x14ac:dyDescent="0.45">
      <c r="A9" s="14" t="s">
        <v>42</v>
      </c>
      <c r="B9" s="333"/>
      <c r="C9" s="333"/>
      <c r="D9" s="333"/>
      <c r="E9" s="333"/>
      <c r="F9" s="333"/>
      <c r="G9" s="125"/>
    </row>
    <row r="10" spans="1:7" ht="24" x14ac:dyDescent="0.45">
      <c r="A10" s="15" t="s">
        <v>44</v>
      </c>
      <c r="B10" s="334"/>
      <c r="C10" s="334"/>
      <c r="D10" s="334"/>
      <c r="E10" s="334"/>
      <c r="F10" s="334"/>
      <c r="G10" s="125"/>
    </row>
    <row r="11" spans="1:7" ht="24" x14ac:dyDescent="0.45">
      <c r="A11" s="14" t="s">
        <v>43</v>
      </c>
      <c r="B11" s="329"/>
      <c r="C11" s="329"/>
      <c r="D11" s="329"/>
      <c r="E11" s="329"/>
      <c r="F11" s="329"/>
      <c r="G11" s="125"/>
    </row>
    <row r="12" spans="1:7" ht="24" x14ac:dyDescent="0.45">
      <c r="A12" s="14" t="s">
        <v>239</v>
      </c>
      <c r="B12" s="327">
        <f>D549</f>
        <v>0</v>
      </c>
      <c r="C12" s="327"/>
      <c r="D12" s="327"/>
      <c r="E12" s="327"/>
      <c r="F12" s="327"/>
      <c r="G12" s="125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1" t="s">
        <v>30</v>
      </c>
      <c r="B17" s="312" t="s">
        <v>31</v>
      </c>
      <c r="C17" s="312"/>
      <c r="D17" s="312" t="s">
        <v>46</v>
      </c>
      <c r="E17" s="313" t="s">
        <v>310</v>
      </c>
      <c r="F17" s="313" t="s">
        <v>358</v>
      </c>
    </row>
    <row r="18" spans="1:8" ht="16.5" customHeight="1" x14ac:dyDescent="0.3">
      <c r="A18" s="311"/>
      <c r="B18" s="41" t="s">
        <v>34</v>
      </c>
      <c r="C18" s="41" t="s">
        <v>33</v>
      </c>
      <c r="D18" s="312"/>
      <c r="E18" s="313"/>
      <c r="F18" s="31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1" t="s">
        <v>379</v>
      </c>
      <c r="B38" s="322"/>
      <c r="C38" s="322"/>
      <c r="D38" s="322"/>
      <c r="E38" s="322"/>
      <c r="F38" s="323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1" t="s">
        <v>30</v>
      </c>
      <c r="B50" s="312" t="s">
        <v>31</v>
      </c>
      <c r="C50" s="312"/>
      <c r="D50" s="312" t="s">
        <v>46</v>
      </c>
      <c r="E50" s="313" t="s">
        <v>310</v>
      </c>
      <c r="F50" s="313" t="s">
        <v>360</v>
      </c>
      <c r="G50" s="127"/>
    </row>
    <row r="51" spans="1:7" ht="16.5" customHeight="1" x14ac:dyDescent="0.3">
      <c r="A51" s="311"/>
      <c r="B51" s="41" t="s">
        <v>34</v>
      </c>
      <c r="C51" s="41" t="s">
        <v>33</v>
      </c>
      <c r="D51" s="312"/>
      <c r="E51" s="313"/>
      <c r="F51" s="31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1" t="s">
        <v>379</v>
      </c>
      <c r="B94" s="322"/>
      <c r="C94" s="322"/>
      <c r="D94" s="322"/>
      <c r="E94" s="322"/>
      <c r="F94" s="323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1" t="s">
        <v>30</v>
      </c>
      <c r="B107" s="312" t="s">
        <v>31</v>
      </c>
      <c r="C107" s="312"/>
      <c r="D107" s="312" t="s">
        <v>46</v>
      </c>
      <c r="E107" s="313" t="s">
        <v>310</v>
      </c>
      <c r="F107" s="313" t="s">
        <v>360</v>
      </c>
    </row>
    <row r="108" spans="1:7" ht="16.5" customHeight="1" x14ac:dyDescent="0.3">
      <c r="A108" s="311"/>
      <c r="B108" s="41" t="s">
        <v>34</v>
      </c>
      <c r="C108" s="41" t="s">
        <v>33</v>
      </c>
      <c r="D108" s="312"/>
      <c r="E108" s="313"/>
      <c r="F108" s="31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4" t="s">
        <v>379</v>
      </c>
      <c r="B148" s="325"/>
      <c r="C148" s="325"/>
      <c r="D148" s="32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1" t="s">
        <v>30</v>
      </c>
      <c r="B162" s="312" t="s">
        <v>31</v>
      </c>
      <c r="C162" s="312"/>
      <c r="D162" s="312" t="s">
        <v>46</v>
      </c>
      <c r="E162" s="313" t="s">
        <v>310</v>
      </c>
      <c r="F162" s="313" t="s">
        <v>360</v>
      </c>
      <c r="G162" s="127"/>
    </row>
    <row r="163" spans="1:7" ht="16.5" customHeight="1" x14ac:dyDescent="0.3">
      <c r="A163" s="311"/>
      <c r="B163" s="41" t="s">
        <v>34</v>
      </c>
      <c r="C163" s="41" t="s">
        <v>33</v>
      </c>
      <c r="D163" s="312"/>
      <c r="E163" s="313"/>
      <c r="F163" s="31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7" t="s">
        <v>379</v>
      </c>
      <c r="B195" s="317"/>
      <c r="C195" s="317"/>
      <c r="D195" s="317"/>
      <c r="E195" s="317"/>
      <c r="F195" s="317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1" t="s">
        <v>30</v>
      </c>
      <c r="B209" s="312" t="s">
        <v>31</v>
      </c>
      <c r="C209" s="312"/>
      <c r="D209" s="312" t="s">
        <v>46</v>
      </c>
      <c r="E209" s="313" t="s">
        <v>310</v>
      </c>
      <c r="F209" s="313" t="s">
        <v>360</v>
      </c>
      <c r="G209" s="127"/>
    </row>
    <row r="210" spans="1:7" ht="16.5" customHeight="1" x14ac:dyDescent="0.3">
      <c r="A210" s="311"/>
      <c r="B210" s="41" t="s">
        <v>34</v>
      </c>
      <c r="C210" s="41" t="s">
        <v>33</v>
      </c>
      <c r="D210" s="312"/>
      <c r="E210" s="313"/>
      <c r="F210" s="31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7" t="s">
        <v>379</v>
      </c>
      <c r="B256" s="317"/>
      <c r="C256" s="317"/>
      <c r="D256" s="317"/>
      <c r="E256" s="317"/>
      <c r="F256" s="317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1" t="s">
        <v>30</v>
      </c>
      <c r="B270" s="312" t="s">
        <v>31</v>
      </c>
      <c r="C270" s="312"/>
      <c r="D270" s="312" t="s">
        <v>46</v>
      </c>
      <c r="E270" s="313" t="s">
        <v>310</v>
      </c>
      <c r="F270" s="313" t="s">
        <v>360</v>
      </c>
      <c r="G270" s="214"/>
    </row>
    <row r="271" spans="1:7" s="16" customFormat="1" ht="16.5" customHeight="1" x14ac:dyDescent="0.3">
      <c r="A271" s="311"/>
      <c r="B271" s="41" t="s">
        <v>34</v>
      </c>
      <c r="C271" s="41" t="s">
        <v>33</v>
      </c>
      <c r="D271" s="312"/>
      <c r="E271" s="313"/>
      <c r="F271" s="31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8" t="s">
        <v>396</v>
      </c>
      <c r="B308" s="319"/>
      <c r="C308" s="319"/>
      <c r="D308" s="319"/>
      <c r="E308" s="319"/>
      <c r="F308" s="320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1" t="s">
        <v>30</v>
      </c>
      <c r="B322" s="312" t="s">
        <v>31</v>
      </c>
      <c r="C322" s="312"/>
      <c r="D322" s="312" t="s">
        <v>46</v>
      </c>
      <c r="E322" s="313" t="s">
        <v>310</v>
      </c>
      <c r="F322" s="313" t="s">
        <v>360</v>
      </c>
      <c r="G322" s="127"/>
    </row>
    <row r="323" spans="1:7" ht="16.5" customHeight="1" x14ac:dyDescent="0.3">
      <c r="A323" s="311"/>
      <c r="B323" s="41" t="s">
        <v>34</v>
      </c>
      <c r="C323" s="41" t="s">
        <v>33</v>
      </c>
      <c r="D323" s="312"/>
      <c r="E323" s="313"/>
      <c r="F323" s="31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8" t="s">
        <v>379</v>
      </c>
      <c r="B349" s="319"/>
      <c r="C349" s="319"/>
      <c r="D349" s="319"/>
      <c r="E349" s="319"/>
      <c r="F349" s="319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1" t="s">
        <v>30</v>
      </c>
      <c r="B362" s="312" t="s">
        <v>31</v>
      </c>
      <c r="C362" s="312"/>
      <c r="D362" s="312" t="s">
        <v>46</v>
      </c>
      <c r="E362" s="313" t="s">
        <v>310</v>
      </c>
      <c r="F362" s="313" t="s">
        <v>360</v>
      </c>
      <c r="G362" s="127"/>
    </row>
    <row r="363" spans="1:7" ht="16.5" customHeight="1" x14ac:dyDescent="0.3">
      <c r="A363" s="311"/>
      <c r="B363" s="41" t="s">
        <v>34</v>
      </c>
      <c r="C363" s="41" t="s">
        <v>33</v>
      </c>
      <c r="D363" s="312"/>
      <c r="E363" s="313"/>
      <c r="F363" s="31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7" t="s">
        <v>379</v>
      </c>
      <c r="B383" s="317"/>
      <c r="C383" s="317"/>
      <c r="D383" s="317"/>
      <c r="E383" s="317"/>
      <c r="F383" s="317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1" t="s">
        <v>30</v>
      </c>
      <c r="B395" s="312" t="s">
        <v>31</v>
      </c>
      <c r="C395" s="312"/>
      <c r="D395" s="312" t="s">
        <v>46</v>
      </c>
      <c r="E395" s="313" t="s">
        <v>310</v>
      </c>
      <c r="F395" s="313" t="s">
        <v>360</v>
      </c>
      <c r="G395" s="127"/>
    </row>
    <row r="396" spans="1:7" ht="16.5" customHeight="1" x14ac:dyDescent="0.3">
      <c r="A396" s="311"/>
      <c r="B396" s="41" t="s">
        <v>34</v>
      </c>
      <c r="C396" s="41" t="s">
        <v>33</v>
      </c>
      <c r="D396" s="312"/>
      <c r="E396" s="313"/>
      <c r="F396" s="31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7" t="s">
        <v>379</v>
      </c>
      <c r="B435" s="317"/>
      <c r="C435" s="317"/>
      <c r="D435" s="317"/>
      <c r="E435" s="317"/>
      <c r="F435" s="317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1" t="s">
        <v>30</v>
      </c>
      <c r="B448" s="312" t="s">
        <v>31</v>
      </c>
      <c r="C448" s="312"/>
      <c r="D448" s="312" t="s">
        <v>46</v>
      </c>
      <c r="E448" s="313" t="s">
        <v>310</v>
      </c>
      <c r="F448" s="313" t="s">
        <v>360</v>
      </c>
      <c r="G448" s="127"/>
    </row>
    <row r="449" spans="1:6" ht="16.5" customHeight="1" x14ac:dyDescent="0.3">
      <c r="A449" s="311"/>
      <c r="B449" s="41" t="s">
        <v>34</v>
      </c>
      <c r="C449" s="41" t="s">
        <v>33</v>
      </c>
      <c r="D449" s="312"/>
      <c r="E449" s="313"/>
      <c r="F449" s="31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4" t="s">
        <v>379</v>
      </c>
      <c r="B471" s="315"/>
      <c r="C471" s="315"/>
      <c r="D471" s="315"/>
      <c r="E471" s="315"/>
      <c r="F471" s="315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2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6" t="s">
        <v>367</v>
      </c>
      <c r="B483" s="316"/>
      <c r="C483" s="316"/>
      <c r="D483" s="316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1" t="s">
        <v>30</v>
      </c>
      <c r="B485" s="312" t="s">
        <v>31</v>
      </c>
      <c r="C485" s="312"/>
      <c r="D485" s="312" t="s">
        <v>46</v>
      </c>
      <c r="E485" s="313" t="s">
        <v>310</v>
      </c>
      <c r="F485" s="313" t="s">
        <v>360</v>
      </c>
      <c r="G485" s="127"/>
    </row>
    <row r="486" spans="1:7" ht="16.5" customHeight="1" x14ac:dyDescent="0.3">
      <c r="A486" s="311"/>
      <c r="B486" s="41" t="s">
        <v>34</v>
      </c>
      <c r="C486" s="41" t="s">
        <v>33</v>
      </c>
      <c r="D486" s="312"/>
      <c r="E486" s="313"/>
      <c r="F486" s="31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1" t="s">
        <v>30</v>
      </c>
      <c r="B507" s="312" t="s">
        <v>31</v>
      </c>
      <c r="C507" s="312"/>
      <c r="D507" s="312" t="s">
        <v>46</v>
      </c>
      <c r="E507" s="313" t="s">
        <v>310</v>
      </c>
      <c r="F507" s="313" t="s">
        <v>360</v>
      </c>
      <c r="G507" s="127"/>
    </row>
    <row r="508" spans="1:7" ht="16.5" customHeight="1" x14ac:dyDescent="0.3">
      <c r="A508" s="311"/>
      <c r="B508" s="41" t="s">
        <v>34</v>
      </c>
      <c r="C508" s="41" t="s">
        <v>33</v>
      </c>
      <c r="D508" s="312"/>
      <c r="E508" s="313"/>
      <c r="F508" s="313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1" t="s">
        <v>30</v>
      </c>
      <c r="B518" s="312" t="s">
        <v>31</v>
      </c>
      <c r="C518" s="312"/>
      <c r="D518" s="312" t="s">
        <v>46</v>
      </c>
      <c r="E518" s="313" t="s">
        <v>310</v>
      </c>
      <c r="F518" s="313" t="s">
        <v>360</v>
      </c>
      <c r="G518" s="127"/>
    </row>
    <row r="519" spans="1:7" ht="16.5" customHeight="1" x14ac:dyDescent="0.3">
      <c r="A519" s="311"/>
      <c r="B519" s="41" t="s">
        <v>34</v>
      </c>
      <c r="C519" s="41" t="s">
        <v>33</v>
      </c>
      <c r="D519" s="312"/>
      <c r="E519" s="313"/>
      <c r="F519" s="313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1" t="s">
        <v>30</v>
      </c>
      <c r="B538" s="312" t="s">
        <v>31</v>
      </c>
      <c r="C538" s="312"/>
      <c r="D538" s="312" t="s">
        <v>46</v>
      </c>
      <c r="E538" s="313" t="s">
        <v>310</v>
      </c>
      <c r="F538" s="313" t="s">
        <v>360</v>
      </c>
      <c r="G538" s="127"/>
    </row>
    <row r="539" spans="1:7" ht="16.5" customHeight="1" x14ac:dyDescent="0.3">
      <c r="A539" s="311"/>
      <c r="B539" s="41" t="s">
        <v>34</v>
      </c>
      <c r="C539" s="41" t="s">
        <v>33</v>
      </c>
      <c r="D539" s="312"/>
      <c r="E539" s="313"/>
      <c r="F539" s="313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6dTCG3jxPax6zI+Lyo/QcAGJQFWX6jJohbdGmJF26KQEurshpToPMfPd1AXZSQruZ0al8CdwLv0EnLddjg5XPQ==" saltValue="31cONOJOmPbD2hO6Aly9H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0"/>
      <c r="E1" s="330"/>
      <c r="F1" s="330"/>
      <c r="G1" s="330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51" t="s">
        <v>50</v>
      </c>
      <c r="B6" s="351"/>
      <c r="C6" s="351"/>
      <c r="D6" s="351"/>
      <c r="E6" s="351"/>
      <c r="F6" s="351"/>
      <c r="G6" s="125"/>
    </row>
    <row r="7" spans="1:7" s="12" customFormat="1" ht="21.75" customHeight="1" x14ac:dyDescent="0.45">
      <c r="A7" s="332" t="e">
        <f>#REF!</f>
        <v>#REF!</v>
      </c>
      <c r="B7" s="332"/>
      <c r="C7" s="332"/>
      <c r="D7" s="332"/>
      <c r="E7" s="332"/>
      <c r="F7" s="332"/>
      <c r="G7" s="125"/>
    </row>
    <row r="8" spans="1:7" s="12" customFormat="1" ht="24" x14ac:dyDescent="0.45">
      <c r="A8" s="14" t="s">
        <v>42</v>
      </c>
      <c r="B8" s="352">
        <f>'A4 Exploitation'!B9:F9</f>
        <v>0</v>
      </c>
      <c r="C8" s="352"/>
      <c r="D8" s="352"/>
      <c r="E8" s="352"/>
      <c r="F8" s="352"/>
      <c r="G8" s="125"/>
    </row>
    <row r="9" spans="1:7" s="12" customFormat="1" ht="24" x14ac:dyDescent="0.45">
      <c r="A9" s="15" t="s">
        <v>44</v>
      </c>
      <c r="B9" s="353">
        <f>'A4 Exploitation'!B10:F10</f>
        <v>0</v>
      </c>
      <c r="C9" s="353"/>
      <c r="D9" s="353"/>
      <c r="E9" s="353"/>
      <c r="F9" s="353"/>
      <c r="G9" s="125"/>
    </row>
    <row r="10" spans="1:7" s="12" customFormat="1" ht="24" x14ac:dyDescent="0.45">
      <c r="A10" s="14" t="s">
        <v>43</v>
      </c>
      <c r="B10" s="350">
        <f>'A4 Exploitation'!A8:F8</f>
        <v>0</v>
      </c>
      <c r="C10" s="350"/>
      <c r="D10" s="350"/>
      <c r="E10" s="350"/>
      <c r="F10" s="350"/>
      <c r="G10" s="125"/>
    </row>
    <row r="11" spans="1:7" s="12" customFormat="1" ht="24" x14ac:dyDescent="0.45">
      <c r="A11" s="14" t="s">
        <v>294</v>
      </c>
      <c r="B11" s="349">
        <f>D199</f>
        <v>0</v>
      </c>
      <c r="C11" s="349"/>
      <c r="D11" s="349"/>
      <c r="E11" s="349"/>
      <c r="F11" s="349"/>
      <c r="G11" s="125"/>
    </row>
    <row r="12" spans="1:7" s="12" customFormat="1" ht="22.5" x14ac:dyDescent="0.45">
      <c r="A12" s="11"/>
      <c r="D12" s="328"/>
      <c r="E12" s="328"/>
      <c r="F12" s="328"/>
      <c r="G12" s="328"/>
    </row>
    <row r="13" spans="1:7" s="12" customFormat="1" ht="11.25" customHeight="1" x14ac:dyDescent="0.3">
      <c r="A13" s="311" t="s">
        <v>30</v>
      </c>
      <c r="B13" s="312" t="s">
        <v>31</v>
      </c>
      <c r="C13" s="312"/>
      <c r="D13" s="312" t="s">
        <v>46</v>
      </c>
      <c r="E13" s="312" t="s">
        <v>190</v>
      </c>
      <c r="F13" s="312" t="s">
        <v>191</v>
      </c>
      <c r="G13" s="112"/>
    </row>
    <row r="14" spans="1:7" s="12" customFormat="1" ht="12.75" customHeight="1" x14ac:dyDescent="0.3">
      <c r="A14" s="311"/>
      <c r="B14" s="34" t="s">
        <v>34</v>
      </c>
      <c r="C14" s="34" t="s">
        <v>33</v>
      </c>
      <c r="D14" s="312"/>
      <c r="E14" s="312"/>
      <c r="F14" s="31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4" t="s">
        <v>0</v>
      </c>
      <c r="B16" s="345"/>
      <c r="C16" s="345"/>
      <c r="D16" s="345"/>
      <c r="E16" s="345"/>
      <c r="F16" s="345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6" t="s">
        <v>36</v>
      </c>
      <c r="B22" s="342"/>
      <c r="C22" s="343"/>
      <c r="D22" s="245">
        <f>SUM(B17:C21)</f>
        <v>0</v>
      </c>
    </row>
    <row r="23" spans="1:7" x14ac:dyDescent="0.3">
      <c r="A23" s="337" t="s">
        <v>295</v>
      </c>
      <c r="B23" s="338"/>
      <c r="C23" s="339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5" t="s">
        <v>4</v>
      </c>
      <c r="B25" s="336"/>
      <c r="C25" s="336"/>
      <c r="D25" s="336"/>
      <c r="E25" s="336"/>
      <c r="F25" s="336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7" t="s">
        <v>36</v>
      </c>
      <c r="B33" s="338"/>
      <c r="C33" s="339"/>
      <c r="D33" s="244">
        <f>SUM(B26:C32)</f>
        <v>0</v>
      </c>
    </row>
    <row r="34" spans="1:7" x14ac:dyDescent="0.3">
      <c r="A34" s="337" t="s">
        <v>295</v>
      </c>
      <c r="B34" s="338"/>
      <c r="C34" s="339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5" t="s">
        <v>219</v>
      </c>
      <c r="B36" s="336"/>
      <c r="C36" s="336"/>
      <c r="D36" s="336"/>
      <c r="E36" s="336"/>
      <c r="F36" s="336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7" t="s">
        <v>36</v>
      </c>
      <c r="B42" s="338"/>
      <c r="C42" s="339"/>
      <c r="D42" s="244">
        <f>SUM(B37:C41)</f>
        <v>0</v>
      </c>
      <c r="E42" s="13"/>
      <c r="F42" s="13"/>
      <c r="G42" s="126"/>
    </row>
    <row r="43" spans="1:7" s="22" customFormat="1" x14ac:dyDescent="0.3">
      <c r="A43" s="337" t="s">
        <v>295</v>
      </c>
      <c r="B43" s="338"/>
      <c r="C43" s="339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7" t="s">
        <v>21</v>
      </c>
      <c r="B45" s="348"/>
      <c r="C45" s="348"/>
      <c r="D45" s="348"/>
      <c r="E45" s="348"/>
      <c r="F45" s="348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7" t="s">
        <v>36</v>
      </c>
      <c r="B52" s="338"/>
      <c r="C52" s="339"/>
      <c r="D52" s="244">
        <f>SUM(B46:C51)</f>
        <v>0</v>
      </c>
    </row>
    <row r="53" spans="1:7" x14ac:dyDescent="0.3">
      <c r="A53" s="337" t="s">
        <v>295</v>
      </c>
      <c r="B53" s="338"/>
      <c r="C53" s="339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5" t="s">
        <v>8</v>
      </c>
      <c r="B55" s="336"/>
      <c r="C55" s="336"/>
      <c r="D55" s="336"/>
      <c r="E55" s="336"/>
      <c r="F55" s="336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7" t="s">
        <v>36</v>
      </c>
      <c r="B63" s="338"/>
      <c r="C63" s="339"/>
      <c r="D63" s="244">
        <f>SUM(B56:C62)</f>
        <v>0</v>
      </c>
    </row>
    <row r="64" spans="1:7" x14ac:dyDescent="0.3">
      <c r="A64" s="337" t="s">
        <v>295</v>
      </c>
      <c r="B64" s="338"/>
      <c r="C64" s="339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5" t="s">
        <v>130</v>
      </c>
      <c r="B66" s="336"/>
      <c r="C66" s="336"/>
      <c r="D66" s="336"/>
      <c r="E66" s="336"/>
      <c r="F66" s="336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7" t="s">
        <v>36</v>
      </c>
      <c r="B84" s="338"/>
      <c r="C84" s="339"/>
      <c r="D84" s="244">
        <f>SUM(B67:C83)</f>
        <v>0</v>
      </c>
    </row>
    <row r="85" spans="1:7" x14ac:dyDescent="0.3">
      <c r="A85" s="337" t="s">
        <v>295</v>
      </c>
      <c r="B85" s="338"/>
      <c r="C85" s="339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5" t="s">
        <v>211</v>
      </c>
      <c r="B87" s="336"/>
      <c r="C87" s="336"/>
      <c r="D87" s="336"/>
      <c r="E87" s="336"/>
      <c r="F87" s="336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7" t="s">
        <v>36</v>
      </c>
      <c r="B102" s="338"/>
      <c r="C102" s="339"/>
      <c r="D102" s="244">
        <f>SUM(B88:C101)</f>
        <v>0</v>
      </c>
    </row>
    <row r="103" spans="1:7" x14ac:dyDescent="0.3">
      <c r="A103" s="337" t="s">
        <v>295</v>
      </c>
      <c r="B103" s="338"/>
      <c r="C103" s="339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5" t="s">
        <v>212</v>
      </c>
      <c r="B106" s="336"/>
      <c r="C106" s="336"/>
      <c r="D106" s="336"/>
      <c r="E106" s="336"/>
      <c r="F106" s="336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7" t="s">
        <v>36</v>
      </c>
      <c r="B118" s="338"/>
      <c r="C118" s="339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7" t="s">
        <v>295</v>
      </c>
      <c r="B119" s="338"/>
      <c r="C119" s="339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5" t="s">
        <v>185</v>
      </c>
      <c r="B121" s="336"/>
      <c r="C121" s="336"/>
      <c r="D121" s="336"/>
      <c r="E121" s="336"/>
      <c r="F121" s="336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7" t="s">
        <v>36</v>
      </c>
      <c r="B133" s="338"/>
      <c r="C133" s="339"/>
      <c r="D133" s="244">
        <f>SUM(B122:C132)</f>
        <v>0</v>
      </c>
    </row>
    <row r="134" spans="1:7" x14ac:dyDescent="0.3">
      <c r="A134" s="337" t="s">
        <v>295</v>
      </c>
      <c r="B134" s="338"/>
      <c r="C134" s="339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5" t="s">
        <v>71</v>
      </c>
      <c r="B136" s="336"/>
      <c r="C136" s="336"/>
      <c r="D136" s="336"/>
      <c r="E136" s="336"/>
      <c r="F136" s="336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7" t="s">
        <v>36</v>
      </c>
      <c r="B149" s="338"/>
      <c r="C149" s="339"/>
      <c r="D149" s="244">
        <f>SUM(B137:C148)</f>
        <v>0</v>
      </c>
    </row>
    <row r="150" spans="1:7" x14ac:dyDescent="0.3">
      <c r="A150" s="337" t="s">
        <v>295</v>
      </c>
      <c r="B150" s="338"/>
      <c r="C150" s="339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5" t="s">
        <v>217</v>
      </c>
      <c r="B152" s="336"/>
      <c r="C152" s="336"/>
      <c r="D152" s="336"/>
      <c r="E152" s="336"/>
      <c r="F152" s="336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7" t="s">
        <v>36</v>
      </c>
      <c r="B161" s="342"/>
      <c r="C161" s="343"/>
      <c r="D161" s="245">
        <f>SUM(B153:C160)</f>
        <v>0</v>
      </c>
    </row>
    <row r="162" spans="1:7" x14ac:dyDescent="0.3">
      <c r="A162" s="337" t="s">
        <v>295</v>
      </c>
      <c r="B162" s="338"/>
      <c r="C162" s="339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5" t="s">
        <v>77</v>
      </c>
      <c r="B164" s="336"/>
      <c r="C164" s="336"/>
      <c r="D164" s="336"/>
      <c r="E164" s="336"/>
      <c r="F164" s="336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7" t="s">
        <v>36</v>
      </c>
      <c r="B169" s="338"/>
      <c r="C169" s="339"/>
      <c r="D169" s="244">
        <f>SUM(B165:C168)</f>
        <v>0</v>
      </c>
    </row>
    <row r="170" spans="1:7" x14ac:dyDescent="0.3">
      <c r="A170" s="337" t="s">
        <v>295</v>
      </c>
      <c r="B170" s="338"/>
      <c r="C170" s="339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0" t="s">
        <v>17</v>
      </c>
      <c r="B172" s="341"/>
      <c r="C172" s="341"/>
      <c r="D172" s="341"/>
      <c r="E172" s="341"/>
      <c r="F172" s="341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7" t="s">
        <v>36</v>
      </c>
      <c r="B177" s="338"/>
      <c r="C177" s="339"/>
      <c r="D177" s="244">
        <f>SUM(B173:C176)</f>
        <v>0</v>
      </c>
    </row>
    <row r="178" spans="1:7" x14ac:dyDescent="0.3">
      <c r="A178" s="337" t="s">
        <v>295</v>
      </c>
      <c r="B178" s="338"/>
      <c r="C178" s="339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5" t="s">
        <v>78</v>
      </c>
      <c r="B180" s="336"/>
      <c r="C180" s="336"/>
      <c r="D180" s="336"/>
      <c r="E180" s="336"/>
      <c r="F180" s="336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7" t="s">
        <v>36</v>
      </c>
      <c r="B186" s="338"/>
      <c r="C186" s="339"/>
      <c r="D186" s="244">
        <f>SUM(B181:C185)</f>
        <v>0</v>
      </c>
    </row>
    <row r="187" spans="1:7" x14ac:dyDescent="0.3">
      <c r="A187" s="337" t="s">
        <v>295</v>
      </c>
      <c r="B187" s="338"/>
      <c r="C187" s="339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5" t="s">
        <v>216</v>
      </c>
      <c r="B189" s="336"/>
      <c r="C189" s="336"/>
      <c r="D189" s="336"/>
      <c r="E189" s="336"/>
      <c r="F189" s="336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7" t="s">
        <v>36</v>
      </c>
      <c r="B194" s="338"/>
      <c r="C194" s="339"/>
      <c r="D194" s="54">
        <f>SUM(B190:C193)</f>
        <v>0</v>
      </c>
    </row>
    <row r="195" spans="1:6" x14ac:dyDescent="0.3">
      <c r="A195" s="337" t="s">
        <v>295</v>
      </c>
      <c r="B195" s="338"/>
      <c r="C195" s="339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11</vt:i4>
      </vt:variant>
    </vt:vector>
  </HeadingPairs>
  <TitlesOfParts>
    <vt:vector size="24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2018-06-21T22:58:49Z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