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rezga\2019\6\"/>
    </mc:Choice>
  </mc:AlternateContent>
  <bookViews>
    <workbookView xWindow="0" yWindow="0" windowWidth="10005" windowHeight="7650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8" i="39" l="1"/>
  <c r="B10" i="39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73" i="29"/>
  <c r="B172" i="29"/>
  <c r="B164" i="29"/>
  <c r="B163" i="29"/>
  <c r="B154" i="29"/>
  <c r="B153" i="29"/>
  <c r="B145" i="29"/>
  <c r="B144" i="29"/>
  <c r="B136" i="29"/>
  <c r="B135" i="29"/>
  <c r="B127" i="29"/>
  <c r="B126" i="29"/>
  <c r="B118" i="29"/>
  <c r="B117" i="29"/>
  <c r="B109" i="29"/>
  <c r="B108" i="29"/>
  <c r="B100" i="29"/>
  <c r="B99" i="29"/>
  <c r="B91" i="29"/>
  <c r="B90" i="29"/>
  <c r="B82" i="29"/>
  <c r="B81" i="29"/>
  <c r="B73" i="29"/>
  <c r="B72" i="29"/>
  <c r="B55" i="29"/>
  <c r="B54" i="29"/>
  <c r="B46" i="29"/>
  <c r="B45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9" i="39"/>
  <c r="A7" i="39"/>
  <c r="B129" i="38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39" l="1"/>
  <c r="D118" i="39"/>
  <c r="D119" i="39" s="1"/>
  <c r="D102" i="39"/>
  <c r="D103" i="39" s="1"/>
  <c r="D63" i="39"/>
  <c r="D64" i="39" s="1"/>
  <c r="D650" i="38"/>
  <c r="D651" i="38" s="1"/>
  <c r="D390" i="38"/>
  <c r="D391" i="38" s="1"/>
  <c r="D197" i="43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725" i="38"/>
  <c r="D726" i="38" s="1"/>
  <c r="B171" i="29" s="1"/>
  <c r="D227" i="38"/>
  <c r="D228" i="38" s="1"/>
  <c r="D344" i="38"/>
  <c r="D345" i="38" s="1"/>
  <c r="D627" i="38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73" i="38" s="1"/>
  <c r="D424" i="38"/>
  <c r="B424" i="38" s="1"/>
  <c r="D425" i="38" s="1"/>
  <c r="D426" i="38" s="1"/>
  <c r="D366" i="38"/>
  <c r="B366" i="38" s="1"/>
  <c r="D367" i="38" s="1"/>
  <c r="D368" i="38" s="1"/>
  <c r="D299" i="38"/>
  <c r="B299" i="38" s="1"/>
  <c r="D300" i="38" s="1"/>
  <c r="D301" i="38" s="1"/>
  <c r="D185" i="38"/>
  <c r="D129" i="38"/>
  <c r="D130" i="38" s="1"/>
  <c r="D131" i="38" s="1"/>
  <c r="B62" i="29" s="1"/>
  <c r="D43" i="38"/>
  <c r="B43" i="38" s="1"/>
  <c r="D44" i="38" s="1"/>
  <c r="D47" i="38" s="1"/>
  <c r="D48" i="38" s="1"/>
  <c r="B53" i="29" s="1"/>
  <c r="D266" i="38"/>
  <c r="D588" i="38"/>
  <c r="D589" i="38" s="1"/>
  <c r="D723" i="38"/>
  <c r="D198" i="39" l="1"/>
  <c r="D199" i="39" s="1"/>
  <c r="B11" i="39" s="1"/>
  <c r="D672" i="38"/>
  <c r="D673" i="38" s="1"/>
  <c r="B152" i="29" s="1"/>
  <c r="D609" i="38"/>
  <c r="D610" i="38" s="1"/>
  <c r="B143" i="29" s="1"/>
  <c r="D569" i="38"/>
  <c r="D570" i="38" s="1"/>
  <c r="B134" i="29" s="1"/>
  <c r="D567" i="38"/>
  <c r="D475" i="38"/>
  <c r="D476" i="38" s="1"/>
  <c r="B116" i="29" s="1"/>
  <c r="D428" i="38"/>
  <c r="D429" i="38" s="1"/>
  <c r="B107" i="29" s="1"/>
  <c r="D370" i="38"/>
  <c r="D371" i="38" s="1"/>
  <c r="B98" i="29" s="1"/>
  <c r="D303" i="38"/>
  <c r="D304" i="38" s="1"/>
  <c r="B89" i="29" s="1"/>
  <c r="D248" i="38"/>
  <c r="D249" i="38" s="1"/>
  <c r="B80" i="29" s="1"/>
  <c r="D186" i="38"/>
  <c r="D187" i="38" s="1"/>
  <c r="B71" i="29" s="1"/>
  <c r="B185" i="38"/>
  <c r="D473" i="42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B44" i="29" s="1"/>
  <c r="B180" i="29" l="1"/>
  <c r="D729" i="38"/>
  <c r="D730" i="38" s="1"/>
  <c r="B12" i="38" s="1"/>
  <c r="D729" i="42"/>
  <c r="D730" i="42" s="1"/>
  <c r="D726" i="42"/>
  <c r="D726" i="40"/>
  <c r="D729" i="40"/>
  <c r="D730" i="40" s="1"/>
  <c r="B25" i="29" l="1"/>
  <c r="B35" i="29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<sst xmlns="http://schemas.openxmlformats.org/spreadsheetml/2006/main" count="5323" uniqueCount="677">
  <si>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</si>
  <si>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</si>
  <si>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</si>
  <si>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</si>
  <si>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</si>
  <si>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</si>
  <si>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</si>
  <si>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</si>
  <si>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</si>
  <si>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</si>
  <si>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</si>
  <si>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</si>
  <si>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</si>
  <si>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</si>
  <si>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</si>
  <si>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</si>
  <si>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</si>
  <si>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</si>
  <si>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</si>
  <si>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</si>
  <si>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</si>
  <si>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</si>
  <si>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</si>
  <si>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</si>
  <si>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</si>
  <si>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</si>
  <si>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</si>
  <si>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</si>
  <si>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</si>
  <si>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</si>
  <si>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</si>
  <si>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</si>
  <si>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</si>
  <si>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</si>
  <si>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</si>
  <si>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</si>
  <si>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</si>
  <si>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</si>
  <si>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</si>
  <si>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</si>
  <si>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</si>
  <si>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</si>
  <si>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</si>
  <si>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</si>
  <si>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</si>
  <si>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</si>
  <si>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</si>
  <si>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</si>
  <si>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</si>
  <si>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</si>
  <si>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</si>
  <si>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</si>
  <si>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</si>
  <si>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</si>
  <si>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</si>
  <si>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</si>
  <si>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</si>
  <si>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</si>
  <si>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</si>
  <si>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</si>
  <si>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</si>
  <si>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</si>
  <si>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</si>
  <si>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</si>
  <si>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</si>
  <si>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</si>
  <si>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</si>
  <si>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</si>
  <si>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</si>
  <si>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</si>
  <si>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</si>
  <si>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</si>
  <si>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</si>
  <si>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</si>
  <si>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</si>
  <si>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</si>
  <si>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</si>
  <si>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</si>
  <si>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</si>
  <si>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</si>
  <si>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</si>
  <si>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</si>
  <si>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</si>
  <si>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</si>
  <si>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</si>
  <si>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</si>
  <si>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</si>
  <si>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</si>
  <si>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</si>
  <si>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</si>
  <si>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</si>
  <si>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</si>
  <si>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</si>
  <si>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</si>
  <si>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</si>
  <si>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</si>
  <si>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</si>
  <si>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</si>
  <si>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</si>
  <si>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</si>
  <si>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</si>
  <si>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</si>
  <si>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</si>
  <si>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</si>
  <si>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</si>
  <si>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</si>
  <si>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</si>
  <si>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</si>
  <si>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</si>
  <si>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</si>
  <si>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</si>
  <si>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</si>
  <si>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</si>
  <si>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</si>
  <si>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</si>
  <si>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</si>
  <si>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</si>
  <si>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</si>
  <si>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</si>
  <si>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</si>
  <si>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</si>
  <si>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</si>
  <si>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</si>
  <si>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</si>
  <si>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</si>
  <si>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</si>
  <si>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</si>
  <si>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</si>
  <si>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</si>
  <si>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</si>
  <si>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</si>
  <si>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</si>
  <si>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</si>
  <si>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</si>
  <si>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</si>
  <si>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</si>
  <si>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</si>
  <si>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</si>
  <si>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</si>
  <si>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</si>
  <si>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</si>
  <si>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</si>
  <si>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</si>
  <si>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</si>
  <si>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</si>
  <si>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</si>
  <si>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</si>
  <si>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</si>
  <si>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</si>
  <si>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</si>
  <si>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</si>
  <si>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</si>
  <si>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</si>
  <si>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</si>
  <si>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</si>
  <si>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</si>
  <si>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</si>
  <si>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</si>
  <si>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</si>
  <si>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</si>
  <si>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</si>
  <si>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</si>
  <si>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</si>
  <si>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</si>
  <si>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</si>
  <si>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</si>
  <si>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</si>
  <si>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</si>
  <si>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</si>
  <si>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</si>
  <si>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</si>
  <si>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</si>
  <si>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</si>
  <si>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</si>
  <si>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</si>
  <si>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</si>
  <si>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</si>
  <si>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</si>
  <si>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</si>
  <si>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</si>
  <si>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</si>
  <si>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</si>
  <si>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</si>
  <si>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</si>
  <si>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</si>
  <si>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</si>
  <si>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</si>
  <si>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</si>
  <si>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</si>
  <si>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</si>
  <si>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</si>
  <si>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</si>
  <si>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</si>
  <si>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</si>
  <si>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</si>
  <si>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</si>
  <si>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</si>
  <si>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</si>
  <si>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</si>
  <si>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</si>
  <si>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</si>
  <si>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</si>
  <si>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</si>
  <si>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</si>
  <si>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</si>
  <si>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</si>
  <si>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</si>
  <si>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</si>
  <si>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</si>
  <si>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</si>
  <si>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</si>
  <si>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</si>
  <si>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</si>
  <si>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</si>
  <si>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</si>
  <si>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</si>
  <si>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</si>
  <si>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</si>
  <si>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</si>
  <si>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</si>
  <si>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</si>
  <si>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</si>
  <si>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</si>
  <si>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</si>
  <si>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</si>
  <si>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</si>
  <si>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</si>
  <si>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</si>
  <si>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</si>
  <si>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</si>
  <si>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</si>
  <si>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</si>
  <si>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</si>
  <si>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</si>
  <si>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</si>
  <si>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</si>
  <si>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</si>
  <si>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</si>
  <si>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</si>
  <si>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</si>
  <si>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</si>
  <si>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</si>
  <si>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</si>
  <si>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</si>
  <si>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</si>
  <si>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</si>
  <si>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</si>
  <si>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</si>
  <si>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</si>
  <si>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</si>
  <si>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</si>
  <si>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</si>
  <si>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</si>
  <si>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</si>
  <si>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</si>
  <si>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</si>
  <si>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</si>
  <si>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</si>
  <si>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</si>
  <si>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</si>
  <si>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</si>
  <si>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</si>
  <si>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</si>
  <si>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</si>
  <si>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</si>
  <si>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</si>
  <si>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</si>
  <si>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</si>
  <si>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</si>
  <si>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</si>
  <si>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</si>
  <si>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</si>
  <si>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</si>
  <si>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</si>
  <si>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</si>
  <si>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</si>
  <si>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</si>
  <si>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</si>
  <si>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</si>
  <si>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</si>
  <si>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</si>
  <si>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</si>
  <si>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</si>
  <si>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</si>
  <si>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</si>
  <si>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</si>
  <si>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</si>
  <si>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</si>
  <si>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</si>
  <si>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</si>
  <si>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</si>
  <si>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</si>
  <si>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</si>
  <si>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</si>
  <si>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</si>
  <si>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</si>
  <si>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</si>
  <si>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</si>
  <si>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</si>
  <si>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</si>
  <si>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</si>
  <si>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</si>
  <si>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</si>
  <si>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</si>
  <si>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</si>
  <si>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</si>
  <si>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</si>
  <si>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</si>
  <si>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</si>
  <si>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</si>
  <si>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</si>
  <si>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</si>
  <si>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</si>
  <si>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</si>
  <si>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</si>
  <si>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</si>
  <si>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</si>
  <si>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</si>
  <si>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</si>
  <si>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</si>
  <si>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</si>
  <si>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</si>
  <si>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</si>
  <si>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</si>
  <si>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</si>
  <si>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</si>
  <si>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</si>
  <si>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</si>
  <si>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</si>
  <si>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</si>
  <si>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</si>
  <si>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</si>
  <si>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</si>
  <si>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</si>
  <si>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</si>
  <si>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</si>
  <si>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</si>
  <si>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</si>
  <si>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</si>
  <si>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</si>
  <si>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</si>
  <si>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</si>
  <si>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</si>
  <si>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</si>
  <si>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</si>
  <si>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</si>
  <si>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</si>
  <si>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</si>
  <si>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</si>
  <si>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</si>
  <si>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</si>
  <si>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</si>
  <si>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</si>
  <si>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</si>
  <si>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</si>
  <si>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</si>
  <si>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</si>
  <si>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</si>
  <si>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</si>
  <si>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</si>
  <si>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</si>
  <si>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</si>
  <si>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</si>
  <si>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</si>
  <si>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</si>
  <si>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</si>
  <si>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</si>
  <si>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</si>
  <si>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</si>
  <si>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</si>
  <si>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</si>
  <si>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</si>
  <si>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</si>
  <si>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</si>
  <si>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</si>
  <si>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</si>
  <si>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</si>
  <si>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</si>
  <si>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</si>
  <si>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</si>
  <si>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</si>
  <si>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</si>
  <si>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</si>
  <si>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</si>
  <si>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</si>
  <si>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</si>
  <si>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</si>
  <si>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</si>
  <si>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</si>
  <si>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</si>
  <si>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</si>
  <si>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</si>
  <si>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</si>
  <si>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</si>
  <si>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</si>
  <si>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</si>
  <si>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</si>
  <si>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</si>
  <si>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</si>
  <si>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</si>
  <si>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</si>
  <si>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</si>
  <si>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</si>
  <si>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</si>
  <si>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</si>
  <si>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</si>
  <si>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</si>
  <si>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</si>
  <si>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</si>
  <si>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</si>
  <si>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</si>
  <si>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</si>
  <si>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</si>
  <si>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</si>
  <si>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</si>
  <si>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</si>
  <si>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</si>
  <si>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</si>
  <si>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</si>
  <si>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</si>
  <si>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</si>
  <si>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</si>
  <si>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</si>
  <si>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</si>
  <si>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</si>
  <si>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</si>
  <si>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</si>
  <si>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</si>
  <si>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</si>
  <si>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</si>
  <si>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</si>
  <si>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</si>
  <si>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</si>
  <si>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</si>
  <si>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</si>
  <si>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</si>
  <si>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</si>
  <si>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</si>
  <si>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</si>
  <si>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</si>
  <si>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</si>
  <si>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</si>
  <si>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</si>
  <si>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</si>
  <si>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</si>
  <si>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</si>
  <si>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</si>
  <si>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</si>
  <si>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</si>
  <si>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</si>
  <si>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</si>
  <si>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</si>
  <si>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</si>
  <si>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</si>
  <si>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</si>
  <si>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</si>
  <si>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</si>
  <si>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</si>
  <si>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</si>
  <si>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</si>
  <si>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</si>
  <si>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</si>
  <si>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</si>
  <si>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</si>
  <si>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</si>
  <si>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</si>
  <si>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</si>
  <si>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</si>
  <si>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</si>
  <si>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</si>
  <si>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</si>
  <si>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</si>
  <si>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</si>
  <si>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</si>
  <si>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</si>
  <si>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</si>
  <si>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M Souheil DRAOUI</t>
  </si>
  <si>
    <t>Chefs rayons</t>
  </si>
  <si>
    <t>Veuillez assurer l'enregistrement de tous les produits réceptionnés.</t>
  </si>
  <si>
    <t>Le double vitrage du four n'était pas propre.</t>
  </si>
  <si>
    <t>Veuillez renforcer le nettoyage.</t>
  </si>
  <si>
    <t>Le suivi et l'enregistrement des températures à cœur pour le mois de janvier n'étaient pas réalisés.</t>
  </si>
  <si>
    <t>Assurer le suivi et l'enregistrement quotidien des températures de la chaine du froid.</t>
  </si>
  <si>
    <t>Accumulation de souillure au niveau de la hotte.</t>
  </si>
  <si>
    <t>Assurer un nettoyage approfondi à ce niveau.</t>
  </si>
  <si>
    <t>Les employés assurent le traitement et la vente au niveau du rayon traiteur et charcuteries/fromages.</t>
  </si>
  <si>
    <t>Assurer la séparation entre les deux rayons.</t>
  </si>
  <si>
    <t>Les employés ne maitrisent pas le système 3 bacs pour la décontamination des œufs et légumes (lavage seulement à l'eau).</t>
  </si>
  <si>
    <t>Le suivi et l'enregistrement de la durée d'exposition à température ambiante de l'article "poulet farci" réceptionné sous vide et stocké au froid n'étaient pas réalisés.</t>
  </si>
  <si>
    <t>Veuillez enregistrer l'heure de début d'exposition et celle de fin d'exposition de tous les produits exposés à température ambiante.</t>
  </si>
  <si>
    <t>Le produit poulet farci réceptionné sous vide et stockés au froid était exposé à température ambiante.
Les températures mesurés sur les produits au niveau du meuble froid d'exposition n'étaient pas satisfaisantes.
T de surface sandwich: 19°C
T à cœur riz djerbien: 14°C</t>
  </si>
  <si>
    <t>Veuillez assurer un température d'exposition au froid ne dépassant pas les 10°C.</t>
  </si>
  <si>
    <t>Le suivi et l'enregistrement des températures à cœur au niveau de la CF(+/-) n'étaient pas réalisés pour le mois de février 2019.</t>
  </si>
  <si>
    <t>Assurer le suivi et enregistrement journalier des température de la chaine du froid.</t>
  </si>
  <si>
    <t>Présence de certains produits dont la DLC la plus proche n'étaient pas à la disposition du client.</t>
  </si>
  <si>
    <t>Renforcer la gestion du FEFO.</t>
  </si>
  <si>
    <t>Les employés assurent le traitement et la vente au niveau de deux rayons (charcuteries/fromages et traiteur).</t>
  </si>
  <si>
    <t>Assurer la séparation entre les différents rayons.</t>
  </si>
  <si>
    <t>Assurer l'étiquetage (date d'ouverture) des produits entamés.</t>
  </si>
  <si>
    <t>Assurer l'enregistrement de tous les produits sur les fiches de traçabilité.</t>
  </si>
  <si>
    <t>Renforcer l'enregistrement des produits sur les feuilles de traçabilité.</t>
  </si>
  <si>
    <t>Absence du thermomètre à sonde.</t>
  </si>
  <si>
    <t>Fournir un thermomètre à ce niveau.</t>
  </si>
  <si>
    <t>Absence du papier essuie mains à ce niveau.</t>
  </si>
  <si>
    <t>Renforcer le contrôle des produits réceptionnés et stockés.</t>
  </si>
  <si>
    <t>Absence de l'enregistrement des autocontrôle du nettoyage pour novembre et décembre 2018.</t>
  </si>
  <si>
    <t>Absence de l'enregistrement des températures de la chaine du froid pour novembre et décembre 2018.</t>
  </si>
  <si>
    <t>Veuillez garder les anciens fiche d'enregistrement.</t>
  </si>
  <si>
    <t>Présence d'une meule de fromage "SICILIEN" entamé et non identifié.
Présence de 4 morceaux de charcuterie entamés et non identifiés.
Présence d'une assiette de ricotta entamé et non identifié.</t>
  </si>
  <si>
    <t>Les merguez préparés le jour de l'audit n'étaient pas identifiés.</t>
  </si>
  <si>
    <t>Renforcer le nettoyage.</t>
  </si>
  <si>
    <t>Les barquettes d'emballage étaient maintenues sur une étagère non propre.</t>
  </si>
  <si>
    <t>Renforcer le nettoyage des étagères.</t>
  </si>
  <si>
    <t>Veuillez enregistrer les quantités de parage.</t>
  </si>
  <si>
    <t>Veuillez respecter la charte vestimentaire.</t>
  </si>
  <si>
    <t>Les quantités de parage n'étaient pas enregistrés pour tous les produits sur les feuilles de traçabilité.
Le produit Globe de veaux enregistré à la date du 17/02/19: Quantité réceptionné 5kg, tracé 2,8kg et le reste était absent.</t>
  </si>
  <si>
    <t>Assurer le suivi quotidien des températures de la chaine du froid.</t>
  </si>
  <si>
    <t>Manque de glaçage des poissons exposés.</t>
  </si>
  <si>
    <t>Renforcer le glaçage des produits exposés.</t>
  </si>
  <si>
    <t>La température des poissons ne doit pas dépassé 2°C. Renforcer le glaçage.</t>
  </si>
  <si>
    <t>Veuillez porter les toques lors du traitement des produits.</t>
  </si>
  <si>
    <t>Veuillez identifier les boules de harissa lors de l'exposition.</t>
  </si>
  <si>
    <t>Assurer la réparation.</t>
  </si>
  <si>
    <t>Renforcer le nettoyage à ces niveaux.</t>
  </si>
  <si>
    <t>Les autocontrôles du nettoyage n'étaient pas quotidiens.</t>
  </si>
  <si>
    <t>Assurer le suivi et enregistrement quotidien.</t>
  </si>
  <si>
    <t>Présence de piqures de moisissure sur les piques prix.</t>
  </si>
  <si>
    <t>Renforcer le nettoyage de ces éléments.</t>
  </si>
  <si>
    <t>Certains produits dont la DLC la plus proche étaient maintenus au fond des étagères.</t>
  </si>
  <si>
    <t>Veuillez renforcer la gestion du FEFO.</t>
  </si>
  <si>
    <t>Absence de lingette désinfectante. Utilisation du papier essuie mains pour la désinfection du thermomètre à sonde.</t>
  </si>
  <si>
    <t>Veuillez assurer la désinfection du thermomètre en utilisant les lingettes désinfectantes.</t>
  </si>
  <si>
    <t>Renforcer le contrôle des DLC des produits.</t>
  </si>
  <si>
    <t>Présence de raticide libre jeté au niveau des éléments de stockage sans utilisation de pote appât.</t>
  </si>
  <si>
    <t>Veuillez demander le dossier médical de ces employés.</t>
  </si>
  <si>
    <t>Certaines portes de casiers étaient défoncés.</t>
  </si>
  <si>
    <t>Veuillez réduire l'espace sous la porte de réception.</t>
  </si>
  <si>
    <t>Le sol au niveau du quai de réception était fissuré ne permettant pas un bon nettoyage.</t>
  </si>
  <si>
    <t>Veuillez rendre le sol à ce niveau facile à nettoyé.</t>
  </si>
  <si>
    <t>La peinture de certaines étagères était écaillée.</t>
  </si>
  <si>
    <t>Veuillez repeindre ces éléments.</t>
  </si>
  <si>
    <t>Présence de givre au niveau des meubles froids d'exposition des glaces.</t>
  </si>
  <si>
    <t>Assurer le dégivrage.</t>
  </si>
  <si>
    <t>Les meubles d'exposition des produits à température ambiante n'étaient pas protégés.</t>
  </si>
  <si>
    <t>Veuillez assurer la réparation.</t>
  </si>
  <si>
    <t>Meuble froid d'exposition:
T affichée: 1,6°C
T mesurée: 19°C</t>
  </si>
  <si>
    <t>Les températures des produits exposés au niveau du meuble froid d'exposition n'était pas satisfaisante.
T de surface des sandwich: 19°C
T à cœur riz djerbien: 14°C</t>
  </si>
  <si>
    <t>Revoir le bon fonctionnement du meuble.</t>
  </si>
  <si>
    <t>Veuillez garder les produits au froid à une température &lt; 10°C.</t>
  </si>
  <si>
    <t>Présence de certaines planches de découpe usées.</t>
  </si>
  <si>
    <t>Fuite d'eau au niveau de la douchette du rayon traiteur.</t>
  </si>
  <si>
    <t>Absence de climatisation au niveau du local poubelles.</t>
  </si>
  <si>
    <t>Veuillez installer un climatiseur.</t>
  </si>
  <si>
    <t>Présence de givre au niveau des chambres froide négatives poissonnerie et boul/pât ainsi que dans le meuble d'exposition des produits surgelés PLS.</t>
  </si>
  <si>
    <t>Le revêtement du sol au niveau de la porte d'entrée à la CF(-) était ébréché.</t>
  </si>
  <si>
    <t>Présence de certains boites de conserve cabossés.
Présence d'une boite de shewing gum "Col Fresh" dont les DF, DLC et N°Lot étaient absents.</t>
  </si>
  <si>
    <t>Veuillez retirer les boites de conserve cabossés et vérifier l'étiquetage des produits exposés.</t>
  </si>
  <si>
    <t>Présence de deux flacons Betadine et de Dakin périmés.
Betadine DLC 12/2018
Dakin DLC 02/2018.</t>
  </si>
  <si>
    <t>Veuillez exiger au prestataire de lutte contre les nuisibles de mettre les raticides dans les portes appâts.</t>
  </si>
  <si>
    <t>Absence des fiches de réception pour les jours où il n'y a pas de réception (dimanches).</t>
  </si>
  <si>
    <t>Veuillez former le personnel pour une meilleur maitrise du protocole de décontamination des œufs et légumes.</t>
  </si>
  <si>
    <t>Présence d'un boudin de Jambon de dinde fumé dont les DF, DLC et N°Lot étaient illisibles.</t>
  </si>
  <si>
    <t>Veuillez interdire le réemballage.</t>
  </si>
  <si>
    <t>L'employé à assurer le réemballage de 10 morceaux de chamia à la date de l'audit (voir photo).</t>
  </si>
  <si>
    <t>Les boudins de charcuterie entamés et non identifiés n'étaient pas inscrite sur les feuilles de traçabilité.
Présence d'un boudin de charcuterie "Jambon de dinde fumé" entamé le 13/02/19 et non tracé (DF: 25/01/19 et DLC: 25/04/19).</t>
  </si>
  <si>
    <t>L'employé porte son propre pantalon (Jean).</t>
  </si>
  <si>
    <t>L'employé assure l'éviscération des poissons sans port de toque. Risque de chute de cheveux sur les produits traités.</t>
  </si>
  <si>
    <t>Le suivi et l'enregistrement des températures de la chaine du froid pour le meuble 3 n'étaient pas réalisés pour le mois de janvier (du 04 au 31). Reprise de l'enregistrement pour le mois de février.</t>
  </si>
  <si>
    <t>La température des poissons exposés était de l'ordre de 6,3°C à 7,4°C.</t>
  </si>
  <si>
    <t>Aucun protocole de nettoyage n'était appliqué.</t>
  </si>
  <si>
    <t>Veuillez appliquer la procédure comme indiqué dans le référentiel.</t>
  </si>
  <si>
    <t>Absence du référentiel.</t>
  </si>
  <si>
    <t>Veuillez afficher le document en question.</t>
  </si>
  <si>
    <t>Absence d'autocontrôle du nettoyage.</t>
  </si>
  <si>
    <t>Assurer le suivi et l'enregistrement quotidien de ce paramètre.</t>
  </si>
  <si>
    <t>les linéaires des pâtes, semoules, farine et sucre n'étaient pas propres.
Présence de larves sous une boite de conserve de tomate.</t>
  </si>
  <si>
    <t>Absence de chambre froide spécifique au produit lavés</t>
  </si>
  <si>
    <t>Absence de laboratoir</t>
  </si>
  <si>
    <t>Le protocole n'est pas présent.</t>
  </si>
  <si>
    <t>Absence de lave mains.</t>
  </si>
  <si>
    <t>Veuillez mettre en place un poste lave mains.</t>
  </si>
  <si>
    <t>Veuillez installer des porte pour protéger les produits exposés.</t>
  </si>
  <si>
    <t>La poigné du rôtissoire était démonté.</t>
  </si>
  <si>
    <t>Présence de rouille sur une paroi au niveau du laboratoire.</t>
  </si>
  <si>
    <t>Assurer un traitement anti rouille et repeindre la paroi.</t>
  </si>
  <si>
    <t>Veuillez assurer le rabotage de ces éléments.</t>
  </si>
  <si>
    <t>Mrezga</t>
  </si>
  <si>
    <t>La traçabilité est défaillante.
Certains N°lot et dates d'ouverture des produits n'étaient pas enregistrés sur les feuilles de traçabilité.
La quantité tracée du produit Kaiser Gouda Jaune entamé le 16/02/19 était de 2,080 kg et vendu 3,780 kg.
Le produit Gruyère Jerba entamé le 31/01/19 et non tracé.</t>
  </si>
  <si>
    <t>Veuillez identifier les produits stockés à ce niveau (date de fabrication).</t>
  </si>
  <si>
    <t>Le hachoir n'était pas propre.</t>
  </si>
  <si>
    <t>Les boules de harissa n'étaient pas étiquetées.</t>
  </si>
  <si>
    <t>Egouttage d'eau d'une conduite suspendue au plafond.</t>
  </si>
  <si>
    <t>Absence de dossiers médicaux pour le personnel mazraa et du produit halwa en vrac.</t>
  </si>
  <si>
    <t>La porte manquait d'étanchéité</t>
  </si>
  <si>
    <t>M Dhia Mechlaoui</t>
  </si>
  <si>
    <t>Le nettoyage est à renforcer.</t>
  </si>
  <si>
    <t>Correct.</t>
  </si>
  <si>
    <t>Veuillez avertir le fournisseur en question sur cet écart.</t>
  </si>
  <si>
    <t xml:space="preserve">Le poids de 4 baguettes sur 6 mesurées n'était pas conforme:
Pain allégé1: 174g
Pain allégé2: 184g
Pain aux céréales: 164g
Pain campagne: 172g
</t>
  </si>
  <si>
    <t>Absence de la liste des ingrédients sur un barre de « nougat, nougat kahili »
Le numéro de lot n’était pas mentionné également.
L’adresse complète de l’usine du fournisseur ne figure pas sur l’étiquette des produits.</t>
  </si>
  <si>
    <t xml:space="preserve">Rupture de la chaine du froid pour les soufflets exposés, la T° à cœur mesurée était de l’ordre de 14,5°C. 
</t>
  </si>
  <si>
    <t>Renforcer le suivi des T° à cœur des produits exposés.</t>
  </si>
  <si>
    <t>L'enregistrement et le contrôle de la traçabilité est à renforcer.</t>
  </si>
  <si>
    <t>Renforcer le contrôle des produits préemballés exposé au rayon.</t>
  </si>
  <si>
    <t xml:space="preserve">3 boules de fromage « scamorza » avaient les mentions légales (DF et DLC) illisibles ou absentes.
Les DF et DLC d’une meule de fromage « pyrénéen, Landor » étaient illisibles.
</t>
  </si>
  <si>
    <t>Eliminer les produits dont l'emballage n'est pas conforme.</t>
  </si>
  <si>
    <t>Le nettoyage a ce niveau est à renforcer.</t>
  </si>
  <si>
    <t>Les meubles de rangement n’étaient pas propres.
Le sol du stand n'était pas propre.</t>
  </si>
  <si>
    <t>Absence d'un poste lave-main au rayon.</t>
  </si>
  <si>
    <t>Le chef rayon qui était responsable des opérations de vente le jour de l'audit portait un bague et avait les ongles longues.</t>
  </si>
  <si>
    <t>Respecter l'hygiène des mains et interdire le port des bijoux et accessoires sur les lieux de travail.</t>
  </si>
  <si>
    <t>Renforcer les opérations de nettoyage à ce niveau.</t>
  </si>
  <si>
    <t>Les températures à cœur des produits de la CF positive n'étaient pas enregistrées pendant plusieurs mois.</t>
  </si>
  <si>
    <t>Enregistrer les T° à cœur.</t>
  </si>
  <si>
    <t>Veuillez accorder plus d'attention à l'enregistrement des quantités de viande sur les fiches de traçabilité, le contrôle est à renforcer.</t>
  </si>
  <si>
    <t>Approvisionner l'étal en glace régulièrement.</t>
  </si>
  <si>
    <t>Le stand d’exposition était souillé par les écailles de poissons, le nettoyage a ce niveau est à renforcer.</t>
  </si>
  <si>
    <t>Renforcer le nettoyage à ce niveau.</t>
  </si>
  <si>
    <t>Hausse de la température à cœur de l’espadon découpé exposé, T° = 6°C&gt;2°C</t>
  </si>
  <si>
    <t>Le contrôle des températures à cœur des poissons exposés est à renforcer.</t>
  </si>
  <si>
    <t>Cette pratique est strictement interdite.
Seul le marchandiser est autorisé à manipuler les produits.</t>
  </si>
  <si>
    <t>La traçabilité des produits de la mer surgelé est à renforcer.</t>
  </si>
  <si>
    <t>Renforcer le triage des fruits.</t>
  </si>
  <si>
    <t>Aucun protocole formalisé n'était disponible.</t>
  </si>
  <si>
    <t>La présence du protocole est indispensable afin de maitriser la décontamination des fruits.</t>
  </si>
  <si>
    <t>Absence d'un lave-main au rayon.</t>
  </si>
  <si>
    <t>Fournir cet élément.</t>
  </si>
  <si>
    <t>Demander la procédure et l'appliquer.</t>
  </si>
  <si>
    <t>Le rangement de la réserve est à renforcer.</t>
  </si>
  <si>
    <t>Présence d'une couche de poussière sur les boites de café exposés au linéaire.
Le rayon de la farine manquait de propreté.</t>
  </si>
  <si>
    <t>Présence excessive de mouche au niveau du rayon charcuterie/fromage.</t>
  </si>
  <si>
    <t>L'efficacité des DEIVs est à revoir.</t>
  </si>
  <si>
    <t>Le test de traçabilité effectué montre qu'il y a une différence entre la quantité réceptionné (50 pièces) du poulet rôti (Lot: PI191614) et la quantité tracée: 43 pièces, il y a manque de 7 pièces.</t>
  </si>
  <si>
    <t>La quantité du globe de veau réceptionnée le 01/06/19 était à 28,8 kg, cependant la quantité tracée était à 32,6 kg, la traçabilité n'était pas maitrisée à ce niveau.</t>
  </si>
  <si>
    <t>Manque de glaçage sur l'étal.</t>
  </si>
  <si>
    <t>Le protocole de nettoyage n'était pas disponible dans le magasin, les opérateurs lavent la machine presse-jus sans connaissance des modalités de nettoyage et désinfection de cette appareille.</t>
  </si>
  <si>
    <t>Renforcer les opérations de dépoussiérage des linéaires.</t>
  </si>
  <si>
    <t>Renforcer l'aération.</t>
  </si>
  <si>
    <t>Entretenir les meubles endommagés.</t>
  </si>
  <si>
    <t>Meubles surgelé:
T° affichée: -18
T° mesurée: entre -10 et -14°C.</t>
  </si>
  <si>
    <t>Revoir le fonctionnement des meubles négatifs.</t>
  </si>
  <si>
    <t>Réparer ou remplacer ces jointures.</t>
  </si>
  <si>
    <t xml:space="preserve">Développement du givre au niveau de la CF négative.
</t>
  </si>
  <si>
    <t>Procéder au dégivrage de la CF.</t>
  </si>
  <si>
    <t xml:space="preserve">Les meubles d’exposition n’étaient pas protégés.
</t>
  </si>
  <si>
    <t>laboratoire: les revêtements et sols étaient altérés par la rouille.</t>
  </si>
  <si>
    <t>Traiter la rouille.</t>
  </si>
  <si>
    <t>Meuble froid d'exposition:
T° affichée: 10°C
T° mesurée: 19°C</t>
  </si>
  <si>
    <t>Une intervention pour ce meuble est à prévoir.</t>
  </si>
  <si>
    <t>La poignée du four n'était pas fixée.</t>
  </si>
  <si>
    <t>Fixer la poignée.</t>
  </si>
  <si>
    <t>Réparer le système d'ouverture de la poubelle.</t>
  </si>
  <si>
    <t xml:space="preserve">Charcuterie/fromage: le système d’ouverture de la poubelle était rompu.
</t>
  </si>
  <si>
    <t xml:space="preserve">Meuble d'exposition fromages:
T° affichée: 8°C
T° mesurée: 12°C
Meuble d'exposition charcuterie:
T° affichée: 4°C
T° mesurée: 13°C
</t>
  </si>
  <si>
    <t>Revoir le fonctionnement des meubles et maintenir une T° égale à 4°C.</t>
  </si>
  <si>
    <t xml:space="preserve">Altération du revêtement du meuble de rangement par la rouille. </t>
  </si>
  <si>
    <t>Traiter la rouille à ce niveau.</t>
  </si>
  <si>
    <t>Décollement du revêtement au coin du local déchets.</t>
  </si>
  <si>
    <t>Réparer cet élément.</t>
  </si>
  <si>
    <t>Meuble d'exposition LS:
T° affichée: 6°C
T° mesurée: 10,2°C</t>
  </si>
  <si>
    <t>Procéder à la réparation du meuble.</t>
  </si>
  <si>
    <t>Absence d'un poste lave-mains dans le rayon charcuterie/fromage.</t>
  </si>
  <si>
    <t>Fournir un poste lave-main pour le rayon.</t>
  </si>
  <si>
    <t>Absence d'un DEIV au niveau du local poubelle.</t>
  </si>
  <si>
    <t>Installer un DEIV.</t>
  </si>
  <si>
    <t>Le local poubelle n'était pas climatisé.</t>
  </si>
  <si>
    <t>Installer un climatiseur.</t>
  </si>
  <si>
    <t>Perte du sous-vide de l’emballage d'un morceau de viande séchée fumée exposé.</t>
  </si>
  <si>
    <t>Le sol près des meubles d’exposition n’était pas propre</t>
  </si>
  <si>
    <t>L'opérateur chargé du rayon poissonnerie assurait une vente au niveau du rayon du marchandiser (fournisseur Belhsan pour les bonbons traditionnels), l'operateur portait encore sa tenu de travail , il y a un risque des contaminations croisées à ce niveau.</t>
  </si>
  <si>
    <t>Défaillance de la traçabilité pour le produit: moule demi coquillage:
Les quantités emballées à deux dates différentes étaient à 10 kg, la quantité en linéaire est de 4,2 kg.
Après la vérification du hit-parade, la quantité vendue était de 3,7kg, il y a manque de 2,1 kg.</t>
  </si>
  <si>
    <t>Manque de fraîcheur pour les figue et les pêches plates, certains fruits étaient altérés.</t>
  </si>
  <si>
    <t>Le revêtement du monte-charges était décollé, des souillures étaient accumulées à ce niveau</t>
  </si>
  <si>
    <t>Hausse légère du niveau de l'hygrométrie relevée, 57%.</t>
  </si>
  <si>
    <t>Le revêtement des linéaires était décollé.
Le couvercle du meuble froid négatif était démonté, il y a une perte du froid à ce niveau.</t>
  </si>
  <si>
    <t>Les jointures des deux fours étaient décollées au niveau des planchers</t>
  </si>
  <si>
    <t>Fournir des vitres protectrices pour les meubles d'exposition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</si>
</sst>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Fill="1" applyBorder="1" applyAlignment="1" applyProtection="1">
      <alignment horizontal="left" vertical="top" wrapText="1"/>
      <protection hidden="1"/>
    </xf>
    <xf numFmtId="0" fontId="35" fillId="0" borderId="1" xfId="1" applyFont="1" applyBorder="1" applyAlignment="1" applyProtection="1">
      <alignment vertical="center" wrapText="1"/>
    </xf>
    <xf numFmtId="0" fontId="35" fillId="0" borderId="1" xfId="1" applyFont="1" applyBorder="1" applyAlignment="1" applyProtection="1">
      <alignment horizontal="left" vertical="top"/>
    </xf>
    <xf numFmtId="0" fontId="35" fillId="0" borderId="1" xfId="1" applyFont="1" applyBorder="1" applyAlignment="1" applyProtection="1">
      <alignment horizontal="left" vertical="top" wrapText="1"/>
    </xf>
    <xf numFmtId="0" fontId="35" fillId="0" borderId="1" xfId="1" applyFont="1" applyBorder="1" applyAlignment="1" applyProtection="1">
      <alignment wrapText="1"/>
    </xf>
    <xf numFmtId="0" fontId="35" fillId="0" borderId="1" xfId="0" applyFont="1" applyFill="1" applyBorder="1" applyAlignment="1" applyProtection="1">
      <alignment horizontal="left" wrapText="1"/>
      <protection locked="0"/>
    </xf>
    <xf numFmtId="0" fontId="33" fillId="0" borderId="1" xfId="0" applyFont="1" applyFill="1" applyBorder="1" applyAlignment="1">
      <alignment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13264"/>
        <c:axId val="-433404560"/>
      </c:barChart>
      <c:catAx>
        <c:axId val="-43341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04560"/>
        <c:crosses val="autoZero"/>
        <c:auto val="1"/>
        <c:lblAlgn val="ctr"/>
        <c:lblOffset val="100"/>
        <c:noMultiLvlLbl val="0"/>
      </c:catAx>
      <c:valAx>
        <c:axId val="-433404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1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9257168"/>
        <c:axId val="-429256624"/>
      </c:barChart>
      <c:catAx>
        <c:axId val="-42925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9256624"/>
        <c:crosses val="autoZero"/>
        <c:auto val="1"/>
        <c:lblAlgn val="ctr"/>
        <c:lblOffset val="100"/>
        <c:noMultiLvlLbl val="0"/>
      </c:catAx>
      <c:valAx>
        <c:axId val="-42925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925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0.90476190476190477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9258800"/>
        <c:axId val="-429257712"/>
      </c:barChart>
      <c:catAx>
        <c:axId val="-42925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9257712"/>
        <c:crosses val="autoZero"/>
        <c:auto val="1"/>
        <c:lblAlgn val="ctr"/>
        <c:lblOffset val="100"/>
        <c:noMultiLvlLbl val="0"/>
      </c:catAx>
      <c:valAx>
        <c:axId val="-42925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925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0.96052631578947367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9254448"/>
        <c:axId val="-429260976"/>
      </c:barChart>
      <c:catAx>
        <c:axId val="-42925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9260976"/>
        <c:crosses val="autoZero"/>
        <c:auto val="1"/>
        <c:lblAlgn val="ctr"/>
        <c:lblOffset val="100"/>
        <c:noMultiLvlLbl val="0"/>
      </c:catAx>
      <c:valAx>
        <c:axId val="-42926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925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0.78947368421052633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8868496"/>
        <c:axId val="-428878832"/>
      </c:barChart>
      <c:catAx>
        <c:axId val="-42886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8878832"/>
        <c:crosses val="autoZero"/>
        <c:auto val="1"/>
        <c:lblAlgn val="ctr"/>
        <c:lblOffset val="100"/>
        <c:noMultiLvlLbl val="0"/>
      </c:catAx>
      <c:valAx>
        <c:axId val="-428878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886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8866864"/>
        <c:axId val="-428879376"/>
      </c:barChart>
      <c:catAx>
        <c:axId val="-42886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8879376"/>
        <c:crosses val="autoZero"/>
        <c:auto val="1"/>
        <c:lblAlgn val="ctr"/>
        <c:lblOffset val="100"/>
        <c:noMultiLvlLbl val="0"/>
      </c:catAx>
      <c:valAx>
        <c:axId val="-42887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886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0.86086956521739133</c:v>
                </c:pt>
                <c:pt idx="1">
                  <c:v>0.74369747899159666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8871216"/>
        <c:axId val="-428866320"/>
      </c:barChart>
      <c:catAx>
        <c:axId val="-42887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8866320"/>
        <c:crosses val="autoZero"/>
        <c:auto val="1"/>
        <c:lblAlgn val="ctr"/>
        <c:lblOffset val="100"/>
        <c:noMultiLvlLbl val="0"/>
      </c:catAx>
      <c:valAx>
        <c:axId val="-42886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887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0.78010471204188481</c:v>
                </c:pt>
                <c:pt idx="1">
                  <c:v>0.85597826086956519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8872848"/>
        <c:axId val="-428878288"/>
      </c:barChart>
      <c:catAx>
        <c:axId val="-42887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8878288"/>
        <c:crosses val="autoZero"/>
        <c:auto val="1"/>
        <c:lblAlgn val="ctr"/>
        <c:lblOffset val="100"/>
        <c:noMultiLvlLbl val="0"/>
      </c:catAx>
      <c:valAx>
        <c:axId val="-42887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887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0.82048713862963807</c:v>
                </c:pt>
                <c:pt idx="1">
                  <c:v>0.79983786993058092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428869040"/>
        <c:axId val="-428873392"/>
        <c:extLst xmlns:c16r2="http://schemas.microsoft.com/office/drawing/2015/06/chart"/>
      </c:barChart>
      <c:catAx>
        <c:axId val="-4288690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8873392"/>
        <c:crosses val="autoZero"/>
        <c:auto val="1"/>
        <c:lblAlgn val="ctr"/>
        <c:lblOffset val="100"/>
        <c:noMultiLvlLbl val="0"/>
      </c:catAx>
      <c:valAx>
        <c:axId val="-4288733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886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0.72916666666666674</c:v>
                </c:pt>
                <c:pt idx="1">
                  <c:v>0.63659340659340657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28874480"/>
        <c:axId val="-428873936"/>
        <c:extLst xmlns:c16r2="http://schemas.microsoft.com/office/drawing/2015/06/chart"/>
      </c:barChart>
      <c:catAx>
        <c:axId val="-42887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8873936"/>
        <c:crosses val="autoZero"/>
        <c:auto val="1"/>
        <c:lblAlgn val="ctr"/>
        <c:lblOffset val="100"/>
        <c:noMultiLvlLbl val="0"/>
      </c:catAx>
      <c:valAx>
        <c:axId val="-42887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887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05104"/>
        <c:axId val="-433416528"/>
      </c:barChart>
      <c:catAx>
        <c:axId val="-43340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16528"/>
        <c:crosses val="autoZero"/>
        <c:auto val="1"/>
        <c:lblAlgn val="ctr"/>
        <c:lblOffset val="100"/>
        <c:noMultiLvlLbl val="0"/>
      </c:catAx>
      <c:valAx>
        <c:axId val="-43341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0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12176"/>
        <c:axId val="-433403472"/>
      </c:barChart>
      <c:catAx>
        <c:axId val="-43341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03472"/>
        <c:crosses val="autoZero"/>
        <c:auto val="1"/>
        <c:lblAlgn val="ctr"/>
        <c:lblOffset val="100"/>
        <c:noMultiLvlLbl val="0"/>
      </c:catAx>
      <c:valAx>
        <c:axId val="-43340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1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0.37209302325581395</c:v>
                </c:pt>
                <c:pt idx="1">
                  <c:v>0.72093023255813948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14896"/>
        <c:axId val="-433411632"/>
      </c:barChart>
      <c:catAx>
        <c:axId val="-43341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11632"/>
        <c:crosses val="autoZero"/>
        <c:auto val="1"/>
        <c:lblAlgn val="ctr"/>
        <c:lblOffset val="100"/>
        <c:noMultiLvlLbl val="0"/>
      </c:catAx>
      <c:valAx>
        <c:axId val="-43341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1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0.3048780487804878</c:v>
                </c:pt>
                <c:pt idx="1">
                  <c:v>0.83783783783783783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17616"/>
        <c:axId val="-433410544"/>
      </c:barChart>
      <c:catAx>
        <c:axId val="-43341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10544"/>
        <c:crosses val="autoZero"/>
        <c:auto val="1"/>
        <c:lblAlgn val="ctr"/>
        <c:lblOffset val="100"/>
        <c:noMultiLvlLbl val="0"/>
      </c:catAx>
      <c:valAx>
        <c:axId val="-433410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1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0.81111111111111112</c:v>
                </c:pt>
                <c:pt idx="1">
                  <c:v>0.84444444444444444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330096"/>
        <c:axId val="-565338800"/>
      </c:barChart>
      <c:catAx>
        <c:axId val="-56533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338800"/>
        <c:crosses val="autoZero"/>
        <c:auto val="1"/>
        <c:lblAlgn val="ctr"/>
        <c:lblOffset val="100"/>
        <c:noMultiLvlLbl val="0"/>
      </c:catAx>
      <c:valAx>
        <c:axId val="-56533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33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0.90243902439024393</c:v>
                </c:pt>
                <c:pt idx="1">
                  <c:v>0.64634146341463417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332816"/>
        <c:axId val="-565341520"/>
      </c:barChart>
      <c:catAx>
        <c:axId val="-56533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341520"/>
        <c:crosses val="autoZero"/>
        <c:auto val="1"/>
        <c:lblAlgn val="ctr"/>
        <c:lblOffset val="100"/>
        <c:noMultiLvlLbl val="0"/>
      </c:catAx>
      <c:valAx>
        <c:axId val="-56534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33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0.84482758620689657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331184"/>
        <c:axId val="-565342608"/>
      </c:barChart>
      <c:catAx>
        <c:axId val="-56533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342608"/>
        <c:crosses val="autoZero"/>
        <c:auto val="1"/>
        <c:lblAlgn val="ctr"/>
        <c:lblOffset val="100"/>
        <c:noMultiLvlLbl val="0"/>
      </c:catAx>
      <c:valAx>
        <c:axId val="-56534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33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0.6875</c:v>
                </c:pt>
                <c:pt idx="1">
                  <c:v>0.79411764705882348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29260432"/>
        <c:axId val="-429258256"/>
      </c:barChart>
      <c:catAx>
        <c:axId val="-42926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29258256"/>
        <c:crosses val="autoZero"/>
        <c:auto val="1"/>
        <c:lblAlgn val="ctr"/>
        <c:lblOffset val="100"/>
        <c:noMultiLvlLbl val="0"/>
      </c:catAx>
      <c:valAx>
        <c:axId val="-42925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2926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4" zoomScaleSheetLayoutView="100" workbookViewId="0">
      <selection activeCell="D25" sqref="D2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2" t="s">
        <v>277</v>
      </c>
      <c r="B18" s="432"/>
      <c r="C18" s="432"/>
      <c r="D18" s="433" t="s">
        <v>586</v>
      </c>
      <c r="E18" s="433"/>
      <c r="F18" s="433"/>
      <c r="G18" s="433"/>
      <c r="H18" s="433"/>
      <c r="I18" s="433"/>
      <c r="J18" s="433"/>
      <c r="K18" s="43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4" t="s">
        <v>278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8" t="s">
        <v>280</v>
      </c>
      <c r="C23" s="428"/>
      <c r="D23" s="49"/>
      <c r="E23" s="49"/>
      <c r="F23" s="49"/>
      <c r="G23" s="49"/>
      <c r="H23" s="49"/>
      <c r="I23" s="49"/>
      <c r="J23" s="48" t="str">
        <f>D18</f>
        <v>Mrezga</v>
      </c>
    </row>
    <row r="24" spans="1:11" ht="33" customHeight="1" x14ac:dyDescent="0.25">
      <c r="A24" s="57" t="s">
        <v>281</v>
      </c>
      <c r="B24" s="427">
        <f>AVERAGE('A1 Exploitation'!D730,'A1 Technique'!D199)</f>
        <v>0.82048713862963807</v>
      </c>
      <c r="C24" s="427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7">
        <f>AVERAGE('A2 Exploitation'!D730,'A2 Technique'!D199)</f>
        <v>0.79983786993058092</v>
      </c>
      <c r="C25" s="427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7" t="e">
        <f>AVERAGE('A3 Exploitation'!D730,'A3 Technique'!D199)</f>
        <v>#DIV/0!</v>
      </c>
      <c r="C26" s="427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7" t="e">
        <f>AVERAGE('A4 Exploitation'!D730,'A4 Technique'!D199)</f>
        <v>#DIV/0!</v>
      </c>
      <c r="C27" s="427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7"/>
      <c r="C28" s="427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7"/>
      <c r="C29" s="427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8" t="s">
        <v>287</v>
      </c>
      <c r="C33" s="428"/>
      <c r="D33" s="49"/>
      <c r="E33" s="49"/>
      <c r="F33" s="49"/>
      <c r="G33" s="49"/>
      <c r="H33" s="49"/>
      <c r="I33" s="49"/>
      <c r="J33" s="48" t="str">
        <f>D18</f>
        <v>Mrezga</v>
      </c>
    </row>
    <row r="34" spans="1:10" ht="33" customHeight="1" x14ac:dyDescent="0.25">
      <c r="A34" s="57" t="s">
        <v>281</v>
      </c>
      <c r="B34" s="427">
        <f>'A1 Exploitation'!D730</f>
        <v>0.78010471204188481</v>
      </c>
      <c r="C34" s="427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7">
        <f>'A2 Exploitation'!D730</f>
        <v>0.85597826086956519</v>
      </c>
      <c r="C35" s="427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7" t="e">
        <f>'A3 Exploitation'!D730</f>
        <v>#DIV/0!</v>
      </c>
      <c r="C36" s="427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7" t="e">
        <f>'A4 Exploitation'!D730</f>
        <v>#DIV/0!</v>
      </c>
      <c r="C37" s="427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7"/>
      <c r="C38" s="427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7"/>
      <c r="C39" s="427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1" t="s">
        <v>288</v>
      </c>
      <c r="C42" s="431"/>
      <c r="D42" s="49"/>
      <c r="E42" s="49"/>
      <c r="F42" s="49"/>
      <c r="G42" s="49"/>
      <c r="H42" s="49"/>
      <c r="I42" s="49"/>
      <c r="J42" s="48" t="str">
        <f>D18</f>
        <v>Mrezga</v>
      </c>
    </row>
    <row r="43" spans="1:10" ht="33" customHeight="1" x14ac:dyDescent="0.25">
      <c r="A43" s="57" t="s">
        <v>281</v>
      </c>
      <c r="B43" s="427">
        <f>AVERAGE('A1 Exploitation'!D728, 'A1 Technique'!D197)</f>
        <v>0.72916666666666674</v>
      </c>
      <c r="C43" s="427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7">
        <f>AVERAGE('A2 Exploitation'!D728, 'A2 Technique'!D197)</f>
        <v>0.63659340659340657</v>
      </c>
      <c r="C44" s="427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7" t="e">
        <f>AVERAGE('A3 Exploitation'!D728, 'A3 Technique'!D197)</f>
        <v>#DIV/0!</v>
      </c>
      <c r="C45" s="427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7" t="e">
        <f>AVERAGE('A4 Exploitation'!D728, 'A4 Technique'!D197)</f>
        <v>#DIV/0!</v>
      </c>
      <c r="C46" s="427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7"/>
      <c r="C47" s="427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7"/>
      <c r="C48" s="427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8" t="s">
        <v>289</v>
      </c>
      <c r="C51" s="428"/>
      <c r="D51" s="49"/>
      <c r="E51" s="49"/>
      <c r="F51" s="49"/>
      <c r="G51" s="49"/>
      <c r="H51" s="49"/>
      <c r="I51" s="49"/>
      <c r="J51" s="48" t="str">
        <f>D18</f>
        <v>Mrezga</v>
      </c>
    </row>
    <row r="52" spans="1:10" ht="33" customHeight="1" x14ac:dyDescent="0.25">
      <c r="A52" s="57" t="s">
        <v>281</v>
      </c>
      <c r="B52" s="430">
        <f>'A1 Exploitation'!D48</f>
        <v>0.97222222222222221</v>
      </c>
      <c r="C52" s="430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0">
        <f>'A2 Exploitation'!D48</f>
        <v>0.97222222222222221</v>
      </c>
      <c r="C53" s="430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0" t="e">
        <f>'A3 Exploitation'!D48</f>
        <v>#DIV/0!</v>
      </c>
      <c r="C54" s="430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0" t="e">
        <f>'A4 Exploitation'!D48</f>
        <v>#DIV/0!</v>
      </c>
      <c r="C55" s="430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0"/>
      <c r="C56" s="430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0"/>
      <c r="C57" s="430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8" t="s">
        <v>290</v>
      </c>
      <c r="C60" s="428"/>
      <c r="D60" s="49"/>
      <c r="E60" s="49"/>
      <c r="F60" s="49"/>
      <c r="G60" s="49"/>
      <c r="H60" s="49"/>
      <c r="I60" s="49"/>
      <c r="J60" s="48" t="str">
        <f>D18</f>
        <v>Mrezga</v>
      </c>
    </row>
    <row r="61" spans="1:10" ht="33" customHeight="1" x14ac:dyDescent="0.25">
      <c r="A61" s="57" t="s">
        <v>281</v>
      </c>
      <c r="B61" s="427" t="e">
        <f>'A1 Exploitation'!D131</f>
        <v>#DIV/0!</v>
      </c>
      <c r="C61" s="427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7" t="e">
        <f>'A2 Exploitation'!D131</f>
        <v>#DIV/0!</v>
      </c>
      <c r="C62" s="427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7" t="e">
        <f>'A3 Exploitation'!D131</f>
        <v>#DIV/0!</v>
      </c>
      <c r="C63" s="427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7" t="e">
        <f>'A4 Exploitation'!D131</f>
        <v>#DIV/0!</v>
      </c>
      <c r="C64" s="427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7"/>
      <c r="C65" s="427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7"/>
      <c r="C66" s="427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8" t="s">
        <v>464</v>
      </c>
      <c r="C69" s="428"/>
      <c r="D69" s="49"/>
      <c r="E69" s="49"/>
      <c r="F69" s="49"/>
      <c r="G69" s="49"/>
      <c r="H69" s="49"/>
      <c r="I69" s="49"/>
      <c r="J69" s="48" t="str">
        <f>D18</f>
        <v>Mrezga</v>
      </c>
    </row>
    <row r="70" spans="1:10" ht="33" customHeight="1" x14ac:dyDescent="0.25">
      <c r="A70" s="57" t="s">
        <v>281</v>
      </c>
      <c r="B70" s="427">
        <f>'A1 Exploitation'!D187</f>
        <v>0.96153846153846156</v>
      </c>
      <c r="C70" s="427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7">
        <f>'A2 Exploitation'!D187</f>
        <v>0.95</v>
      </c>
      <c r="C71" s="427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7" t="e">
        <f>'A3 Exploitation'!D187</f>
        <v>#DIV/0!</v>
      </c>
      <c r="C72" s="427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7" t="e">
        <f>'A4 Exploitation'!D187</f>
        <v>#DIV/0!</v>
      </c>
      <c r="C73" s="427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7"/>
      <c r="C74" s="427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7"/>
      <c r="C75" s="427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8" t="s">
        <v>465</v>
      </c>
      <c r="C78" s="428"/>
      <c r="D78" s="49"/>
      <c r="E78" s="49"/>
      <c r="F78" s="49"/>
      <c r="G78" s="49"/>
      <c r="H78" s="49"/>
      <c r="I78" s="49"/>
      <c r="J78" s="48" t="str">
        <f>D18</f>
        <v>Mrezga</v>
      </c>
    </row>
    <row r="79" spans="1:10" ht="33" customHeight="1" x14ac:dyDescent="0.25">
      <c r="A79" s="57" t="s">
        <v>281</v>
      </c>
      <c r="B79" s="427">
        <f>'A1 Exploitation'!D249</f>
        <v>0.37209302325581395</v>
      </c>
      <c r="C79" s="427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7">
        <f>'A2 Exploitation'!D249</f>
        <v>0.72093023255813948</v>
      </c>
      <c r="C80" s="427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7" t="e">
        <f>'A3 Exploitation'!D249</f>
        <v>#DIV/0!</v>
      </c>
      <c r="C81" s="427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7" t="e">
        <f>'A4 Exploitation'!D249</f>
        <v>#DIV/0!</v>
      </c>
      <c r="C82" s="427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7"/>
      <c r="C83" s="427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7"/>
      <c r="C84" s="427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8" t="s">
        <v>466</v>
      </c>
      <c r="C87" s="428"/>
      <c r="D87" s="49"/>
      <c r="E87" s="49"/>
      <c r="F87" s="49"/>
      <c r="G87" s="49"/>
      <c r="H87" s="49"/>
      <c r="I87" s="49"/>
      <c r="J87" s="48" t="str">
        <f>D18</f>
        <v>Mrezga</v>
      </c>
    </row>
    <row r="88" spans="1:10" ht="33" customHeight="1" x14ac:dyDescent="0.25">
      <c r="A88" s="57" t="s">
        <v>281</v>
      </c>
      <c r="B88" s="427">
        <f>'A1 Exploitation'!D304</f>
        <v>0.3048780487804878</v>
      </c>
      <c r="C88" s="427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7">
        <f>'A2 Exploitation'!D304</f>
        <v>0.83783783783783783</v>
      </c>
      <c r="C89" s="427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7" t="e">
        <f>'A3 Exploitation'!D304</f>
        <v>#DIV/0!</v>
      </c>
      <c r="C90" s="427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7" t="e">
        <f>'A4 Exploitation'!D304</f>
        <v>#DIV/0!</v>
      </c>
      <c r="C91" s="427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7"/>
      <c r="C92" s="427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7"/>
      <c r="C93" s="427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8" t="s">
        <v>467</v>
      </c>
      <c r="C96" s="428"/>
      <c r="D96" s="49"/>
      <c r="E96" s="49"/>
      <c r="F96" s="49"/>
      <c r="G96" s="49"/>
      <c r="H96" s="49"/>
      <c r="I96" s="49"/>
      <c r="J96" s="48" t="str">
        <f>D18</f>
        <v>Mrezga</v>
      </c>
    </row>
    <row r="97" spans="1:10" ht="33" customHeight="1" x14ac:dyDescent="0.25">
      <c r="A97" s="57" t="s">
        <v>281</v>
      </c>
      <c r="B97" s="427">
        <f>'A1 Exploitation'!D371</f>
        <v>0.81111111111111112</v>
      </c>
      <c r="C97" s="427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7">
        <f>'A2 Exploitation'!D371</f>
        <v>0.84444444444444444</v>
      </c>
      <c r="C98" s="427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7" t="e">
        <f>'A3 Exploitation'!D371</f>
        <v>#DIV/0!</v>
      </c>
      <c r="C99" s="427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7" t="e">
        <f>'A4 Exploitation'!D371</f>
        <v>#DIV/0!</v>
      </c>
      <c r="C100" s="427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7"/>
      <c r="C101" s="427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7"/>
      <c r="C102" s="427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8" t="s">
        <v>468</v>
      </c>
      <c r="C105" s="428"/>
      <c r="D105" s="49"/>
      <c r="E105" s="49"/>
      <c r="F105" s="49"/>
      <c r="G105" s="49"/>
      <c r="H105" s="49"/>
      <c r="I105" s="49"/>
      <c r="J105" s="48" t="str">
        <f>D18</f>
        <v>Mrezga</v>
      </c>
    </row>
    <row r="106" spans="1:10" ht="33" customHeight="1" x14ac:dyDescent="0.25">
      <c r="A106" s="57" t="s">
        <v>281</v>
      </c>
      <c r="B106" s="427">
        <f>'A1 Exploitation'!D429</f>
        <v>0.90243902439024393</v>
      </c>
      <c r="C106" s="427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7">
        <f>'A2 Exploitation'!D429</f>
        <v>0.64634146341463417</v>
      </c>
      <c r="C107" s="427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7" t="e">
        <f>'A3 Exploitation'!D429</f>
        <v>#DIV/0!</v>
      </c>
      <c r="C108" s="427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7" t="e">
        <f>'A4 Exploitation'!D429</f>
        <v>#DIV/0!</v>
      </c>
      <c r="C109" s="427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7"/>
      <c r="C110" s="427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7"/>
      <c r="C111" s="427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8" t="s">
        <v>469</v>
      </c>
      <c r="C114" s="428"/>
      <c r="D114" s="49"/>
      <c r="E114" s="49"/>
      <c r="F114" s="49"/>
      <c r="G114" s="49"/>
      <c r="H114" s="49"/>
      <c r="I114" s="49"/>
      <c r="J114" s="48" t="str">
        <f>D18</f>
        <v>Mrezga</v>
      </c>
    </row>
    <row r="115" spans="1:10" ht="33" customHeight="1" x14ac:dyDescent="0.25">
      <c r="A115" s="57" t="s">
        <v>281</v>
      </c>
      <c r="B115" s="427">
        <f>'A1 Exploitation'!D476</f>
        <v>1</v>
      </c>
      <c r="C115" s="427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7">
        <f>'A2 Exploitation'!D476</f>
        <v>0.84482758620689657</v>
      </c>
      <c r="C116" s="427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7" t="e">
        <f>'A3 Exploitation'!D476</f>
        <v>#DIV/0!</v>
      </c>
      <c r="C117" s="427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7" t="e">
        <f>'A4 Exploitation'!D476</f>
        <v>#DIV/0!</v>
      </c>
      <c r="C118" s="427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7"/>
      <c r="C119" s="427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7"/>
      <c r="C120" s="427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8" t="s">
        <v>470</v>
      </c>
      <c r="C123" s="428"/>
      <c r="D123" s="49"/>
      <c r="E123" s="49"/>
      <c r="F123" s="49"/>
      <c r="G123" s="49"/>
      <c r="H123" s="49"/>
      <c r="I123" s="49"/>
      <c r="J123" s="48" t="str">
        <f>D18</f>
        <v>Mrezga</v>
      </c>
    </row>
    <row r="124" spans="1:10" ht="33" customHeight="1" x14ac:dyDescent="0.25">
      <c r="A124" s="57" t="s">
        <v>281</v>
      </c>
      <c r="B124" s="427">
        <f>'A1 Exploitation'!D527</f>
        <v>0.6875</v>
      </c>
      <c r="C124" s="427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7">
        <f>'A2 Exploitation'!D527</f>
        <v>0.79411764705882348</v>
      </c>
      <c r="C125" s="427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7" t="e">
        <f>'A3 Exploitation'!D527</f>
        <v>#DIV/0!</v>
      </c>
      <c r="C126" s="427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7" t="e">
        <f>'A4 Exploitation'!D527</f>
        <v>#DIV/0!</v>
      </c>
      <c r="C127" s="427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7"/>
      <c r="C128" s="427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7"/>
      <c r="C129" s="427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8" t="s">
        <v>471</v>
      </c>
      <c r="C132" s="428"/>
      <c r="D132" s="49"/>
      <c r="E132" s="49"/>
      <c r="F132" s="49"/>
      <c r="G132" s="49"/>
      <c r="H132" s="49"/>
      <c r="I132" s="49"/>
      <c r="J132" s="48" t="str">
        <f>D18</f>
        <v>Mrezga</v>
      </c>
    </row>
    <row r="133" spans="1:10" ht="33" customHeight="1" x14ac:dyDescent="0.25">
      <c r="A133" s="57" t="s">
        <v>281</v>
      </c>
      <c r="B133" s="427">
        <f>'A1 Exploitation'!D570</f>
        <v>0.9375</v>
      </c>
      <c r="C133" s="427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7">
        <f>'A2 Exploitation'!D570</f>
        <v>1</v>
      </c>
      <c r="C134" s="427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7" t="e">
        <f>'A3 Exploitation'!D570</f>
        <v>#DIV/0!</v>
      </c>
      <c r="C135" s="427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7" t="e">
        <f>'A4 Exploitation'!D570</f>
        <v>#DIV/0!</v>
      </c>
      <c r="C136" s="427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7"/>
      <c r="C137" s="427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7"/>
      <c r="C138" s="427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8" t="s">
        <v>291</v>
      </c>
      <c r="C141" s="428"/>
      <c r="D141" s="49"/>
      <c r="E141" s="49"/>
      <c r="F141" s="49"/>
      <c r="G141" s="49"/>
      <c r="H141" s="49"/>
      <c r="I141" s="49"/>
      <c r="J141" s="48" t="str">
        <f>D18</f>
        <v>Mrezga</v>
      </c>
    </row>
    <row r="142" spans="1:10" ht="33" customHeight="1" x14ac:dyDescent="0.25">
      <c r="A142" s="57" t="s">
        <v>281</v>
      </c>
      <c r="B142" s="427">
        <f>'A1 Exploitation'!D610</f>
        <v>0.90476190476190477</v>
      </c>
      <c r="C142" s="427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7">
        <f>'A2 Exploitation'!D610</f>
        <v>0.90476190476190477</v>
      </c>
      <c r="C143" s="427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7" t="e">
        <f>'A3 Exploitation'!D610</f>
        <v>#DIV/0!</v>
      </c>
      <c r="C144" s="427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7" t="e">
        <f>'A4 Exploitation'!D610</f>
        <v>#DIV/0!</v>
      </c>
      <c r="C145" s="427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7"/>
      <c r="C146" s="427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7"/>
      <c r="C147" s="427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8" t="s">
        <v>292</v>
      </c>
      <c r="C150" s="428"/>
      <c r="D150" s="49"/>
      <c r="E150" s="49"/>
      <c r="F150" s="49"/>
      <c r="G150" s="49"/>
      <c r="H150" s="49"/>
      <c r="I150" s="49"/>
      <c r="J150" s="48" t="str">
        <f>D18</f>
        <v>Mrezga</v>
      </c>
    </row>
    <row r="151" spans="1:10" ht="33" customHeight="1" x14ac:dyDescent="0.25">
      <c r="A151" s="57" t="s">
        <v>281</v>
      </c>
      <c r="B151" s="427">
        <f>'A1 Exploitation'!D673</f>
        <v>0.96052631578947367</v>
      </c>
      <c r="C151" s="427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7">
        <f>'A2 Exploitation'!D673</f>
        <v>1</v>
      </c>
      <c r="C152" s="427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7" t="e">
        <f>'A3 Exploitation'!D673</f>
        <v>#DIV/0!</v>
      </c>
      <c r="C153" s="427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7" t="e">
        <f>'A4 Exploitation'!D673</f>
        <v>#DIV/0!</v>
      </c>
      <c r="C154" s="427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7"/>
      <c r="C155" s="427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7"/>
      <c r="C156" s="427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9"/>
      <c r="C159" s="42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8" t="s">
        <v>472</v>
      </c>
      <c r="C160" s="428"/>
      <c r="D160" s="49"/>
      <c r="E160" s="49"/>
      <c r="F160" s="49"/>
      <c r="G160" s="49"/>
      <c r="H160" s="49"/>
      <c r="I160" s="49"/>
      <c r="J160" s="48" t="str">
        <f>D18</f>
        <v>Mrezga</v>
      </c>
    </row>
    <row r="161" spans="1:10" ht="33" customHeight="1" x14ac:dyDescent="0.25">
      <c r="A161" s="57" t="s">
        <v>281</v>
      </c>
      <c r="B161" s="427">
        <f>'A1 Exploitation'!D702</f>
        <v>0.78947368421052633</v>
      </c>
      <c r="C161" s="427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7">
        <f>'A2 Exploitation'!D702</f>
        <v>0.9</v>
      </c>
      <c r="C162" s="427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7" t="e">
        <f>'A3 Exploitation'!D702</f>
        <v>#DIV/0!</v>
      </c>
      <c r="C163" s="427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7" t="e">
        <f>'A4 Exploitation'!D702</f>
        <v>#DIV/0!</v>
      </c>
      <c r="C164" s="427"/>
    </row>
    <row r="165" spans="1:10" ht="33" customHeight="1" x14ac:dyDescent="0.25">
      <c r="A165" s="56" t="s">
        <v>285</v>
      </c>
      <c r="B165" s="427"/>
      <c r="C165" s="427"/>
    </row>
    <row r="166" spans="1:10" ht="18" x14ac:dyDescent="0.25">
      <c r="A166" s="56" t="s">
        <v>286</v>
      </c>
      <c r="B166" s="427"/>
      <c r="C166" s="427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8" t="s">
        <v>473</v>
      </c>
      <c r="C169" s="428"/>
      <c r="J169" s="48" t="str">
        <f>D18</f>
        <v>Mrezga</v>
      </c>
    </row>
    <row r="170" spans="1:10" ht="33" customHeight="1" x14ac:dyDescent="0.25">
      <c r="A170" s="57" t="s">
        <v>281</v>
      </c>
      <c r="B170" s="427">
        <f>'A1 Exploitation'!D726</f>
        <v>1</v>
      </c>
      <c r="C170" s="427"/>
    </row>
    <row r="171" spans="1:10" ht="33" customHeight="1" x14ac:dyDescent="0.25">
      <c r="A171" s="56" t="s">
        <v>282</v>
      </c>
      <c r="B171" s="427">
        <f>'A2 Exploitation'!D726</f>
        <v>1</v>
      </c>
      <c r="C171" s="427"/>
    </row>
    <row r="172" spans="1:10" ht="33" customHeight="1" x14ac:dyDescent="0.25">
      <c r="A172" s="57" t="s">
        <v>283</v>
      </c>
      <c r="B172" s="427" t="e">
        <f>'A3 Exploitation'!D726</f>
        <v>#DIV/0!</v>
      </c>
      <c r="C172" s="427"/>
    </row>
    <row r="173" spans="1:10" ht="33" customHeight="1" x14ac:dyDescent="0.25">
      <c r="A173" s="57" t="s">
        <v>284</v>
      </c>
      <c r="B173" s="427" t="e">
        <f>'A4 Exploitation'!D726</f>
        <v>#DIV/0!</v>
      </c>
      <c r="C173" s="427"/>
    </row>
    <row r="174" spans="1:10" ht="33" customHeight="1" x14ac:dyDescent="0.25">
      <c r="A174" s="56" t="s">
        <v>285</v>
      </c>
      <c r="B174" s="427"/>
      <c r="C174" s="427"/>
    </row>
    <row r="175" spans="1:10" ht="18" x14ac:dyDescent="0.25">
      <c r="A175" s="56" t="s">
        <v>286</v>
      </c>
      <c r="B175" s="427"/>
      <c r="C175" s="427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8" t="s">
        <v>293</v>
      </c>
      <c r="C178" s="428"/>
      <c r="J178" s="48" t="str">
        <f>D18</f>
        <v>Mrezga</v>
      </c>
    </row>
    <row r="179" spans="1:10" ht="33" customHeight="1" x14ac:dyDescent="0.25">
      <c r="A179" s="57" t="s">
        <v>281</v>
      </c>
      <c r="B179" s="427">
        <f>'A1 Technique'!D199</f>
        <v>0.86086956521739133</v>
      </c>
      <c r="C179" s="427"/>
    </row>
    <row r="180" spans="1:10" ht="33" customHeight="1" x14ac:dyDescent="0.25">
      <c r="A180" s="56" t="s">
        <v>282</v>
      </c>
      <c r="B180" s="427">
        <f>'A2 Technique'!D199</f>
        <v>0.74369747899159666</v>
      </c>
      <c r="C180" s="427"/>
    </row>
    <row r="181" spans="1:10" ht="33" customHeight="1" x14ac:dyDescent="0.25">
      <c r="A181" s="57" t="s">
        <v>283</v>
      </c>
      <c r="B181" s="427" t="e">
        <f>'A3 Technique'!D199</f>
        <v>#DIV/0!</v>
      </c>
      <c r="C181" s="427"/>
    </row>
    <row r="182" spans="1:10" ht="33" customHeight="1" x14ac:dyDescent="0.25">
      <c r="A182" s="57" t="s">
        <v>284</v>
      </c>
      <c r="B182" s="427" t="e">
        <f>'A4 Technique'!D199</f>
        <v>#DIV/0!</v>
      </c>
      <c r="C182" s="427"/>
    </row>
    <row r="183" spans="1:10" ht="33" customHeight="1" x14ac:dyDescent="0.25">
      <c r="A183" s="56" t="s">
        <v>285</v>
      </c>
      <c r="B183" s="427"/>
      <c r="C183" s="427"/>
    </row>
    <row r="184" spans="1:10" ht="18" x14ac:dyDescent="0.25">
      <c r="A184" s="56" t="s">
        <v>286</v>
      </c>
      <c r="B184" s="427"/>
      <c r="C184" s="42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1" zoomScale="60" zoomScaleNormal="100" workbookViewId="0">
      <selection activeCell="B11" sqref="B11:F1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Mrezga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 t="s">
        <v>476</v>
      </c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 t="s">
        <v>477</v>
      </c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>
        <v>43515</v>
      </c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>
        <f>D730</f>
        <v>0.78010471204188481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84" x14ac:dyDescent="0.4">
      <c r="A35" s="141" t="s">
        <v>400</v>
      </c>
      <c r="B35" s="122">
        <v>1</v>
      </c>
      <c r="C35" s="142" t="str">
        <f>IF(B35=0, -5, "0")</f>
        <v>0</v>
      </c>
      <c r="D35" s="128" t="s">
        <v>559</v>
      </c>
      <c r="E35" s="123" t="s">
        <v>478</v>
      </c>
      <c r="F35" s="123" t="s">
        <v>298</v>
      </c>
      <c r="G35" s="129"/>
    </row>
    <row r="36" spans="1:7" ht="22.5" x14ac:dyDescent="0.4">
      <c r="A36" s="397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>
        <v>2</v>
      </c>
      <c r="C43" s="122"/>
      <c r="D43" s="410">
        <v>1</v>
      </c>
      <c r="E43" s="147"/>
      <c r="F43" s="411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35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0.97222222222222221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43515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3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s="258" customFormat="1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s="258" customFormat="1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474</v>
      </c>
      <c r="B99" s="317" t="s">
        <v>30</v>
      </c>
      <c r="C99" s="143"/>
      <c r="D99" s="128"/>
      <c r="E99" s="124"/>
      <c r="F99" s="321"/>
      <c r="G99" s="173"/>
    </row>
    <row r="100" spans="1:7" s="258" customFormat="1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s="258" customFormat="1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30.75" customHeight="1" x14ac:dyDescent="0.4">
      <c r="A126" s="188" t="s">
        <v>318</v>
      </c>
      <c r="B126" s="317" t="s">
        <v>30</v>
      </c>
      <c r="C126" s="183"/>
      <c r="D126" s="176"/>
      <c r="E126" s="128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147"/>
      <c r="F129" s="321"/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s="258" customFormat="1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5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5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s="258" customFormat="1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s="258" customFormat="1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s="258" customFormat="1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8" t="s">
        <v>50</v>
      </c>
      <c r="B140" s="122">
        <v>2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1"/>
      <c r="G145" s="114"/>
    </row>
    <row r="146" spans="1:7" s="258" customFormat="1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42" x14ac:dyDescent="0.4">
      <c r="A148" s="305" t="s">
        <v>334</v>
      </c>
      <c r="B148" s="317">
        <v>1</v>
      </c>
      <c r="C148" s="305"/>
      <c r="D148" s="305" t="s">
        <v>479</v>
      </c>
      <c r="E148" s="305" t="s">
        <v>480</v>
      </c>
      <c r="F148" s="321" t="s">
        <v>298</v>
      </c>
      <c r="G148" s="114"/>
    </row>
    <row r="149" spans="1:7" ht="21" x14ac:dyDescent="0.4">
      <c r="A149" s="125" t="s">
        <v>421</v>
      </c>
      <c r="B149" s="317">
        <v>2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>
        <v>2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>
        <v>2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>
        <v>2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>
        <v>2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>
        <v>2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>
        <v>2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>
        <v>2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>
        <v>2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>
        <v>2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>
        <v>2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>
        <v>2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>
        <v>2</v>
      </c>
      <c r="C161" s="142" t="str">
        <f>IF(B161=0, -2, "0")</f>
        <v>0</v>
      </c>
      <c r="D161" s="125"/>
      <c r="E161" s="125"/>
      <c r="F161" s="321"/>
      <c r="G161" s="114"/>
    </row>
    <row r="162" spans="1:7" s="258" customFormat="1" ht="21" x14ac:dyDescent="0.4">
      <c r="A162" s="121" t="s">
        <v>402</v>
      </c>
      <c r="B162" s="317">
        <v>2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>
        <v>2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>
        <v>2</v>
      </c>
      <c r="C164" s="125"/>
      <c r="D164" s="125"/>
      <c r="E164" s="125"/>
      <c r="F164" s="321"/>
      <c r="G164" s="114"/>
    </row>
    <row r="165" spans="1:7" s="258" customFormat="1" ht="21" x14ac:dyDescent="0.4">
      <c r="A165" s="440"/>
      <c r="B165" s="438"/>
      <c r="C165" s="438"/>
      <c r="D165" s="438"/>
      <c r="E165" s="438"/>
      <c r="F165" s="438"/>
      <c r="G165" s="114"/>
    </row>
    <row r="166" spans="1:7" s="258" customFormat="1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s="258" customFormat="1" ht="63" x14ac:dyDescent="0.4">
      <c r="A167" s="403" t="s">
        <v>316</v>
      </c>
      <c r="B167" s="122">
        <v>2</v>
      </c>
      <c r="C167" s="143" t="str">
        <f>IF(B167=0, -10, "0")</f>
        <v>0</v>
      </c>
      <c r="D167" s="286"/>
      <c r="E167" s="286"/>
      <c r="F167" s="321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1"/>
      <c r="G170" s="114"/>
    </row>
    <row r="171" spans="1:7" s="258" customFormat="1" ht="21" x14ac:dyDescent="0.4">
      <c r="A171" s="294" t="s">
        <v>379</v>
      </c>
      <c r="B171" s="122">
        <v>2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1"/>
      <c r="G175" s="114"/>
    </row>
    <row r="176" spans="1:7" s="258" customFormat="1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1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1"/>
      <c r="G180" s="114"/>
    </row>
    <row r="181" spans="1:7" ht="105" x14ac:dyDescent="0.4">
      <c r="A181" s="125" t="s">
        <v>333</v>
      </c>
      <c r="B181" s="122">
        <v>0</v>
      </c>
      <c r="C181" s="125"/>
      <c r="D181" s="125" t="s">
        <v>481</v>
      </c>
      <c r="E181" s="125" t="s">
        <v>482</v>
      </c>
      <c r="F181" s="321" t="s">
        <v>298</v>
      </c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1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0">
        <v>1</v>
      </c>
      <c r="E185" s="121"/>
      <c r="F185" s="321"/>
      <c r="G185" s="114"/>
    </row>
    <row r="186" spans="1:7" s="258" customFormat="1" ht="22.5" x14ac:dyDescent="0.4">
      <c r="A186" s="291" t="s">
        <v>438</v>
      </c>
      <c r="B186" s="478"/>
      <c r="C186" s="479"/>
      <c r="D186" s="308">
        <f>SUM(B148:C164,B178:C185,B167:C175,B140:C145)</f>
        <v>75</v>
      </c>
      <c r="E186" s="108"/>
      <c r="F186" s="114"/>
      <c r="G186" s="114"/>
    </row>
    <row r="187" spans="1:7" s="258" customFormat="1" ht="22.5" x14ac:dyDescent="0.4">
      <c r="A187" s="291" t="s">
        <v>439</v>
      </c>
      <c r="B187" s="278"/>
      <c r="C187" s="279"/>
      <c r="D187" s="280">
        <f>D186/(COUNT(B140:C145,B148:C164,B167:C175,B178:C185)*2)</f>
        <v>0.96153846153846156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43515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14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84" x14ac:dyDescent="0.4">
      <c r="A207" s="138" t="s">
        <v>210</v>
      </c>
      <c r="B207" s="122">
        <v>0</v>
      </c>
      <c r="C207" s="122"/>
      <c r="D207" s="172" t="s">
        <v>483</v>
      </c>
      <c r="E207" s="172" t="s">
        <v>484</v>
      </c>
      <c r="F207" s="123" t="s">
        <v>298</v>
      </c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8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0" t="s">
        <v>440</v>
      </c>
      <c r="B211" s="122">
        <v>0</v>
      </c>
      <c r="C211" s="143">
        <f>IF(B211=0, -10, "0")</f>
        <v>-10</v>
      </c>
      <c r="D211" s="196" t="s">
        <v>485</v>
      </c>
      <c r="E211" s="123" t="s">
        <v>486</v>
      </c>
      <c r="F211" s="123" t="s">
        <v>298</v>
      </c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147" x14ac:dyDescent="0.4">
      <c r="A218" s="168" t="s">
        <v>393</v>
      </c>
      <c r="B218" s="122">
        <v>0</v>
      </c>
      <c r="C218" s="198">
        <f>IF(B218=0, -5, "0")</f>
        <v>-5</v>
      </c>
      <c r="D218" s="123" t="s">
        <v>487</v>
      </c>
      <c r="E218" s="123" t="s">
        <v>560</v>
      </c>
      <c r="F218" s="123" t="s">
        <v>298</v>
      </c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416"/>
      <c r="E219" s="123"/>
      <c r="F219" s="123"/>
      <c r="G219" s="129"/>
    </row>
    <row r="220" spans="1:7" ht="40.5" customHeight="1" x14ac:dyDescent="0.45">
      <c r="A220" s="289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89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490</v>
      </c>
      <c r="E226" s="128" t="s">
        <v>491</v>
      </c>
      <c r="F226" s="123" t="s">
        <v>299</v>
      </c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5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0.11363636363636363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68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488</v>
      </c>
      <c r="E235" s="128" t="s">
        <v>489</v>
      </c>
      <c r="F235" s="123" t="s">
        <v>298</v>
      </c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105" x14ac:dyDescent="0.4">
      <c r="A241" s="188" t="s">
        <v>318</v>
      </c>
      <c r="B241" s="122">
        <v>1</v>
      </c>
      <c r="C241" s="174"/>
      <c r="D241" s="128" t="s">
        <v>492</v>
      </c>
      <c r="E241" s="128" t="s">
        <v>493</v>
      </c>
      <c r="F241" s="123" t="s">
        <v>298</v>
      </c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0">
        <v>1</v>
      </c>
      <c r="E244" s="147"/>
      <c r="F244" s="123"/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13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0.4642857142857143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32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0.37209302325581395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43515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>
        <v>2</v>
      </c>
      <c r="C261" s="122"/>
      <c r="D261" s="191"/>
      <c r="E261" s="124"/>
      <c r="F261" s="123"/>
      <c r="G261" s="114"/>
    </row>
    <row r="262" spans="1:7" ht="105" x14ac:dyDescent="0.4">
      <c r="A262" s="164" t="s">
        <v>143</v>
      </c>
      <c r="B262" s="122">
        <v>1</v>
      </c>
      <c r="C262" s="122"/>
      <c r="D262" s="123" t="s">
        <v>561</v>
      </c>
      <c r="E262" s="123" t="s">
        <v>504</v>
      </c>
      <c r="F262" s="123" t="s">
        <v>298</v>
      </c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63" x14ac:dyDescent="0.4">
      <c r="A272" s="138" t="s">
        <v>202</v>
      </c>
      <c r="B272" s="122">
        <v>1</v>
      </c>
      <c r="C272" s="122"/>
      <c r="D272" s="194" t="s">
        <v>494</v>
      </c>
      <c r="E272" s="123" t="s">
        <v>495</v>
      </c>
      <c r="F272" s="123" t="s">
        <v>298</v>
      </c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63.75" x14ac:dyDescent="0.45">
      <c r="A274" s="162" t="s">
        <v>391</v>
      </c>
      <c r="B274" s="122">
        <v>0</v>
      </c>
      <c r="C274" s="143">
        <f>IF(B274=0, -10, "0")</f>
        <v>-10</v>
      </c>
      <c r="D274" s="184" t="s">
        <v>563</v>
      </c>
      <c r="E274" s="128" t="s">
        <v>562</v>
      </c>
      <c r="F274" s="123" t="s">
        <v>298</v>
      </c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70.5" customHeight="1" x14ac:dyDescent="0.4">
      <c r="A276" s="290" t="s">
        <v>440</v>
      </c>
      <c r="B276" s="122">
        <v>0</v>
      </c>
      <c r="C276" s="143">
        <f>IF(B276=0, -10, "0")</f>
        <v>-10</v>
      </c>
      <c r="D276" s="196" t="s">
        <v>496</v>
      </c>
      <c r="E276" s="170" t="s">
        <v>497</v>
      </c>
      <c r="F276" s="123" t="s">
        <v>298</v>
      </c>
      <c r="G276" s="129"/>
    </row>
    <row r="277" spans="1:7" ht="21" x14ac:dyDescent="0.4">
      <c r="A277" s="399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26" x14ac:dyDescent="0.4">
      <c r="A278" s="121" t="s">
        <v>117</v>
      </c>
      <c r="B278" s="122">
        <v>0</v>
      </c>
      <c r="C278" s="122"/>
      <c r="D278" s="172" t="s">
        <v>508</v>
      </c>
      <c r="E278" s="172" t="s">
        <v>498</v>
      </c>
      <c r="F278" s="123" t="s">
        <v>298</v>
      </c>
      <c r="G278" s="114"/>
    </row>
    <row r="279" spans="1:7" ht="195" customHeight="1" x14ac:dyDescent="0.4">
      <c r="A279" s="209" t="s">
        <v>372</v>
      </c>
      <c r="B279" s="122">
        <v>0</v>
      </c>
      <c r="C279" s="169">
        <f>IF(B279=0, -5, "0")</f>
        <v>-5</v>
      </c>
      <c r="D279" s="417" t="s">
        <v>587</v>
      </c>
      <c r="E279" s="123" t="s">
        <v>499</v>
      </c>
      <c r="F279" s="123" t="s">
        <v>298</v>
      </c>
      <c r="G279" s="114"/>
    </row>
    <row r="280" spans="1:7" ht="153.75" customHeight="1" x14ac:dyDescent="0.4">
      <c r="A280" s="209" t="s">
        <v>373</v>
      </c>
      <c r="B280" s="122">
        <v>0</v>
      </c>
      <c r="C280" s="169">
        <f>IF(B280=0, -5, "0")</f>
        <v>-5</v>
      </c>
      <c r="D280" s="417" t="s">
        <v>564</v>
      </c>
      <c r="E280" s="172" t="s">
        <v>500</v>
      </c>
      <c r="F280" s="123" t="s">
        <v>298</v>
      </c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64.5" customHeight="1" x14ac:dyDescent="0.4">
      <c r="A282" s="121" t="s">
        <v>142</v>
      </c>
      <c r="B282" s="122">
        <v>0</v>
      </c>
      <c r="C282" s="122"/>
      <c r="D282" s="128" t="s">
        <v>501</v>
      </c>
      <c r="E282" s="123" t="s">
        <v>502</v>
      </c>
      <c r="F282" s="123" t="s">
        <v>298</v>
      </c>
      <c r="G282" s="129"/>
    </row>
    <row r="283" spans="1:7" ht="61.5" customHeight="1" x14ac:dyDescent="0.4">
      <c r="A283" s="289" t="s">
        <v>354</v>
      </c>
      <c r="B283" s="122">
        <v>2</v>
      </c>
      <c r="C283" s="142" t="str">
        <f>IF(B283=0, -2, "0")</f>
        <v>0</v>
      </c>
      <c r="D283" s="128"/>
      <c r="E283" s="128"/>
      <c r="F283" s="123"/>
      <c r="G283" s="129"/>
    </row>
    <row r="284" spans="1:7" ht="21" customHeight="1" x14ac:dyDescent="0.45">
      <c r="A284" s="289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42" x14ac:dyDescent="0.4">
      <c r="A286" s="121" t="s">
        <v>402</v>
      </c>
      <c r="B286" s="122">
        <v>1</v>
      </c>
      <c r="C286" s="295"/>
      <c r="D286" s="128" t="s">
        <v>503</v>
      </c>
      <c r="E286" s="124"/>
      <c r="F286" s="123" t="s">
        <v>298</v>
      </c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66.75" customHeight="1" x14ac:dyDescent="0.4">
      <c r="A295" s="157" t="s">
        <v>377</v>
      </c>
      <c r="B295" s="122">
        <v>1</v>
      </c>
      <c r="C295" s="126"/>
      <c r="D295" s="170" t="s">
        <v>505</v>
      </c>
      <c r="E295" s="128" t="s">
        <v>507</v>
      </c>
      <c r="F295" s="123" t="s">
        <v>298</v>
      </c>
      <c r="G295" s="129"/>
    </row>
    <row r="296" spans="1:7" s="80" customFormat="1" ht="66.75" customHeight="1" x14ac:dyDescent="0.4">
      <c r="A296" s="157" t="s">
        <v>318</v>
      </c>
      <c r="B296" s="122">
        <v>1</v>
      </c>
      <c r="C296" s="174"/>
      <c r="D296" s="170" t="s">
        <v>506</v>
      </c>
      <c r="E296" s="128" t="s">
        <v>507</v>
      </c>
      <c r="F296" s="123" t="s">
        <v>298</v>
      </c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0</v>
      </c>
      <c r="C299" s="122"/>
      <c r="D299" s="410">
        <v>0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10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0.15151515151515152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25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0.3048780487804878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43515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88.5" customHeight="1" x14ac:dyDescent="0.4">
      <c r="A317" s="157" t="s">
        <v>120</v>
      </c>
      <c r="B317" s="122">
        <v>1</v>
      </c>
      <c r="C317" s="122"/>
      <c r="D317" s="172" t="s">
        <v>509</v>
      </c>
      <c r="E317" s="172" t="s">
        <v>588</v>
      </c>
      <c r="F317" s="123" t="s">
        <v>298</v>
      </c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15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0.9375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42" x14ac:dyDescent="0.4">
      <c r="A324" s="138" t="s">
        <v>145</v>
      </c>
      <c r="B324" s="122">
        <v>0</v>
      </c>
      <c r="C324" s="143"/>
      <c r="D324" s="172" t="s">
        <v>589</v>
      </c>
      <c r="E324" s="123" t="s">
        <v>510</v>
      </c>
      <c r="F324" s="123" t="s">
        <v>298</v>
      </c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63" x14ac:dyDescent="0.4">
      <c r="A329" s="121" t="s">
        <v>209</v>
      </c>
      <c r="B329" s="122">
        <v>1</v>
      </c>
      <c r="C329" s="122"/>
      <c r="D329" s="194" t="s">
        <v>511</v>
      </c>
      <c r="E329" s="123" t="s">
        <v>512</v>
      </c>
      <c r="F329" s="123" t="s">
        <v>298</v>
      </c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47" x14ac:dyDescent="0.4">
      <c r="A337" s="168" t="s">
        <v>58</v>
      </c>
      <c r="B337" s="122">
        <v>0</v>
      </c>
      <c r="C337" s="174">
        <f>IF(B337=0, -5, "0")</f>
        <v>-5</v>
      </c>
      <c r="D337" s="213" t="s">
        <v>515</v>
      </c>
      <c r="E337" s="123" t="s">
        <v>513</v>
      </c>
      <c r="F337" s="123" t="s">
        <v>299</v>
      </c>
      <c r="G337" s="129"/>
    </row>
    <row r="338" spans="1:7" ht="63.75" customHeight="1" x14ac:dyDescent="0.4">
      <c r="A338" s="289" t="s">
        <v>354</v>
      </c>
      <c r="B338" s="122">
        <v>1</v>
      </c>
      <c r="C338" s="142" t="str">
        <f>IF(B338=0, -2, "0")</f>
        <v>0</v>
      </c>
      <c r="D338" s="172" t="s">
        <v>565</v>
      </c>
      <c r="E338" s="172" t="s">
        <v>514</v>
      </c>
      <c r="F338" s="123" t="s">
        <v>298</v>
      </c>
      <c r="G338" s="129"/>
    </row>
    <row r="339" spans="1:7" ht="19.5" customHeight="1" x14ac:dyDescent="0.45">
      <c r="A339" s="289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89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27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0.67500000000000004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3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8"/>
      <c r="F353" s="123"/>
      <c r="G353" s="114"/>
    </row>
    <row r="354" spans="1:7" ht="21" x14ac:dyDescent="0.4">
      <c r="A354" s="289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>
        <v>2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135" customHeight="1" x14ac:dyDescent="0.4">
      <c r="A363" s="188" t="s">
        <v>318</v>
      </c>
      <c r="B363" s="122">
        <v>0</v>
      </c>
      <c r="C363" s="126"/>
      <c r="D363" s="161" t="s">
        <v>567</v>
      </c>
      <c r="E363" s="170" t="s">
        <v>516</v>
      </c>
      <c r="F363" s="123" t="s">
        <v>299</v>
      </c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0">
        <v>0.5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31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0.91176470588235292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73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0.81111111111111112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6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6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6" customFormat="1" ht="66.75" customHeight="1" x14ac:dyDescent="0.4">
      <c r="A394" s="179" t="s">
        <v>368</v>
      </c>
      <c r="B394" s="122">
        <v>1</v>
      </c>
      <c r="C394" s="126"/>
      <c r="D394" s="173" t="s">
        <v>517</v>
      </c>
      <c r="E394" s="128" t="s">
        <v>518</v>
      </c>
      <c r="F394" s="123" t="s">
        <v>299</v>
      </c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05" x14ac:dyDescent="0.4">
      <c r="A402" s="230" t="s">
        <v>316</v>
      </c>
      <c r="B402" s="122">
        <v>1</v>
      </c>
      <c r="C402" s="143" t="str">
        <f>IF(B402=0, -10, "0")</f>
        <v>0</v>
      </c>
      <c r="D402" s="193" t="s">
        <v>568</v>
      </c>
      <c r="E402" s="128" t="s">
        <v>519</v>
      </c>
      <c r="F402" s="123" t="s">
        <v>299</v>
      </c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69" customHeight="1" x14ac:dyDescent="0.4">
      <c r="A408" s="289" t="s">
        <v>354</v>
      </c>
      <c r="B408" s="122">
        <v>0</v>
      </c>
      <c r="C408" s="142">
        <f>IF(B408=0, -2, "0")</f>
        <v>-2</v>
      </c>
      <c r="D408" s="229" t="s">
        <v>566</v>
      </c>
      <c r="E408" s="229" t="s">
        <v>520</v>
      </c>
      <c r="F408" s="123" t="s">
        <v>298</v>
      </c>
      <c r="G408" s="173"/>
    </row>
    <row r="409" spans="1:7" s="6" customFormat="1" ht="18" customHeight="1" x14ac:dyDescent="0.45">
      <c r="A409" s="289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89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5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6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6" customFormat="1" ht="22.5" x14ac:dyDescent="0.4">
      <c r="A417" s="121" t="s">
        <v>329</v>
      </c>
      <c r="B417" s="122">
        <v>2</v>
      </c>
      <c r="C417" s="334"/>
      <c r="D417" s="334"/>
      <c r="E417" s="334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5"/>
      <c r="D418" s="196"/>
      <c r="E418" s="326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0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52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0.8666666666666667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74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0.90243902439024393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43515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 t="s">
        <v>298</v>
      </c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>
        <v>2</v>
      </c>
      <c r="C457" s="142" t="str">
        <f>IF(B457=0, -2, "0")</f>
        <v>0</v>
      </c>
      <c r="D457" s="299"/>
      <c r="E457" s="124"/>
      <c r="F457" s="123"/>
      <c r="G457" s="114"/>
    </row>
    <row r="458" spans="1:7" s="258" customFormat="1" ht="22.5" x14ac:dyDescent="0.45">
      <c r="A458" s="289" t="s">
        <v>63</v>
      </c>
      <c r="B458" s="122">
        <v>2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0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s="258" customFormat="1" ht="21" customHeight="1" x14ac:dyDescent="0.4">
      <c r="A479" s="234">
        <f>B11</f>
        <v>43515</v>
      </c>
      <c r="G479" s="114"/>
    </row>
    <row r="480" spans="1:7" s="258" customFormat="1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s="258" customFormat="1" ht="21" x14ac:dyDescent="0.4">
      <c r="A481" s="481"/>
      <c r="B481" s="319" t="s">
        <v>32</v>
      </c>
      <c r="C481" s="319" t="s">
        <v>31</v>
      </c>
      <c r="D481" s="482"/>
      <c r="E481" s="483"/>
      <c r="F481" s="483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s="258" customFormat="1" ht="42" x14ac:dyDescent="0.4">
      <c r="A484" s="252" t="s">
        <v>334</v>
      </c>
      <c r="B484" s="122" t="s">
        <v>30</v>
      </c>
      <c r="C484" s="383"/>
      <c r="D484" s="424" t="s">
        <v>576</v>
      </c>
      <c r="E484" s="383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s="258" customFormat="1" ht="21" x14ac:dyDescent="0.4">
      <c r="A490" s="300"/>
      <c r="B490" s="301"/>
      <c r="C490" s="302"/>
      <c r="D490" s="302"/>
      <c r="E490" s="302"/>
      <c r="F490" s="302"/>
      <c r="G490" s="114"/>
    </row>
    <row r="491" spans="1:7" s="258" customFormat="1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s="258" customFormat="1" ht="21" x14ac:dyDescent="0.4">
      <c r="A492" s="252" t="s">
        <v>80</v>
      </c>
      <c r="B492" s="122" t="s">
        <v>30</v>
      </c>
      <c r="C492" s="384"/>
      <c r="D492" s="384" t="s">
        <v>577</v>
      </c>
      <c r="E492" s="384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s="258" customFormat="1" ht="21" x14ac:dyDescent="0.4">
      <c r="A494" s="252" t="s">
        <v>366</v>
      </c>
      <c r="B494" s="122">
        <v>2</v>
      </c>
      <c r="C494" s="384"/>
      <c r="D494" s="384"/>
      <c r="E494" s="384"/>
      <c r="F494" s="123"/>
      <c r="G494" s="114"/>
    </row>
    <row r="495" spans="1:7" s="258" customFormat="1" ht="42" x14ac:dyDescent="0.4">
      <c r="A495" s="252" t="s">
        <v>395</v>
      </c>
      <c r="B495" s="122">
        <v>0</v>
      </c>
      <c r="C495" s="384"/>
      <c r="D495" s="384" t="s">
        <v>578</v>
      </c>
      <c r="E495" s="384"/>
      <c r="F495" s="123" t="s">
        <v>299</v>
      </c>
      <c r="G495" s="114"/>
    </row>
    <row r="496" spans="1:7" s="258" customFormat="1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s="258" customFormat="1" ht="63" x14ac:dyDescent="0.4">
      <c r="A499" s="252" t="s">
        <v>340</v>
      </c>
      <c r="B499" s="122">
        <v>0</v>
      </c>
      <c r="C499" s="384"/>
      <c r="D499" s="384" t="s">
        <v>579</v>
      </c>
      <c r="E499" s="421" t="s">
        <v>580</v>
      </c>
      <c r="F499" s="123" t="s">
        <v>299</v>
      </c>
      <c r="G499" s="114"/>
    </row>
    <row r="500" spans="1:7" s="258" customFormat="1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s="258" customFormat="1" ht="84" x14ac:dyDescent="0.4">
      <c r="A501" s="252" t="s">
        <v>375</v>
      </c>
      <c r="B501" s="122">
        <v>0</v>
      </c>
      <c r="C501" s="384"/>
      <c r="D501" s="421" t="s">
        <v>569</v>
      </c>
      <c r="E501" s="421" t="s">
        <v>570</v>
      </c>
      <c r="F501" s="123" t="s">
        <v>299</v>
      </c>
      <c r="G501" s="114"/>
    </row>
    <row r="502" spans="1:7" s="258" customFormat="1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s="258" customFormat="1" ht="21" x14ac:dyDescent="0.4">
      <c r="A504" s="300"/>
      <c r="B504" s="301"/>
      <c r="C504" s="302"/>
      <c r="D504" s="302"/>
      <c r="E504" s="302"/>
      <c r="F504" s="302"/>
      <c r="G504" s="135"/>
    </row>
    <row r="505" spans="1:7" s="258" customFormat="1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s="258" customFormat="1" ht="30" customHeight="1" x14ac:dyDescent="0.4">
      <c r="A506" s="252" t="s">
        <v>80</v>
      </c>
      <c r="B506" s="122">
        <v>2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>
        <v>2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4" t="s">
        <v>50</v>
      </c>
      <c r="B509" s="122">
        <v>2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4" t="s">
        <v>379</v>
      </c>
      <c r="B510" s="122">
        <v>2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>
        <v>2</v>
      </c>
      <c r="C511" s="284"/>
      <c r="D511" s="284"/>
      <c r="E511" s="284"/>
      <c r="F511" s="123"/>
      <c r="G511" s="114"/>
    </row>
    <row r="512" spans="1:7" s="258" customFormat="1" ht="42" x14ac:dyDescent="0.4">
      <c r="A512" s="289" t="s">
        <v>354</v>
      </c>
      <c r="B512" s="122">
        <v>2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89" t="s">
        <v>63</v>
      </c>
      <c r="B513" s="122">
        <v>2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89" t="s">
        <v>331</v>
      </c>
      <c r="B514" s="122">
        <v>2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>
        <v>2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>
        <v>2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s="258" customFormat="1" ht="26.25" customHeight="1" x14ac:dyDescent="0.5">
      <c r="A518" s="368" t="s">
        <v>311</v>
      </c>
      <c r="B518" s="506"/>
      <c r="C518" s="506"/>
      <c r="D518" s="506"/>
      <c r="E518" s="506"/>
      <c r="F518" s="506"/>
      <c r="G518" s="114"/>
    </row>
    <row r="519" spans="1:7" s="258" customFormat="1" ht="74.25" customHeight="1" x14ac:dyDescent="0.4">
      <c r="A519" s="252" t="s">
        <v>348</v>
      </c>
      <c r="B519" s="122">
        <v>0</v>
      </c>
      <c r="C519" s="287"/>
      <c r="D519" s="422" t="s">
        <v>571</v>
      </c>
      <c r="E519" s="423" t="s">
        <v>572</v>
      </c>
      <c r="F519" s="123" t="s">
        <v>298</v>
      </c>
      <c r="G519" s="114"/>
    </row>
    <row r="520" spans="1:7" s="258" customFormat="1" ht="46.5" customHeight="1" x14ac:dyDescent="0.4">
      <c r="A520" s="252" t="s">
        <v>369</v>
      </c>
      <c r="B520" s="122">
        <v>0</v>
      </c>
      <c r="C520" s="285"/>
      <c r="D520" s="422" t="s">
        <v>573</v>
      </c>
      <c r="E520" s="423" t="s">
        <v>574</v>
      </c>
      <c r="F520" s="123" t="s">
        <v>298</v>
      </c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7"/>
      <c r="E522" s="307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3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7" t="s">
        <v>453</v>
      </c>
      <c r="B526" s="408"/>
      <c r="C526" s="409"/>
      <c r="D526" s="312">
        <f>SUM(B519:C525,B492:C503,B484:C489,B506:C516)</f>
        <v>22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>
        <f>D526/(COUNT(B506:C516,B492:C503,B519:C525,B484:C489)*2)</f>
        <v>0.6875</v>
      </c>
      <c r="E527" s="108"/>
      <c r="F527" s="114"/>
      <c r="G527" s="129"/>
    </row>
    <row r="528" spans="1:7" s="258" customFormat="1" ht="21" x14ac:dyDescent="0.4">
      <c r="A528" s="300"/>
      <c r="B528" s="301"/>
      <c r="C528" s="302"/>
      <c r="D528" s="310"/>
      <c r="E528" s="311"/>
      <c r="F528" s="311"/>
      <c r="G528" s="114"/>
    </row>
    <row r="529" spans="1:7" s="258" customFormat="1" ht="21" x14ac:dyDescent="0.4">
      <c r="A529" s="300"/>
      <c r="B529" s="301"/>
      <c r="C529" s="302"/>
      <c r="D529" s="310"/>
      <c r="E529" s="311"/>
      <c r="F529" s="311"/>
      <c r="G529" s="114"/>
    </row>
    <row r="530" spans="1:7" s="258" customFormat="1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s="258" customFormat="1" ht="22.5" customHeight="1" x14ac:dyDescent="0.4">
      <c r="A531" s="234">
        <f>B11</f>
        <v>43515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s="258" customFormat="1" ht="21" x14ac:dyDescent="0.4">
      <c r="A533" s="488"/>
      <c r="B533" s="314" t="s">
        <v>32</v>
      </c>
      <c r="C533" s="315" t="s">
        <v>31</v>
      </c>
      <c r="D533" s="450"/>
      <c r="E533" s="451"/>
      <c r="F533" s="451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s="258" customFormat="1" ht="24.75" x14ac:dyDescent="0.4">
      <c r="A535" s="369" t="s">
        <v>17</v>
      </c>
      <c r="B535" s="316"/>
      <c r="C535" s="508"/>
      <c r="D535" s="508"/>
      <c r="E535" s="508"/>
      <c r="F535" s="509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3" t="s">
        <v>34</v>
      </c>
      <c r="B542" s="464"/>
      <c r="C542" s="465"/>
      <c r="D542" s="406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3" t="s">
        <v>33</v>
      </c>
      <c r="B543" s="464"/>
      <c r="C543" s="465"/>
      <c r="D543" s="387">
        <f>D542/(COUNT(B536:C541)*2)</f>
        <v>1</v>
      </c>
      <c r="E543" s="248"/>
      <c r="F543" s="248"/>
      <c r="G543" s="114"/>
    </row>
    <row r="544" spans="1:7" s="258" customFormat="1" ht="21" x14ac:dyDescent="0.4">
      <c r="A544" s="437"/>
      <c r="B544" s="437"/>
      <c r="C544" s="437"/>
      <c r="D544" s="437"/>
      <c r="E544" s="437"/>
      <c r="F544" s="437"/>
      <c r="G544" s="135"/>
    </row>
    <row r="545" spans="1:7" s="258" customFormat="1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0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67.5" customHeight="1" x14ac:dyDescent="0.4">
      <c r="A549" s="121" t="s">
        <v>114</v>
      </c>
      <c r="B549" s="122">
        <v>1</v>
      </c>
      <c r="C549" s="122"/>
      <c r="D549" s="201" t="s">
        <v>590</v>
      </c>
      <c r="E549" s="170" t="s">
        <v>521</v>
      </c>
      <c r="F549" s="123" t="s">
        <v>298</v>
      </c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6"/>
      <c r="E552" s="306"/>
      <c r="F552" s="123"/>
      <c r="G552" s="129"/>
    </row>
    <row r="553" spans="1:7" s="258" customFormat="1" ht="42" x14ac:dyDescent="0.4">
      <c r="A553" s="289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89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89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s="258" customFormat="1" ht="35.25" customHeight="1" x14ac:dyDescent="0.4">
      <c r="A557" s="370" t="s">
        <v>311</v>
      </c>
      <c r="B557" s="336"/>
      <c r="C557" s="460"/>
      <c r="D557" s="460"/>
      <c r="E557" s="460"/>
      <c r="F557" s="461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8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4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0</v>
      </c>
      <c r="C565" s="122"/>
      <c r="D565" s="410">
        <v>0</v>
      </c>
      <c r="E565" s="124"/>
      <c r="F565" s="123"/>
      <c r="G565" s="114"/>
    </row>
    <row r="566" spans="1:7" s="258" customFormat="1" ht="21" x14ac:dyDescent="0.4">
      <c r="A566" s="455" t="s">
        <v>34</v>
      </c>
      <c r="B566" s="455"/>
      <c r="C566" s="456"/>
      <c r="D566" s="357">
        <f>SUM(B558:C565,B546:C555)</f>
        <v>33</v>
      </c>
      <c r="E566" s="108"/>
      <c r="F566" s="114"/>
      <c r="G566" s="114"/>
    </row>
    <row r="567" spans="1:7" s="258" customFormat="1" ht="21" x14ac:dyDescent="0.4">
      <c r="A567" s="455" t="s">
        <v>33</v>
      </c>
      <c r="B567" s="455"/>
      <c r="C567" s="455"/>
      <c r="D567" s="387">
        <f>D566/(COUNT(B558:C565,B546:C555)*2)</f>
        <v>0.91666666666666663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45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0.9375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43515</v>
      </c>
      <c r="B574" s="114"/>
      <c r="C574" s="135"/>
      <c r="D574" s="355"/>
      <c r="E574" s="355"/>
      <c r="F574" s="355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19" t="s">
        <v>32</v>
      </c>
      <c r="C576" s="319" t="s">
        <v>31</v>
      </c>
      <c r="D576" s="482"/>
      <c r="E576" s="483"/>
      <c r="F576" s="483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42" x14ac:dyDescent="0.4">
      <c r="A579" s="121" t="s">
        <v>86</v>
      </c>
      <c r="B579" s="122">
        <v>1</v>
      </c>
      <c r="C579" s="122"/>
      <c r="D579" s="123" t="s">
        <v>591</v>
      </c>
      <c r="E579" s="123" t="s">
        <v>522</v>
      </c>
      <c r="F579" s="123" t="s">
        <v>298</v>
      </c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>
        <v>2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s="258" customFormat="1" ht="21" x14ac:dyDescent="0.4">
      <c r="A588" s="455" t="s">
        <v>34</v>
      </c>
      <c r="B588" s="455"/>
      <c r="C588" s="456"/>
      <c r="D588" s="357">
        <f>SUM(B579:C587)</f>
        <v>15</v>
      </c>
      <c r="E588" s="108"/>
      <c r="F588" s="114"/>
      <c r="G588" s="114"/>
    </row>
    <row r="589" spans="1:7" s="258" customFormat="1" ht="21" x14ac:dyDescent="0.4">
      <c r="A589" s="455" t="s">
        <v>33</v>
      </c>
      <c r="B589" s="455"/>
      <c r="C589" s="455"/>
      <c r="D589" s="387">
        <f>D588/(COUNT(B579:C587)*2)</f>
        <v>0.9375</v>
      </c>
      <c r="E589" s="108"/>
      <c r="F589" s="114"/>
      <c r="G589" s="114"/>
    </row>
    <row r="590" spans="1:7" s="258" customFormat="1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84" x14ac:dyDescent="0.4">
      <c r="A592" s="121" t="s">
        <v>87</v>
      </c>
      <c r="B592" s="122">
        <v>1</v>
      </c>
      <c r="C592" s="122"/>
      <c r="D592" s="123" t="s">
        <v>575</v>
      </c>
      <c r="E592" s="123" t="s">
        <v>523</v>
      </c>
      <c r="F592" s="123" t="s">
        <v>299</v>
      </c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6"/>
      <c r="E595" s="306"/>
      <c r="F595" s="123"/>
      <c r="G595" s="129"/>
    </row>
    <row r="596" spans="1:7" ht="105" x14ac:dyDescent="0.4">
      <c r="A596" s="400" t="s">
        <v>88</v>
      </c>
      <c r="B596" s="122">
        <v>1</v>
      </c>
      <c r="C596" s="195" t="str">
        <f>IF(B596=0, -5, "0")</f>
        <v>0</v>
      </c>
      <c r="D596" s="271" t="s">
        <v>555</v>
      </c>
      <c r="E596" s="271" t="s">
        <v>556</v>
      </c>
      <c r="F596" s="123" t="s">
        <v>298</v>
      </c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66.75" customHeight="1" x14ac:dyDescent="0.4">
      <c r="A602" s="157" t="s">
        <v>377</v>
      </c>
      <c r="B602" s="122">
        <v>1</v>
      </c>
      <c r="C602" s="122"/>
      <c r="D602" s="418" t="s">
        <v>524</v>
      </c>
      <c r="E602" s="419" t="s">
        <v>525</v>
      </c>
      <c r="F602" s="123" t="s">
        <v>298</v>
      </c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0">
        <v>1</v>
      </c>
      <c r="E605" s="124"/>
      <c r="F605" s="123"/>
      <c r="G605" s="129"/>
    </row>
    <row r="606" spans="1:7" s="258" customFormat="1" ht="21" x14ac:dyDescent="0.4">
      <c r="A606" s="455" t="s">
        <v>34</v>
      </c>
      <c r="B606" s="455"/>
      <c r="C606" s="456"/>
      <c r="D606" s="357">
        <f>SUM(B592:C605)</f>
        <v>23</v>
      </c>
      <c r="E606" s="108"/>
      <c r="F606" s="114"/>
      <c r="G606" s="114"/>
    </row>
    <row r="607" spans="1:7" s="258" customFormat="1" ht="21" x14ac:dyDescent="0.4">
      <c r="A607" s="455" t="s">
        <v>33</v>
      </c>
      <c r="B607" s="455"/>
      <c r="C607" s="455"/>
      <c r="D607" s="387">
        <f>D606/(COUNT(B592:C605)*2)</f>
        <v>0.88461538461538458</v>
      </c>
      <c r="E607" s="108"/>
      <c r="F607" s="114"/>
      <c r="G607" s="114"/>
    </row>
    <row r="608" spans="1:7" s="258" customFormat="1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38</v>
      </c>
      <c r="E609" s="303"/>
      <c r="F609" s="303"/>
      <c r="G609" s="129"/>
    </row>
    <row r="610" spans="1:7" ht="22.5" x14ac:dyDescent="0.45">
      <c r="A610" s="457" t="s">
        <v>170</v>
      </c>
      <c r="B610" s="458"/>
      <c r="C610" s="459"/>
      <c r="D610" s="154">
        <f>D609/(COUNT(B579:C587,B592:C605)*2)</f>
        <v>0.90476190476190477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43515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126" x14ac:dyDescent="0.4">
      <c r="A624" s="164" t="s">
        <v>203</v>
      </c>
      <c r="B624" s="122">
        <v>1</v>
      </c>
      <c r="C624" s="122"/>
      <c r="D624" s="121" t="s">
        <v>530</v>
      </c>
      <c r="E624" s="123" t="s">
        <v>531</v>
      </c>
      <c r="F624" s="123" t="s">
        <v>298</v>
      </c>
      <c r="G624" s="129"/>
    </row>
    <row r="625" spans="1:7" ht="22.5" customHeight="1" x14ac:dyDescent="0.4">
      <c r="A625" s="289" t="s">
        <v>396</v>
      </c>
      <c r="B625" s="122">
        <v>2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57">
        <f>SUM(B618:C626)</f>
        <v>17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7">
        <f>D627/(COUNT(B618:C626)*2)</f>
        <v>0.94444444444444442</v>
      </c>
      <c r="E628" s="493"/>
      <c r="F628" s="494"/>
      <c r="G628" s="129"/>
    </row>
    <row r="629" spans="1:7" ht="21" x14ac:dyDescent="0.4">
      <c r="A629" s="324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63" x14ac:dyDescent="0.4">
      <c r="A631" s="138" t="s">
        <v>83</v>
      </c>
      <c r="B631" s="122">
        <v>1</v>
      </c>
      <c r="C631" s="122"/>
      <c r="D631" s="193" t="s">
        <v>526</v>
      </c>
      <c r="E631" s="123" t="s">
        <v>527</v>
      </c>
      <c r="F631" s="123" t="s">
        <v>298</v>
      </c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63" x14ac:dyDescent="0.4">
      <c r="A634" s="138" t="s">
        <v>12</v>
      </c>
      <c r="B634" s="122">
        <v>1</v>
      </c>
      <c r="C634" s="122"/>
      <c r="D634" s="128" t="s">
        <v>528</v>
      </c>
      <c r="E634" s="172" t="s">
        <v>529</v>
      </c>
      <c r="F634" s="123" t="s">
        <v>298</v>
      </c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3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14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66"/>
      <c r="D642" s="466"/>
      <c r="E642" s="466"/>
      <c r="F642" s="467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14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2" t="s">
        <v>26</v>
      </c>
      <c r="B653" s="466"/>
      <c r="C653" s="466"/>
      <c r="D653" s="466"/>
      <c r="E653" s="466"/>
      <c r="F653" s="467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s="258" customFormat="1" ht="21" x14ac:dyDescent="0.4">
      <c r="A662" s="125" t="s">
        <v>329</v>
      </c>
      <c r="B662" s="122">
        <v>2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0">
        <v>1</v>
      </c>
      <c r="E668" s="330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0.96052631578947367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43515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84" x14ac:dyDescent="0.4">
      <c r="A684" s="160" t="s">
        <v>93</v>
      </c>
      <c r="B684" s="122">
        <v>0</v>
      </c>
      <c r="C684" s="122"/>
      <c r="D684" s="123" t="s">
        <v>557</v>
      </c>
      <c r="E684" s="123" t="s">
        <v>532</v>
      </c>
      <c r="F684" s="123" t="s">
        <v>298</v>
      </c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126" x14ac:dyDescent="0.4">
      <c r="A692" s="237" t="s">
        <v>179</v>
      </c>
      <c r="B692" s="122">
        <v>1</v>
      </c>
      <c r="C692" s="275"/>
      <c r="D692" s="255" t="s">
        <v>533</v>
      </c>
      <c r="E692" s="123" t="s">
        <v>558</v>
      </c>
      <c r="F692" s="123" t="s">
        <v>298</v>
      </c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0</v>
      </c>
      <c r="C695" s="166"/>
      <c r="D695" s="257" t="s">
        <v>592</v>
      </c>
      <c r="E695" s="128" t="s">
        <v>534</v>
      </c>
      <c r="F695" s="123" t="s">
        <v>298</v>
      </c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42" x14ac:dyDescent="0.4">
      <c r="A699" s="256" t="s">
        <v>420</v>
      </c>
      <c r="B699" s="122">
        <v>1</v>
      </c>
      <c r="C699" s="174"/>
      <c r="D699" s="420" t="s">
        <v>535</v>
      </c>
      <c r="E699" s="124"/>
      <c r="F699" s="123" t="s">
        <v>298</v>
      </c>
      <c r="G699" s="114"/>
    </row>
    <row r="700" spans="1:7" s="258" customFormat="1" ht="89.25" customHeight="1" x14ac:dyDescent="0.45">
      <c r="A700" s="125" t="s">
        <v>422</v>
      </c>
      <c r="B700" s="122">
        <v>0</v>
      </c>
      <c r="C700" s="122"/>
      <c r="D700" s="410">
        <v>0</v>
      </c>
      <c r="E700" s="307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3">
        <f>SUM(B681:C700)</f>
        <v>30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0.78947368421052633</v>
      </c>
      <c r="E702" s="258"/>
      <c r="F702" s="268"/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43515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2" t="s">
        <v>32</v>
      </c>
      <c r="C707" s="382" t="s">
        <v>31</v>
      </c>
      <c r="D707" s="450"/>
      <c r="E707" s="451"/>
      <c r="F707" s="451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6">
        <f>D715/(COUNT(B710:C714)*2)</f>
        <v>1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0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8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2">
        <f>D722/(COUNT(B719:C721)*2)</f>
        <v>1</v>
      </c>
      <c r="E723" s="2"/>
      <c r="F723" s="96"/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s="258" customFormat="1" ht="22.5" x14ac:dyDescent="0.45">
      <c r="A725" s="150" t="s">
        <v>429</v>
      </c>
      <c r="B725" s="189"/>
      <c r="C725" s="190"/>
      <c r="D725" s="312">
        <f>SUM(D722,D715)</f>
        <v>16</v>
      </c>
      <c r="E725" s="260"/>
      <c r="F725" s="329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5" t="s">
        <v>422</v>
      </c>
      <c r="B728" s="264"/>
      <c r="C728" s="264"/>
      <c r="D728" s="412">
        <f>AVERAGE(D721,D700,D668,D605,D565,D525,D471,D424,D366,D299,D244,D185,D129,D43)</f>
        <v>0.70833333333333337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596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0.78010471204188481</v>
      </c>
      <c r="E730" s="259"/>
      <c r="F730" s="259"/>
    </row>
  </sheetData>
  <sheetProtection algorithmName="SHA-512" hashValue="xjjhzaqZA5vZHgkmvOuzieHTSw0uRAHJaKjpQ2Rhd+AQXITysKVm2lugTg132CVsLh9IZTHW86HSNghYvZ3dEQ==" saltValue="dt0NLHOmtuLSDpspAIRfGQ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05:B110 B148:B164 B394:B414 B359:B366 B719:B721 B324:B343 B39:B42 B546:B555 B618:B626 B558:B565 B519:B525 B631:B638 B113:B119 B681:B700 B579:B587 B66:B82 B312:B319 B379:B389 B465:B471 B484:B490 B417:B424 B506:B516 B292:B299 B592:B605 B662:B668 B437:B444 B56:B63 B257:B264 B348:B356 B178:B185 B536:B541 B654:B660 B269:B289 B231:B235 B710:B714 B85:B102 B140:B146 B237:B244 B449:B463 B528:B529 B122:B128 B643:B649 B30:B37 B492:B50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2" orientation="portrait" r:id="rId1"/>
  <rowBreaks count="5" manualBreakCount="5">
    <brk id="296" max="6" man="1"/>
    <brk id="371" max="6" man="1"/>
    <brk id="463" max="6" man="1"/>
    <brk id="543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90" zoomScale="80" zoomScaleNormal="90" zoomScaleSheetLayoutView="80" workbookViewId="0">
      <selection activeCell="F192" sqref="F19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0"/>
      <c r="E1" s="550"/>
      <c r="F1" s="550"/>
      <c r="G1" s="550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" customFormat="1" ht="21.75" customHeight="1" x14ac:dyDescent="0.45">
      <c r="A7" s="552" t="str">
        <f>'Page de garde'!D18</f>
        <v>Mrezga</v>
      </c>
      <c r="B7" s="552"/>
      <c r="C7" s="552"/>
      <c r="D7" s="552"/>
      <c r="E7" s="552"/>
      <c r="F7" s="552"/>
      <c r="G7" s="92"/>
    </row>
    <row r="8" spans="1:7" s="2" customFormat="1" ht="24" x14ac:dyDescent="0.45">
      <c r="A8" s="4" t="s">
        <v>39</v>
      </c>
      <c r="B8" s="553" t="str">
        <f>'A1 Exploitation'!B9:F9</f>
        <v>M Souheil DRAOUI</v>
      </c>
      <c r="C8" s="553"/>
      <c r="D8" s="553"/>
      <c r="E8" s="553"/>
      <c r="F8" s="553"/>
      <c r="G8" s="92"/>
    </row>
    <row r="9" spans="1:7" s="2" customFormat="1" ht="24" x14ac:dyDescent="0.45">
      <c r="A9" s="5" t="s">
        <v>41</v>
      </c>
      <c r="B9" s="554" t="str">
        <f>'A1 Exploitation'!B10:F10</f>
        <v>Chefs rayons</v>
      </c>
      <c r="C9" s="554"/>
      <c r="D9" s="554"/>
      <c r="E9" s="554"/>
      <c r="F9" s="554"/>
      <c r="G9" s="92"/>
    </row>
    <row r="10" spans="1:7" s="2" customFormat="1" ht="24" x14ac:dyDescent="0.45">
      <c r="A10" s="4" t="s">
        <v>40</v>
      </c>
      <c r="B10" s="549">
        <f>'A1 Exploitation'!B11:F11</f>
        <v>43515</v>
      </c>
      <c r="C10" s="549"/>
      <c r="D10" s="549"/>
      <c r="E10" s="549"/>
      <c r="F10" s="549"/>
      <c r="G10" s="92"/>
    </row>
    <row r="11" spans="1:7" s="2" customFormat="1" ht="24" x14ac:dyDescent="0.45">
      <c r="A11" s="4" t="s">
        <v>250</v>
      </c>
      <c r="B11" s="546">
        <f>D199</f>
        <v>0.86086956521739133</v>
      </c>
      <c r="C11" s="546"/>
      <c r="D11" s="546"/>
      <c r="E11" s="546"/>
      <c r="F11" s="546"/>
      <c r="G11" s="92"/>
    </row>
    <row r="12" spans="1:7" s="2" customFormat="1" ht="22.5" x14ac:dyDescent="0.45">
      <c r="A12" s="1"/>
      <c r="D12" s="514"/>
      <c r="E12" s="514"/>
      <c r="F12" s="514"/>
      <c r="G12" s="514"/>
    </row>
    <row r="13" spans="1:7" s="2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63" t="s">
        <v>593</v>
      </c>
      <c r="E17" s="63" t="s">
        <v>536</v>
      </c>
      <c r="F17" s="62" t="s">
        <v>298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49.5" x14ac:dyDescent="0.3">
      <c r="A19" s="7" t="s">
        <v>68</v>
      </c>
      <c r="B19" s="265">
        <v>1</v>
      </c>
      <c r="C19" s="62"/>
      <c r="D19" s="63" t="s">
        <v>537</v>
      </c>
      <c r="E19" s="63" t="s">
        <v>538</v>
      </c>
      <c r="F19" s="62" t="s">
        <v>298</v>
      </c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3" t="s">
        <v>34</v>
      </c>
      <c r="B22" s="539"/>
      <c r="C22" s="540"/>
      <c r="D22" s="99">
        <f>SUM(B17:C21)</f>
        <v>8</v>
      </c>
    </row>
    <row r="23" spans="1:7" x14ac:dyDescent="0.3">
      <c r="A23" s="530" t="s">
        <v>251</v>
      </c>
      <c r="B23" s="531"/>
      <c r="C23" s="532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0" t="s">
        <v>34</v>
      </c>
      <c r="B33" s="531"/>
      <c r="C33" s="532"/>
      <c r="D33" s="97">
        <f>SUM(B26:C32)</f>
        <v>14</v>
      </c>
    </row>
    <row r="34" spans="1:7" x14ac:dyDescent="0.3">
      <c r="A34" s="530" t="s">
        <v>251</v>
      </c>
      <c r="B34" s="531"/>
      <c r="C34" s="532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0" t="s">
        <v>34</v>
      </c>
      <c r="B42" s="531"/>
      <c r="C42" s="532"/>
      <c r="D42" s="97">
        <f>SUM(B37:C41)</f>
        <v>10</v>
      </c>
      <c r="E42" s="3"/>
      <c r="F42" s="3"/>
      <c r="G42" s="93"/>
    </row>
    <row r="43" spans="1:7" s="10" customFormat="1" x14ac:dyDescent="0.3">
      <c r="A43" s="530" t="s">
        <v>251</v>
      </c>
      <c r="B43" s="531"/>
      <c r="C43" s="532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33" x14ac:dyDescent="0.3">
      <c r="A48" s="7" t="s">
        <v>192</v>
      </c>
      <c r="B48" s="265">
        <v>1</v>
      </c>
      <c r="C48" s="62"/>
      <c r="D48" s="63" t="s">
        <v>539</v>
      </c>
      <c r="E48" s="63" t="s">
        <v>540</v>
      </c>
      <c r="F48" s="62" t="s">
        <v>298</v>
      </c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0" t="s">
        <v>34</v>
      </c>
      <c r="B52" s="531"/>
      <c r="C52" s="532"/>
      <c r="D52" s="97">
        <f>SUM(B46:C51)</f>
        <v>11</v>
      </c>
    </row>
    <row r="53" spans="1:7" x14ac:dyDescent="0.3">
      <c r="A53" s="530" t="s">
        <v>251</v>
      </c>
      <c r="B53" s="531"/>
      <c r="C53" s="532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ht="33" x14ac:dyDescent="0.3">
      <c r="A59" s="11" t="s">
        <v>79</v>
      </c>
      <c r="B59" s="265">
        <v>1</v>
      </c>
      <c r="C59" s="62"/>
      <c r="D59" s="63" t="s">
        <v>541</v>
      </c>
      <c r="E59" s="62" t="s">
        <v>542</v>
      </c>
      <c r="F59" s="62" t="s">
        <v>299</v>
      </c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0" t="s">
        <v>34</v>
      </c>
      <c r="B63" s="531"/>
      <c r="C63" s="532"/>
      <c r="D63" s="97">
        <f>SUM(B56:C62)</f>
        <v>13</v>
      </c>
    </row>
    <row r="64" spans="1:7" x14ac:dyDescent="0.3">
      <c r="A64" s="530" t="s">
        <v>251</v>
      </c>
      <c r="B64" s="531"/>
      <c r="C64" s="532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0" t="s">
        <v>34</v>
      </c>
      <c r="B84" s="531"/>
      <c r="C84" s="532"/>
      <c r="D84" s="97">
        <f>SUM(B67:C83)</f>
        <v>28</v>
      </c>
    </row>
    <row r="85" spans="1:7" x14ac:dyDescent="0.3">
      <c r="A85" s="530" t="s">
        <v>251</v>
      </c>
      <c r="B85" s="531"/>
      <c r="C85" s="532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ht="49.5" x14ac:dyDescent="0.3">
      <c r="A95" s="8" t="s">
        <v>138</v>
      </c>
      <c r="B95" s="78">
        <v>0</v>
      </c>
      <c r="C95" s="62"/>
      <c r="D95" s="63" t="s">
        <v>543</v>
      </c>
      <c r="E95" s="63" t="s">
        <v>581</v>
      </c>
      <c r="F95" s="62" t="s">
        <v>299</v>
      </c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ht="33" x14ac:dyDescent="0.3">
      <c r="A97" s="13" t="s">
        <v>239</v>
      </c>
      <c r="B97" s="78">
        <v>1</v>
      </c>
      <c r="C97" s="62"/>
      <c r="D97" s="63" t="s">
        <v>582</v>
      </c>
      <c r="E97" s="63" t="s">
        <v>544</v>
      </c>
      <c r="F97" s="62" t="s">
        <v>298</v>
      </c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50.25" x14ac:dyDescent="0.35">
      <c r="A99" s="32" t="s">
        <v>163</v>
      </c>
      <c r="B99" s="78">
        <v>0</v>
      </c>
      <c r="C99" s="88">
        <f>IF(B99=0, -5, "0")</f>
        <v>-5</v>
      </c>
      <c r="D99" s="63" t="s">
        <v>545</v>
      </c>
      <c r="E99" s="63" t="s">
        <v>547</v>
      </c>
      <c r="F99" s="62" t="s">
        <v>299</v>
      </c>
    </row>
    <row r="100" spans="1:7" ht="83.25" x14ac:dyDescent="0.35">
      <c r="A100" s="31" t="s">
        <v>253</v>
      </c>
      <c r="B100" s="78">
        <v>0</v>
      </c>
      <c r="C100" s="88">
        <f>IF(B100=0, -5, "0")</f>
        <v>-5</v>
      </c>
      <c r="D100" s="63" t="s">
        <v>546</v>
      </c>
      <c r="E100" s="63" t="s">
        <v>548</v>
      </c>
      <c r="F100" s="62" t="s">
        <v>299</v>
      </c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0" t="s">
        <v>34</v>
      </c>
      <c r="B102" s="531"/>
      <c r="C102" s="532"/>
      <c r="D102" s="97">
        <f>SUM(B88:C101)</f>
        <v>9</v>
      </c>
    </row>
    <row r="103" spans="1:7" x14ac:dyDescent="0.3">
      <c r="A103" s="530" t="s">
        <v>251</v>
      </c>
      <c r="B103" s="531"/>
      <c r="C103" s="532"/>
      <c r="D103" s="21">
        <f>D102/(COUNT(B88:C101)*2)</f>
        <v>0.3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0" t="s">
        <v>34</v>
      </c>
      <c r="B118" s="531"/>
      <c r="C118" s="532"/>
      <c r="D118" s="97">
        <f>SUM(B107:C117)</f>
        <v>20</v>
      </c>
      <c r="E118" s="3"/>
      <c r="F118" s="3"/>
      <c r="G118" s="93"/>
    </row>
    <row r="119" spans="1:7" s="10" customFormat="1" x14ac:dyDescent="0.3">
      <c r="A119" s="530" t="s">
        <v>251</v>
      </c>
      <c r="B119" s="531"/>
      <c r="C119" s="532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ht="66" x14ac:dyDescent="0.3">
      <c r="A123" s="30" t="s">
        <v>228</v>
      </c>
      <c r="B123" s="79">
        <v>1</v>
      </c>
      <c r="C123" s="62"/>
      <c r="D123" s="63" t="s">
        <v>583</v>
      </c>
      <c r="E123" s="63" t="s">
        <v>584</v>
      </c>
      <c r="F123" s="62" t="s">
        <v>299</v>
      </c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51" x14ac:dyDescent="0.4">
      <c r="A126" s="7" t="s">
        <v>248</v>
      </c>
      <c r="B126" s="79">
        <v>1</v>
      </c>
      <c r="C126" s="69"/>
      <c r="D126" s="63" t="s">
        <v>549</v>
      </c>
      <c r="E126" s="63" t="s">
        <v>585</v>
      </c>
      <c r="F126" s="62" t="s">
        <v>298</v>
      </c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0" t="s">
        <v>34</v>
      </c>
      <c r="B133" s="531"/>
      <c r="C133" s="532"/>
      <c r="D133" s="97">
        <f>SUM(B122:C132)</f>
        <v>20</v>
      </c>
    </row>
    <row r="134" spans="1:7" x14ac:dyDescent="0.3">
      <c r="A134" s="530" t="s">
        <v>251</v>
      </c>
      <c r="B134" s="531"/>
      <c r="C134" s="532"/>
      <c r="D134" s="20">
        <f>D133/(COUNT(B122:C132)*2)</f>
        <v>0.90909090909090906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ht="33" x14ac:dyDescent="0.3">
      <c r="A140" s="38" t="s">
        <v>234</v>
      </c>
      <c r="B140" s="78">
        <v>1</v>
      </c>
      <c r="C140" s="63"/>
      <c r="D140" s="63" t="s">
        <v>554</v>
      </c>
      <c r="E140" s="63" t="s">
        <v>544</v>
      </c>
      <c r="F140" s="62" t="s">
        <v>299</v>
      </c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0" t="s">
        <v>34</v>
      </c>
      <c r="B149" s="531"/>
      <c r="C149" s="532"/>
      <c r="D149" s="97">
        <f>SUM(B137:C148)</f>
        <v>23</v>
      </c>
    </row>
    <row r="150" spans="1:7" x14ac:dyDescent="0.3">
      <c r="A150" s="530" t="s">
        <v>251</v>
      </c>
      <c r="B150" s="531"/>
      <c r="C150" s="532"/>
      <c r="D150" s="21">
        <f>D149/(COUNT(B137:C148)*2)</f>
        <v>0.95833333333333337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0" t="s">
        <v>34</v>
      </c>
      <c r="B161" s="539"/>
      <c r="C161" s="540"/>
      <c r="D161" s="99">
        <f>SUM(B153:C160)</f>
        <v>16</v>
      </c>
    </row>
    <row r="162" spans="1:7" x14ac:dyDescent="0.3">
      <c r="A162" s="530" t="s">
        <v>251</v>
      </c>
      <c r="B162" s="531"/>
      <c r="C162" s="532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33" x14ac:dyDescent="0.3">
      <c r="A166" s="7" t="s">
        <v>243</v>
      </c>
      <c r="B166" s="265">
        <v>1</v>
      </c>
      <c r="C166" s="62"/>
      <c r="D166" s="63" t="s">
        <v>550</v>
      </c>
      <c r="E166" s="63" t="s">
        <v>522</v>
      </c>
      <c r="F166" s="62" t="s">
        <v>298</v>
      </c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0" t="s">
        <v>34</v>
      </c>
      <c r="B169" s="531"/>
      <c r="C169" s="532"/>
      <c r="D169" s="97">
        <f>SUM(B165:C168)</f>
        <v>7</v>
      </c>
    </row>
    <row r="170" spans="1:7" x14ac:dyDescent="0.3">
      <c r="A170" s="530" t="s">
        <v>251</v>
      </c>
      <c r="B170" s="531"/>
      <c r="C170" s="532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 t="s">
        <v>30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0" t="s">
        <v>34</v>
      </c>
      <c r="B177" s="531"/>
      <c r="C177" s="532"/>
      <c r="D177" s="97">
        <f>SUM(B173:C176)</f>
        <v>6</v>
      </c>
    </row>
    <row r="178" spans="1:7" x14ac:dyDescent="0.3">
      <c r="A178" s="530" t="s">
        <v>251</v>
      </c>
      <c r="B178" s="531"/>
      <c r="C178" s="532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ht="33" x14ac:dyDescent="0.3">
      <c r="A181" s="30" t="s">
        <v>270</v>
      </c>
      <c r="B181" s="62">
        <v>0</v>
      </c>
      <c r="C181" s="62"/>
      <c r="D181" s="63" t="s">
        <v>551</v>
      </c>
      <c r="E181" s="63" t="s">
        <v>552</v>
      </c>
      <c r="F181" s="62" t="s">
        <v>299</v>
      </c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0" t="s">
        <v>34</v>
      </c>
      <c r="B186" s="531"/>
      <c r="C186" s="532"/>
      <c r="D186" s="97">
        <f>SUM(B181:C185)</f>
        <v>8</v>
      </c>
    </row>
    <row r="187" spans="1:7" x14ac:dyDescent="0.3">
      <c r="A187" s="530" t="s">
        <v>251</v>
      </c>
      <c r="B187" s="531"/>
      <c r="C187" s="532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62" t="s">
        <v>30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71.25" customHeight="1" x14ac:dyDescent="0.3">
      <c r="A192" s="8" t="s">
        <v>267</v>
      </c>
      <c r="B192" s="265">
        <v>1</v>
      </c>
      <c r="C192" s="62"/>
      <c r="D192" s="81" t="s">
        <v>553</v>
      </c>
      <c r="E192" s="62"/>
      <c r="F192" s="62" t="s">
        <v>299</v>
      </c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0" t="s">
        <v>34</v>
      </c>
      <c r="B194" s="531"/>
      <c r="C194" s="532"/>
      <c r="D194" s="40">
        <f>SUM(B190:C193)</f>
        <v>5</v>
      </c>
    </row>
    <row r="195" spans="1:6" x14ac:dyDescent="0.3">
      <c r="A195" s="530" t="s">
        <v>251</v>
      </c>
      <c r="B195" s="531"/>
      <c r="C195" s="532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0.75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198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0.86086956521739133</v>
      </c>
    </row>
  </sheetData>
  <sheetProtection algorithmName="SHA-512" hashValue="jSSsCY9FmEvzE6etf4KU5nN9VpeUANIQrd0N9LX/fD8IsYci2euVz2rycNZ61TClNQOeTSHytRjYFnWeAfljKw==" saltValue="PjKsUkLwz0facgPw09y9q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3" sqref="D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Mrezga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 t="s">
        <v>594</v>
      </c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 t="s">
        <v>477</v>
      </c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>
        <v>43644</v>
      </c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>
        <f>D730</f>
        <v>0.85597826086956519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43644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63" x14ac:dyDescent="0.4">
      <c r="A22" s="121" t="s">
        <v>158</v>
      </c>
      <c r="B22" s="122">
        <v>1</v>
      </c>
      <c r="C22" s="122"/>
      <c r="D22" s="123" t="s">
        <v>672</v>
      </c>
      <c r="E22" s="123" t="s">
        <v>595</v>
      </c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9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0.9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>
        <f>IF(D43=1, 2, IF(AND(D43&lt;1,D43&gt;0), 1, IF(D43=0,"0","NA")))</f>
        <v>2</v>
      </c>
      <c r="C43" s="122"/>
      <c r="D43" s="410">
        <f>IFERROR(E43/F43,"N.A")</f>
        <v>1</v>
      </c>
      <c r="E43" s="413">
        <f>COUNTIF('A1 Exploitation'!F21:F42,"ok")</f>
        <v>1</v>
      </c>
      <c r="F43" s="413">
        <f>COUNTA('A1 Exploitation'!F21:F42)</f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35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>
        <f>D47/(COUNT(B30:C37,B21:C25,B39:C43)*2)</f>
        <v>0.97222222222222221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43644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COUNTIF('A1 Exploitation'!F56:F128,"ok")</f>
        <v>0</v>
      </c>
      <c r="F129" s="413">
        <f>COUNTA('A1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5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5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8" t="s">
        <v>50</v>
      </c>
      <c r="B140" s="122">
        <v>2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5" t="s">
        <v>334</v>
      </c>
      <c r="B148" s="317">
        <v>2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>
        <v>2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>
        <v>2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>
        <v>2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>
        <v>2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>
        <v>2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>
        <v>2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>
        <v>2</v>
      </c>
      <c r="C155" s="143" t="str">
        <f>IF(B155=0, -10, "0")</f>
        <v>0</v>
      </c>
      <c r="D155" s="125" t="s">
        <v>596</v>
      </c>
      <c r="E155" s="125"/>
      <c r="F155" s="321"/>
      <c r="G155" s="114"/>
    </row>
    <row r="156" spans="1:7" ht="21" x14ac:dyDescent="0.4">
      <c r="A156" s="125" t="s">
        <v>117</v>
      </c>
      <c r="B156" s="317">
        <v>2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>
        <v>2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>
        <v>2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>
        <v>2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>
        <v>2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>
        <v>2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>
        <v>2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>
        <v>2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>
        <v>2</v>
      </c>
      <c r="C164" s="125"/>
      <c r="D164" s="125"/>
      <c r="E164" s="125"/>
      <c r="F164" s="321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3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1"/>
      <c r="G169" s="114"/>
    </row>
    <row r="170" spans="1:7" ht="147" x14ac:dyDescent="0.4">
      <c r="A170" s="125" t="s">
        <v>343</v>
      </c>
      <c r="B170" s="122">
        <v>0</v>
      </c>
      <c r="C170" s="125"/>
      <c r="D170" s="125" t="s">
        <v>598</v>
      </c>
      <c r="E170" s="123" t="s">
        <v>597</v>
      </c>
      <c r="F170" s="321"/>
      <c r="G170" s="114"/>
    </row>
    <row r="171" spans="1:7" ht="21" x14ac:dyDescent="0.4">
      <c r="A171" s="294" t="s">
        <v>379</v>
      </c>
      <c r="B171" s="122">
        <v>2</v>
      </c>
      <c r="C171" s="143" t="str">
        <f>IF(B171=0, -10, "0")</f>
        <v>0</v>
      </c>
      <c r="D171" s="125"/>
      <c r="E171" s="124"/>
      <c r="F171" s="321"/>
      <c r="G171" s="114"/>
    </row>
    <row r="172" spans="1:7" ht="147" x14ac:dyDescent="0.4">
      <c r="A172" s="125" t="s">
        <v>409</v>
      </c>
      <c r="B172" s="122">
        <v>0</v>
      </c>
      <c r="C172" s="125"/>
      <c r="D172" s="125" t="s">
        <v>599</v>
      </c>
      <c r="E172" s="123" t="s">
        <v>597</v>
      </c>
      <c r="F172" s="321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1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0">
        <f>IFERROR(E185/F185,"N.A")</f>
        <v>1</v>
      </c>
      <c r="E185" s="413">
        <f>COUNTIF('A1 Exploitation'!F141:F184,"ok")</f>
        <v>2</v>
      </c>
      <c r="F185" s="413">
        <f>COUNTA('A1 Exploitation'!F141:F184)</f>
        <v>2</v>
      </c>
      <c r="G185" s="114"/>
    </row>
    <row r="186" spans="1:7" ht="22.5" x14ac:dyDescent="0.4">
      <c r="A186" s="291" t="s">
        <v>438</v>
      </c>
      <c r="B186" s="478"/>
      <c r="C186" s="479"/>
      <c r="D186" s="308">
        <f>SUM(B148:C164,B178:C185,B167:C175,B140:C145)</f>
        <v>76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>
        <f>D186/(COUNT(B140:C145,B148:C164,B167:C175,B178:C185)*2)</f>
        <v>0.95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43644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126" x14ac:dyDescent="0.4">
      <c r="A219" s="199" t="s">
        <v>133</v>
      </c>
      <c r="B219" s="122">
        <v>0</v>
      </c>
      <c r="C219" s="174">
        <f>IF(B219=0, -5, "0")</f>
        <v>-5</v>
      </c>
      <c r="D219" s="425" t="s">
        <v>632</v>
      </c>
      <c r="E219" s="123" t="s">
        <v>602</v>
      </c>
      <c r="F219" s="123"/>
      <c r="G219" s="129"/>
    </row>
    <row r="220" spans="1:7" ht="40.5" customHeight="1" x14ac:dyDescent="0.45">
      <c r="A220" s="289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84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600</v>
      </c>
      <c r="E226" s="128" t="s">
        <v>601</v>
      </c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21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0.47727272727272729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2.25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0">
        <v>0.83</v>
      </c>
      <c r="E244" s="413">
        <f>COUNTIF('A1 Exploitation'!F195:F244,"ok")</f>
        <v>5</v>
      </c>
      <c r="F244" s="413">
        <f>COUNTA('A1 Exploitation'!F195:F243)</f>
        <v>6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25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62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>
        <f>D248/(COUNT(B231:C235,B195:C202,B207:C226,B237:C244)*2)</f>
        <v>0.72093023255813948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43644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63" x14ac:dyDescent="0.4">
      <c r="A270" s="138" t="s">
        <v>106</v>
      </c>
      <c r="B270" s="122">
        <v>0</v>
      </c>
      <c r="C270" s="122"/>
      <c r="D270" s="172" t="s">
        <v>607</v>
      </c>
      <c r="E270" s="123" t="s">
        <v>606</v>
      </c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47" x14ac:dyDescent="0.4">
      <c r="A278" s="121" t="s">
        <v>117</v>
      </c>
      <c r="B278" s="122">
        <v>0</v>
      </c>
      <c r="C278" s="122"/>
      <c r="D278" s="121" t="s">
        <v>604</v>
      </c>
      <c r="E278" s="123" t="s">
        <v>603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84" x14ac:dyDescent="0.4">
      <c r="A281" s="121" t="s">
        <v>209</v>
      </c>
      <c r="B281" s="122">
        <v>0</v>
      </c>
      <c r="C281" s="122"/>
      <c r="D281" s="128" t="s">
        <v>667</v>
      </c>
      <c r="E281" s="123" t="s">
        <v>605</v>
      </c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139.5" customHeight="1" x14ac:dyDescent="0.45">
      <c r="A284" s="289" t="s">
        <v>63</v>
      </c>
      <c r="B284" s="122">
        <v>0</v>
      </c>
      <c r="C284" s="142">
        <f>IF(B284=0, -2, "0")</f>
        <v>-2</v>
      </c>
      <c r="D284" s="128" t="s">
        <v>609</v>
      </c>
      <c r="E284" s="426" t="s">
        <v>610</v>
      </c>
      <c r="F284" s="123"/>
      <c r="G284" s="129"/>
    </row>
    <row r="285" spans="1:7" ht="21" customHeight="1" x14ac:dyDescent="0.45">
      <c r="A285" s="289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42" x14ac:dyDescent="0.4">
      <c r="A286" s="121" t="s">
        <v>402</v>
      </c>
      <c r="B286" s="122">
        <v>2</v>
      </c>
      <c r="C286" s="295"/>
      <c r="D286" s="128" t="s">
        <v>608</v>
      </c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 t="s">
        <v>596</v>
      </c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0">
        <f>IFERROR(E299/F299,"N.A")</f>
        <v>1</v>
      </c>
      <c r="E299" s="413">
        <f>COUNTIF('A1 Exploitation'!F257:F298,"ok")</f>
        <v>11</v>
      </c>
      <c r="F299" s="413">
        <f>COUNTA('A1 Exploitation'!F257:F298)</f>
        <v>11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46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0.7931034482758621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62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>
        <f>D303/(COUNT(B257:C264,B269:C289,B292:C299)*2)</f>
        <v>0.83783783783783783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43644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>
        <v>2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89" x14ac:dyDescent="0.4">
      <c r="A337" s="168" t="s">
        <v>58</v>
      </c>
      <c r="B337" s="122">
        <v>0</v>
      </c>
      <c r="C337" s="174">
        <f>IF(B337=0, -5, "0")</f>
        <v>-5</v>
      </c>
      <c r="D337" s="213" t="s">
        <v>633</v>
      </c>
      <c r="E337" s="123" t="s">
        <v>614</v>
      </c>
      <c r="F337" s="123"/>
      <c r="G337" s="129"/>
    </row>
    <row r="338" spans="1:7" ht="19.5" customHeight="1" x14ac:dyDescent="0.45">
      <c r="A338" s="289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33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0.7857142857142857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84" x14ac:dyDescent="0.4">
      <c r="A348" s="138" t="s">
        <v>153</v>
      </c>
      <c r="B348" s="122">
        <v>0</v>
      </c>
      <c r="C348" s="122"/>
      <c r="D348" s="139" t="s">
        <v>668</v>
      </c>
      <c r="E348" s="123" t="s">
        <v>611</v>
      </c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>
        <v>2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63" x14ac:dyDescent="0.4">
      <c r="A363" s="188" t="s">
        <v>318</v>
      </c>
      <c r="B363" s="122">
        <v>0</v>
      </c>
      <c r="C363" s="126"/>
      <c r="D363" s="161" t="s">
        <v>612</v>
      </c>
      <c r="E363" s="128" t="s">
        <v>613</v>
      </c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0">
        <f>IFERROR(E366/F366,"N.A")</f>
        <v>0.66666666666666663</v>
      </c>
      <c r="E366" s="413">
        <f>COUNTIF('A1 Exploitation'!F312:F365,"ok")</f>
        <v>4</v>
      </c>
      <c r="F366" s="413">
        <f>COUNTA('A1 Exploitation'!F312:F365)</f>
        <v>6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27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0.84375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76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0.84444444444444444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43644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66.75" customHeight="1" x14ac:dyDescent="0.4">
      <c r="A394" s="179" t="s">
        <v>368</v>
      </c>
      <c r="B394" s="122">
        <v>1</v>
      </c>
      <c r="C394" s="126"/>
      <c r="D394" s="225" t="s">
        <v>634</v>
      </c>
      <c r="E394" s="128" t="s">
        <v>615</v>
      </c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64.5" customHeight="1" x14ac:dyDescent="0.4">
      <c r="A397" s="121" t="s">
        <v>224</v>
      </c>
      <c r="B397" s="122">
        <v>0</v>
      </c>
      <c r="C397" s="122"/>
      <c r="D397" s="229" t="s">
        <v>616</v>
      </c>
      <c r="E397" s="128" t="s">
        <v>617</v>
      </c>
      <c r="F397" s="123"/>
      <c r="G397" s="173"/>
    </row>
    <row r="398" spans="1:7" s="260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260" customFormat="1" ht="105" x14ac:dyDescent="0.4">
      <c r="A402" s="230" t="s">
        <v>316</v>
      </c>
      <c r="B402" s="122">
        <v>0</v>
      </c>
      <c r="C402" s="143">
        <f>IF(B402=0, -10, "0")</f>
        <v>-10</v>
      </c>
      <c r="D402" s="193" t="s">
        <v>618</v>
      </c>
      <c r="E402" s="128" t="s">
        <v>619</v>
      </c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168" x14ac:dyDescent="0.4">
      <c r="A405" s="121" t="s">
        <v>310</v>
      </c>
      <c r="B405" s="122">
        <v>0</v>
      </c>
      <c r="C405" s="231"/>
      <c r="D405" s="196" t="s">
        <v>669</v>
      </c>
      <c r="E405" s="128" t="s">
        <v>620</v>
      </c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260" customFormat="1" ht="170.25" customHeight="1" x14ac:dyDescent="0.4">
      <c r="A407" s="168" t="s">
        <v>133</v>
      </c>
      <c r="B407" s="122">
        <v>0</v>
      </c>
      <c r="C407" s="174">
        <f>IF(B407=0, -5, "0")</f>
        <v>-5</v>
      </c>
      <c r="D407" s="229" t="s">
        <v>670</v>
      </c>
      <c r="E407" s="128" t="s">
        <v>621</v>
      </c>
      <c r="F407" s="123"/>
      <c r="G407" s="173"/>
    </row>
    <row r="408" spans="1:7" s="260" customFormat="1" ht="18" customHeight="1" x14ac:dyDescent="0.45">
      <c r="A408" s="289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>
        <v>2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0">
        <f>IFERROR(E424/F424,"N.A")</f>
        <v>0.33333333333333331</v>
      </c>
      <c r="E424" s="413">
        <f>COUNTIF('A1 Exploitation'!F379:F423,"ok")</f>
        <v>1</v>
      </c>
      <c r="F424" s="413">
        <f>COUNTA('A1 Exploitation'!F379:F423)</f>
        <v>3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31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0.51666666666666672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53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>
        <f>D428/(COUNT(B379:C389,B394:C414,B417:C424)*2)</f>
        <v>0.64634146341463417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43644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63" x14ac:dyDescent="0.4">
      <c r="A452" s="215" t="s">
        <v>361</v>
      </c>
      <c r="B452" s="122">
        <v>0</v>
      </c>
      <c r="C452" s="174">
        <f>IF(B452=0, -5, "0")</f>
        <v>-5</v>
      </c>
      <c r="D452" s="163" t="s">
        <v>671</v>
      </c>
      <c r="E452" s="123" t="s">
        <v>622</v>
      </c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>
        <v>2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>
        <v>2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0">
        <f>IFERROR(E471/F471,"N.A")</f>
        <v>1</v>
      </c>
      <c r="E471" s="413">
        <f>COUNTIF('A1 Exploitation'!F437:F470,"ok")</f>
        <v>1</v>
      </c>
      <c r="F471" s="413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33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0.7857142857142857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49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>
        <f>D475/(COUNT(B449:C462,B437:C444,B465:C471)*2)</f>
        <v>0.84482758620689657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43644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19" t="s">
        <v>32</v>
      </c>
      <c r="C481" s="319" t="s">
        <v>31</v>
      </c>
      <c r="D481" s="482"/>
      <c r="E481" s="483"/>
      <c r="F481" s="483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>
        <v>2</v>
      </c>
      <c r="C494" s="384"/>
      <c r="D494" s="384"/>
      <c r="E494" s="384"/>
      <c r="F494" s="123"/>
      <c r="G494" s="114"/>
    </row>
    <row r="495" spans="1:7" ht="126" x14ac:dyDescent="0.4">
      <c r="A495" s="252" t="s">
        <v>395</v>
      </c>
      <c r="B495" s="122">
        <v>0</v>
      </c>
      <c r="C495" s="384"/>
      <c r="D495" s="421" t="s">
        <v>623</v>
      </c>
      <c r="E495" s="421" t="s">
        <v>624</v>
      </c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>
        <v>0</v>
      </c>
      <c r="C499" s="384"/>
      <c r="D499" s="384" t="s">
        <v>625</v>
      </c>
      <c r="E499" s="384" t="s">
        <v>626</v>
      </c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126" x14ac:dyDescent="0.4">
      <c r="A501" s="252" t="s">
        <v>375</v>
      </c>
      <c r="B501" s="122">
        <v>0</v>
      </c>
      <c r="C501" s="384"/>
      <c r="D501" s="421" t="s">
        <v>635</v>
      </c>
      <c r="E501" s="421" t="s">
        <v>627</v>
      </c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>
        <v>2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>
        <v>2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>
        <v>2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>
        <v>2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>
        <v>2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>
        <v>2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>
        <v>2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>
        <v>2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>
        <v>2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>
        <v>2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8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>
        <v>2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>
        <v>2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>
        <f>IF(D525=1, 2, IF(AND(D525&lt;1,D525&gt;0), 1, IF(D525=0,"0","NA")))</f>
        <v>1</v>
      </c>
      <c r="C525" s="356"/>
      <c r="D525" s="410">
        <f>IFERROR(E525/F525,"N.A")</f>
        <v>0.4</v>
      </c>
      <c r="E525" s="413">
        <f>COUNTIF('A1 Exploitation'!F484:F524,"ok")</f>
        <v>2</v>
      </c>
      <c r="F525" s="413">
        <f>COUNTA('A1 Exploitation'!F484:F524)</f>
        <v>5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27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>
        <f>D526/(COUNT(B506:C516,B492:C503,B519:C525,B484:C489)*2)</f>
        <v>0.79411764705882348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43644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4" t="s">
        <v>32</v>
      </c>
      <c r="C533" s="315" t="s">
        <v>31</v>
      </c>
      <c r="D533" s="450"/>
      <c r="E533" s="451"/>
      <c r="F533" s="451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6">
        <f>SUM(B536:C541)</f>
        <v>12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7">
        <f>D542/(COUNT(B536:C541)*2)</f>
        <v>1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0" t="s">
        <v>311</v>
      </c>
      <c r="B557" s="336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0">
        <f>IFERROR(E565/F565,"N.A")</f>
        <v>1</v>
      </c>
      <c r="E565" s="413">
        <f>COUNTIF('A1 Exploitation'!F536:F564,"ok")</f>
        <v>1</v>
      </c>
      <c r="F565" s="413">
        <f>COUNTA('A1 Exploitation'!F536:F564)</f>
        <v>1</v>
      </c>
      <c r="G565" s="114"/>
    </row>
    <row r="566" spans="1:7" ht="21" x14ac:dyDescent="0.4">
      <c r="A566" s="455" t="s">
        <v>34</v>
      </c>
      <c r="B566" s="455"/>
      <c r="C566" s="456"/>
      <c r="D566" s="377">
        <f>SUM(B558:C565,B546:C555)</f>
        <v>34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7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>
        <f>D569/(COUNT(B546:C555,B536:C541,B558:C565)*2)</f>
        <v>1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43644</v>
      </c>
      <c r="B574" s="114"/>
      <c r="C574" s="135"/>
      <c r="D574" s="355"/>
      <c r="E574" s="355"/>
      <c r="F574" s="355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19" t="s">
        <v>32</v>
      </c>
      <c r="C576" s="319" t="s">
        <v>31</v>
      </c>
      <c r="D576" s="482"/>
      <c r="E576" s="483"/>
      <c r="F576" s="483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42" customHeight="1" x14ac:dyDescent="0.4">
      <c r="A579" s="121" t="s">
        <v>86</v>
      </c>
      <c r="B579" s="122">
        <v>1</v>
      </c>
      <c r="C579" s="122"/>
      <c r="D579" s="123" t="s">
        <v>628</v>
      </c>
      <c r="E579" s="123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>
        <v>2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7">
        <f>SUM(B579:C587)</f>
        <v>15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7">
        <f>D588/(COUNT(B579:C587)*2)</f>
        <v>0.9375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105" x14ac:dyDescent="0.4">
      <c r="A592" s="121" t="s">
        <v>87</v>
      </c>
      <c r="B592" s="122">
        <v>0</v>
      </c>
      <c r="C592" s="122"/>
      <c r="D592" s="123" t="s">
        <v>629</v>
      </c>
      <c r="E592" s="123" t="s">
        <v>636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>
        <v>2</v>
      </c>
      <c r="C598" s="306"/>
      <c r="D598" s="172" t="s">
        <v>596</v>
      </c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1</v>
      </c>
      <c r="C605" s="122"/>
      <c r="D605" s="410">
        <f>IFERROR(E605/F605,"N.A")</f>
        <v>0.75</v>
      </c>
      <c r="E605" s="413">
        <f>COUNTIF('A1 Exploitation'!F579:F604,"ok")</f>
        <v>3</v>
      </c>
      <c r="F605" s="413">
        <f>COUNTA('A1 Exploitation'!F579:F604)</f>
        <v>4</v>
      </c>
      <c r="G605" s="129"/>
    </row>
    <row r="606" spans="1:7" ht="21" x14ac:dyDescent="0.4">
      <c r="A606" s="455" t="s">
        <v>34</v>
      </c>
      <c r="B606" s="455"/>
      <c r="C606" s="456"/>
      <c r="D606" s="377">
        <f>SUM(B592:C605)</f>
        <v>23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7">
        <f>D606/(COUNT(B592:C605)*2)</f>
        <v>0.88461538461538458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38</v>
      </c>
      <c r="E609" s="303"/>
      <c r="F609" s="303"/>
      <c r="G609" s="129"/>
    </row>
    <row r="610" spans="1:7" ht="22.5" x14ac:dyDescent="0.45">
      <c r="A610" s="457" t="s">
        <v>170</v>
      </c>
      <c r="B610" s="458"/>
      <c r="C610" s="459"/>
      <c r="D610" s="154">
        <f>D609/(COUNT(B579:C587,B592:C605)*2)</f>
        <v>0.90476190476190477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43644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>
        <v>2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7">
        <f>SUM(B618:C626)</f>
        <v>18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7">
        <f>D627/(COUNT(B618:C626)*2)</f>
        <v>1</v>
      </c>
      <c r="E628" s="493"/>
      <c r="F628" s="494"/>
      <c r="G628" s="129"/>
    </row>
    <row r="629" spans="1:7" ht="21" x14ac:dyDescent="0.4">
      <c r="A629" s="324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3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16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14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2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>
        <v>2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0">
        <f>IFERROR(E668/F668,"N.A")</f>
        <v>1</v>
      </c>
      <c r="E668" s="413">
        <f>COUNTIF('A1 Exploitation'!F618:F667,"ok")</f>
        <v>3</v>
      </c>
      <c r="F668" s="413">
        <f>COUNTA('A1 Exploitation'!F618:F667)</f>
        <v>3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72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43644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0</v>
      </c>
      <c r="C693" s="275"/>
      <c r="D693" s="128" t="s">
        <v>630</v>
      </c>
      <c r="E693" s="128" t="s">
        <v>631</v>
      </c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2</v>
      </c>
      <c r="C700" s="122"/>
      <c r="D700" s="410">
        <f>IFERROR(E700/F700,"N.A")</f>
        <v>1</v>
      </c>
      <c r="E700" s="413">
        <f>COUNTIF('A1 Exploitation'!F681:F699,"ok")</f>
        <v>4</v>
      </c>
      <c r="F700" s="413">
        <f>COUNTA('A1 Exploitation'!F681:F699)</f>
        <v>4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18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>
        <f>D701/(COUNT(B681:C700)*2)</f>
        <v>0.9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43644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2" t="s">
        <v>32</v>
      </c>
      <c r="C707" s="382" t="s">
        <v>31</v>
      </c>
      <c r="D707" s="450"/>
      <c r="E707" s="451"/>
      <c r="F707" s="451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6">
        <f>D715/(COUNT(B710:C714)*2)</f>
        <v>1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v>2</v>
      </c>
      <c r="C721" s="126"/>
      <c r="D721" s="410">
        <v>1</v>
      </c>
      <c r="E721" s="413">
        <f>COUNTIF('A1 Exploitation'!F710:F720,"ok")</f>
        <v>0</v>
      </c>
      <c r="F721" s="413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2">
        <f>D722/(COUNT(B719:C721)*2)</f>
        <v>1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16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>
        <f>D725/(COUNT(B719:C721,B710:C714)*2)</f>
        <v>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>
        <f>AVERAGE(D721,D700,D668,D605,D565,D525,D471,D424,D366,D299,D244,D185,D129,D43)</f>
        <v>0.84461538461538466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630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0.85597826086956519</v>
      </c>
      <c r="E730" s="259"/>
      <c r="F730" s="259"/>
    </row>
  </sheetData>
  <sheetProtection algorithmName="SHA-512" hashValue="05a9E7bUmeqctAT1ILcMsw1tF0uB6Pg/BTIc46Ysl77PuhGbfi0QgrioObYgq89iGnpTUn8B1mbWW9rHbvGLTA==" saltValue="XGANjkWIjAbnpwbAYfAPhg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95:B202 B113:B119 B140:B146 B379:B389 B348:B356 B56:B63 B312:B319 B30:B37 B536:B541 B592:B605 B546:B555 B506:B516 B618:B626 B122:B128 B681:B700 B558:B565 B66:B82 B292:B299 B359:B366 B449:B463 B519:B525 B394:B414 B465:B471 B269:B289 B579:B587 B662:B668 B417:B424 B719:B721 B237:B244 B324:B343 B167:B175 B492:B504 B643:B649 B257:B264 B207:B226 B710:B714 B105:B110 B39:B42 B231:B235 B437:B444 B528:B529 B484:B490 B631:B638 B85:B102 B654:B66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9" orientation="portrait" r:id="rId1"/>
  <rowBreaks count="3" manualBreakCount="3">
    <brk id="372" max="6" man="1"/>
    <brk id="520" max="6" man="1"/>
    <brk id="610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zoomScale="90" zoomScaleNormal="90" zoomScaleSheetLayoutView="90" workbookViewId="0">
      <selection activeCell="D19" sqref="D19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Mrezga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'A2 Exploitation'!B9:F9</f>
        <v>M Dhia Mechlaoui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'A2 Exploitation'!B11:F11</f>
        <v>43644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>
        <f>D199</f>
        <v>0.74369747899159666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0">
        <f>SUM(B17:C21)</f>
        <v>8</v>
      </c>
    </row>
    <row r="23" spans="1:7" x14ac:dyDescent="0.3">
      <c r="A23" s="530" t="s">
        <v>251</v>
      </c>
      <c r="B23" s="531"/>
      <c r="C23" s="532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79">
        <f>SUM(B26:C32)</f>
        <v>14</v>
      </c>
    </row>
    <row r="34" spans="1:7" x14ac:dyDescent="0.3">
      <c r="A34" s="530" t="s">
        <v>251</v>
      </c>
      <c r="B34" s="531"/>
      <c r="C34" s="532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79">
        <f>SUM(B37:C41)</f>
        <v>10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ht="33" x14ac:dyDescent="0.3">
      <c r="A50" s="7" t="s">
        <v>71</v>
      </c>
      <c r="B50" s="265">
        <v>1</v>
      </c>
      <c r="C50" s="265"/>
      <c r="D50" s="105" t="s">
        <v>673</v>
      </c>
      <c r="E50" s="265" t="s">
        <v>637</v>
      </c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79">
        <f>SUM(B46:C51)</f>
        <v>11</v>
      </c>
    </row>
    <row r="53" spans="1:7" x14ac:dyDescent="0.3">
      <c r="A53" s="530" t="s">
        <v>251</v>
      </c>
      <c r="B53" s="531"/>
      <c r="C53" s="532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ht="82.5" x14ac:dyDescent="0.3">
      <c r="A58" s="11" t="s">
        <v>205</v>
      </c>
      <c r="B58" s="265">
        <v>0</v>
      </c>
      <c r="C58" s="265"/>
      <c r="D58" s="63" t="s">
        <v>674</v>
      </c>
      <c r="E58" s="63" t="s">
        <v>638</v>
      </c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50.25" x14ac:dyDescent="0.35">
      <c r="A60" s="29" t="s">
        <v>182</v>
      </c>
      <c r="B60" s="265">
        <v>0</v>
      </c>
      <c r="C60" s="88">
        <f>IF(B60=0, -5, "0")</f>
        <v>-5</v>
      </c>
      <c r="D60" s="63" t="s">
        <v>639</v>
      </c>
      <c r="E60" s="63" t="s">
        <v>640</v>
      </c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79">
        <f>SUM(B56:C62)</f>
        <v>5</v>
      </c>
    </row>
    <row r="64" spans="1:7" x14ac:dyDescent="0.3">
      <c r="A64" s="530" t="s">
        <v>251</v>
      </c>
      <c r="B64" s="531"/>
      <c r="C64" s="532"/>
      <c r="D64" s="21">
        <f>D63/(COUNT(B56:C62)*2)</f>
        <v>0.3125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50.25" x14ac:dyDescent="0.35">
      <c r="A77" s="32" t="s">
        <v>241</v>
      </c>
      <c r="B77" s="68">
        <v>1</v>
      </c>
      <c r="C77" s="88" t="str">
        <f>IF(B77=0, -5, "0")</f>
        <v>0</v>
      </c>
      <c r="D77" s="63" t="s">
        <v>642</v>
      </c>
      <c r="E77" s="63" t="s">
        <v>643</v>
      </c>
      <c r="F77" s="265"/>
    </row>
    <row r="78" spans="1:7" s="10" customFormat="1" ht="33" x14ac:dyDescent="0.3">
      <c r="A78" s="9" t="s">
        <v>193</v>
      </c>
      <c r="B78" s="68">
        <v>0</v>
      </c>
      <c r="C78" s="266"/>
      <c r="D78" s="63" t="s">
        <v>675</v>
      </c>
      <c r="E78" s="63" t="s">
        <v>641</v>
      </c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79">
        <f>SUM(B67:C83)</f>
        <v>25</v>
      </c>
    </row>
    <row r="85" spans="1:7" x14ac:dyDescent="0.3">
      <c r="A85" s="530" t="s">
        <v>251</v>
      </c>
      <c r="B85" s="531"/>
      <c r="C85" s="532"/>
      <c r="D85" s="21">
        <f>D84/(COUNT(B67:C83)*2)</f>
        <v>0.8928571428571429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34.5" x14ac:dyDescent="0.4">
      <c r="A89" s="7" t="s">
        <v>228</v>
      </c>
      <c r="B89" s="78">
        <v>0</v>
      </c>
      <c r="C89" s="69"/>
      <c r="D89" s="63" t="s">
        <v>645</v>
      </c>
      <c r="E89" s="265" t="s">
        <v>646</v>
      </c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50.25" x14ac:dyDescent="0.35">
      <c r="A93" s="32" t="s">
        <v>191</v>
      </c>
      <c r="B93" s="78">
        <v>0</v>
      </c>
      <c r="C93" s="88">
        <f>IF(B93=0, -5, "0")</f>
        <v>-5</v>
      </c>
      <c r="D93" s="267" t="s">
        <v>647</v>
      </c>
      <c r="E93" s="63" t="s">
        <v>648</v>
      </c>
      <c r="F93" s="265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265"/>
    </row>
    <row r="95" spans="1:7" ht="49.5" x14ac:dyDescent="0.3">
      <c r="A95" s="8" t="s">
        <v>138</v>
      </c>
      <c r="B95" s="78">
        <v>0</v>
      </c>
      <c r="C95" s="265"/>
      <c r="D95" s="63" t="s">
        <v>644</v>
      </c>
      <c r="E95" s="63" t="s">
        <v>676</v>
      </c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1</v>
      </c>
      <c r="C97" s="265"/>
      <c r="D97" s="63" t="s">
        <v>649</v>
      </c>
      <c r="E97" s="265" t="s">
        <v>650</v>
      </c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79">
        <f>SUM(B88:C101)</f>
        <v>16</v>
      </c>
    </row>
    <row r="103" spans="1:7" x14ac:dyDescent="0.3">
      <c r="A103" s="530" t="s">
        <v>251</v>
      </c>
      <c r="B103" s="531"/>
      <c r="C103" s="532"/>
      <c r="D103" s="21">
        <f>D102/(COUNT(B88:C101)*2)</f>
        <v>0.53333333333333333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116.25" x14ac:dyDescent="0.35">
      <c r="A115" s="32" t="s">
        <v>268</v>
      </c>
      <c r="B115" s="78">
        <v>0</v>
      </c>
      <c r="C115" s="88">
        <f>IF(B115=0, -5, "0")</f>
        <v>-5</v>
      </c>
      <c r="D115" s="63" t="s">
        <v>653</v>
      </c>
      <c r="E115" s="63" t="s">
        <v>654</v>
      </c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79">
        <f>SUM(B107:C117)</f>
        <v>15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>
        <f>D118/(COUNT(B107:C117)*2)</f>
        <v>0.625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ht="33" x14ac:dyDescent="0.3">
      <c r="A122" s="30" t="s">
        <v>231</v>
      </c>
      <c r="B122" s="79">
        <v>1</v>
      </c>
      <c r="C122" s="265"/>
      <c r="D122" s="81" t="s">
        <v>657</v>
      </c>
      <c r="E122" s="81" t="s">
        <v>658</v>
      </c>
      <c r="F122" s="265"/>
    </row>
    <row r="123" spans="1:7" ht="33" x14ac:dyDescent="0.3">
      <c r="A123" s="30" t="s">
        <v>228</v>
      </c>
      <c r="B123" s="79">
        <v>1</v>
      </c>
      <c r="C123" s="265"/>
      <c r="D123" s="63" t="s">
        <v>655</v>
      </c>
      <c r="E123" s="63" t="s">
        <v>656</v>
      </c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50.25" x14ac:dyDescent="0.35">
      <c r="A130" s="29" t="s">
        <v>164</v>
      </c>
      <c r="B130" s="79">
        <v>0</v>
      </c>
      <c r="C130" s="88">
        <f>IF(B130=0, -5, "0")</f>
        <v>-5</v>
      </c>
      <c r="D130" s="63" t="s">
        <v>659</v>
      </c>
      <c r="E130" s="63" t="s">
        <v>660</v>
      </c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79">
        <f>SUM(B122:C132)</f>
        <v>13</v>
      </c>
    </row>
    <row r="134" spans="1:7" x14ac:dyDescent="0.3">
      <c r="A134" s="530" t="s">
        <v>251</v>
      </c>
      <c r="B134" s="531"/>
      <c r="C134" s="532"/>
      <c r="D134" s="20">
        <f>D133/(COUNT(B122:C132)*2)</f>
        <v>0.54166666666666663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>
        <v>2</v>
      </c>
      <c r="C139" s="63"/>
      <c r="D139" s="71"/>
      <c r="E139" s="265"/>
      <c r="F139" s="265"/>
    </row>
    <row r="140" spans="1:7" x14ac:dyDescent="0.3">
      <c r="A140" s="38" t="s">
        <v>234</v>
      </c>
      <c r="B140" s="78">
        <v>2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258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x14ac:dyDescent="0.3">
      <c r="A147" s="36" t="s">
        <v>175</v>
      </c>
      <c r="B147" s="78">
        <v>2</v>
      </c>
      <c r="C147" s="63"/>
      <c r="D147" s="66"/>
      <c r="E147" s="265"/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79">
        <f>SUM(B137:C148)</f>
        <v>24</v>
      </c>
    </row>
    <row r="150" spans="1:7" x14ac:dyDescent="0.3">
      <c r="A150" s="530" t="s">
        <v>251</v>
      </c>
      <c r="B150" s="531"/>
      <c r="C150" s="532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265"/>
      <c r="F156" s="265"/>
    </row>
    <row r="157" spans="1:7" ht="33.75" x14ac:dyDescent="0.35">
      <c r="A157" s="28" t="s">
        <v>264</v>
      </c>
      <c r="B157" s="265">
        <v>0</v>
      </c>
      <c r="C157" s="88">
        <f>IF(B157=0, -5, "0")</f>
        <v>-5</v>
      </c>
      <c r="D157" s="63" t="s">
        <v>661</v>
      </c>
      <c r="E157" s="63" t="s">
        <v>662</v>
      </c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0">
        <f>SUM(B153:C160)</f>
        <v>9</v>
      </c>
    </row>
    <row r="162" spans="1:7" x14ac:dyDescent="0.3">
      <c r="A162" s="530" t="s">
        <v>251</v>
      </c>
      <c r="B162" s="531"/>
      <c r="C162" s="532"/>
      <c r="D162" s="21">
        <f>D161/(COUNT(B153:C160)*2)</f>
        <v>0.5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x14ac:dyDescent="0.3">
      <c r="A167" s="30" t="s">
        <v>176</v>
      </c>
      <c r="B167" s="265">
        <v>2</v>
      </c>
      <c r="C167" s="265"/>
      <c r="D167" s="63"/>
      <c r="E167" s="265"/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79">
        <f>SUM(B165:C168)</f>
        <v>8</v>
      </c>
    </row>
    <row r="170" spans="1:7" x14ac:dyDescent="0.3">
      <c r="A170" s="530" t="s">
        <v>251</v>
      </c>
      <c r="B170" s="531"/>
      <c r="C170" s="532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ht="33" x14ac:dyDescent="0.3">
      <c r="A173" s="8" t="s">
        <v>152</v>
      </c>
      <c r="B173" s="265">
        <v>1</v>
      </c>
      <c r="C173" s="265"/>
      <c r="D173" s="9" t="s">
        <v>663</v>
      </c>
      <c r="E173" s="265" t="s">
        <v>664</v>
      </c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79">
        <f>SUM(B173:C176)</f>
        <v>7</v>
      </c>
    </row>
    <row r="178" spans="1:7" x14ac:dyDescent="0.3">
      <c r="A178" s="530" t="s">
        <v>251</v>
      </c>
      <c r="B178" s="531"/>
      <c r="C178" s="532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ht="33" x14ac:dyDescent="0.3">
      <c r="A181" s="30" t="s">
        <v>270</v>
      </c>
      <c r="B181" s="265">
        <v>1</v>
      </c>
      <c r="C181" s="265"/>
      <c r="D181" s="63" t="s">
        <v>665</v>
      </c>
      <c r="E181" s="63" t="s">
        <v>666</v>
      </c>
      <c r="F181" s="265"/>
    </row>
    <row r="182" spans="1:7" ht="49.5" x14ac:dyDescent="0.3">
      <c r="A182" s="38" t="s">
        <v>181</v>
      </c>
      <c r="B182" s="265">
        <v>1</v>
      </c>
      <c r="C182" s="265"/>
      <c r="D182" s="63" t="s">
        <v>652</v>
      </c>
      <c r="E182" s="45" t="s">
        <v>651</v>
      </c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79">
        <f>SUM(B181:C185)</f>
        <v>8</v>
      </c>
    </row>
    <row r="187" spans="1:7" x14ac:dyDescent="0.3">
      <c r="A187" s="530" t="s">
        <v>251</v>
      </c>
      <c r="B187" s="531"/>
      <c r="C187" s="532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>
        <v>2</v>
      </c>
      <c r="C192" s="265"/>
      <c r="D192" s="265"/>
      <c r="E192" s="265"/>
      <c r="F192" s="265"/>
    </row>
    <row r="193" spans="1:6" x14ac:dyDescent="0.3">
      <c r="A193" s="39" t="s">
        <v>159</v>
      </c>
      <c r="B193" s="265">
        <v>2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4</v>
      </c>
    </row>
    <row r="195" spans="1:6" x14ac:dyDescent="0.3">
      <c r="A195" s="530" t="s">
        <v>251</v>
      </c>
      <c r="B195" s="531"/>
      <c r="C195" s="532"/>
      <c r="D195" s="21">
        <f>D194/(COUNT(B190:C193)*2)</f>
        <v>1</v>
      </c>
    </row>
    <row r="197" spans="1:6" ht="18" x14ac:dyDescent="0.35">
      <c r="A197" s="43" t="s">
        <v>422</v>
      </c>
      <c r="B197" s="264"/>
      <c r="C197" s="264"/>
      <c r="D197" s="104">
        <f>E197/F197</f>
        <v>0.42857142857142855</v>
      </c>
      <c r="E197" s="415">
        <f>COUNTIF('A1 Technique'!F17:F193,"ok")</f>
        <v>6</v>
      </c>
      <c r="F197" s="415">
        <f>COUNTA('A1 Technique'!F17:F193)</f>
        <v>14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177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0.74369747899159666</v>
      </c>
    </row>
  </sheetData>
  <sheetProtection algorithmName="SHA-512" hashValue="PHnSdf6kClB7BowhMV3qg1swQuTtGfgh3+kJc4FLs7IKbsmcOZZB2cXqDDr3FJRk8jPIgej83dJGz4+7vMYDyw==" saltValue="BPJXQCGYxBEPUBe2u1fou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22:B132 B190:B193 B17:B21 B26:B32 B37:B41 B173:B176 B56:B62 B67:B83 B88:B101 B46:B51 B107:B117 B137:B148 B153:B160 B165:B168 B181:B185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00" zoomScale="60" zoomScaleNormal="100" workbookViewId="0">
      <selection activeCell="B324" sqref="B32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Mrezga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/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/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/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 t="e">
        <f>D730</f>
        <v>#DIV/0!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COUNTIF('A2 Exploitation'!F21:F42,"ok")</f>
        <v>0</v>
      </c>
      <c r="F43" s="413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COUNTIF('A2 Exploitation'!F56:F128,"ok")</f>
        <v>0</v>
      </c>
      <c r="F129" s="413">
        <f>COUNTA('A2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5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5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COUNTIF('A2 Exploitation'!F141:F184,"ok")</f>
        <v>0</v>
      </c>
      <c r="F185" s="413">
        <f>COUNTA('A2 Exploitation'!F141:F184)</f>
        <v>0</v>
      </c>
      <c r="G185" s="114"/>
    </row>
    <row r="186" spans="1:7" ht="22.5" x14ac:dyDescent="0.4">
      <c r="A186" s="291" t="s">
        <v>438</v>
      </c>
      <c r="B186" s="478"/>
      <c r="C186" s="479"/>
      <c r="D186" s="308">
        <f>SUM(B148:C164,B178:C185,B167:C175,B140:C145)</f>
        <v>0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COUNTIF('A2 Exploitation'!F195:F244,"ok")</f>
        <v>0</v>
      </c>
      <c r="F244" s="413">
        <f>COUNTA('A2 Exploitation'!F195:F243)</f>
        <v>0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COUNTIF('A2 Exploitation'!F257:F298,"ok")</f>
        <v>0</v>
      </c>
      <c r="F299" s="413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89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 t="s">
        <v>30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COUNTIF('A2 Exploitation'!F312:F365,"ok")</f>
        <v>0</v>
      </c>
      <c r="F366" s="413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89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 t="s">
        <v>30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COUNTIF('A2 Exploitation'!F379:F423,"ok")</f>
        <v>0</v>
      </c>
      <c r="F424" s="413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 t="s">
        <v>30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 t="s">
        <v>30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COUNTIF('A2 Exploitation'!F437:F470,"ok")</f>
        <v>0</v>
      </c>
      <c r="F471" s="413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19" t="s">
        <v>32</v>
      </c>
      <c r="C481" s="319" t="s">
        <v>31</v>
      </c>
      <c r="D481" s="482"/>
      <c r="E481" s="483"/>
      <c r="F481" s="483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 t="s">
        <v>30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 t="s">
        <v>30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8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 t="s">
        <v>30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413">
        <f>COUNTIF('A2 Exploitation'!F484:F524,"ok")</f>
        <v>0</v>
      </c>
      <c r="F525" s="413">
        <f>COUNTA('A2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4" t="s">
        <v>32</v>
      </c>
      <c r="C533" s="315" t="s">
        <v>31</v>
      </c>
      <c r="D533" s="450"/>
      <c r="E533" s="451"/>
      <c r="F533" s="451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0" t="s">
        <v>311</v>
      </c>
      <c r="B557" s="336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COUNTIF('A2 Exploitation'!F536:F564,"ok")</f>
        <v>0</v>
      </c>
      <c r="F565" s="413">
        <f>COUNTA('A2 Exploitation'!F536:F564)</f>
        <v>0</v>
      </c>
      <c r="G565" s="114"/>
    </row>
    <row r="566" spans="1:7" ht="21" x14ac:dyDescent="0.4">
      <c r="A566" s="455" t="s">
        <v>34</v>
      </c>
      <c r="B566" s="455"/>
      <c r="C566" s="456"/>
      <c r="D566" s="377">
        <f>SUM(B558:C565,B546:C555)</f>
        <v>0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0</v>
      </c>
      <c r="B574" s="114"/>
      <c r="C574" s="135"/>
      <c r="D574" s="355"/>
      <c r="E574" s="355"/>
      <c r="F574" s="355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19" t="s">
        <v>32</v>
      </c>
      <c r="C576" s="319" t="s">
        <v>31</v>
      </c>
      <c r="D576" s="482"/>
      <c r="E576" s="483"/>
      <c r="F576" s="483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 t="s">
        <v>30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7">
        <f>SUM(B579:C587)</f>
        <v>0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COUNTIF('A2 Exploitation'!F579:F604,"ok")</f>
        <v>0</v>
      </c>
      <c r="F605" s="413">
        <f>COUNTA('A2 Exploitation'!F579:F604)</f>
        <v>0</v>
      </c>
      <c r="G605" s="129"/>
    </row>
    <row r="606" spans="1:7" ht="21" x14ac:dyDescent="0.4">
      <c r="A606" s="455" t="s">
        <v>34</v>
      </c>
      <c r="B606" s="455"/>
      <c r="C606" s="456"/>
      <c r="D606" s="377">
        <f>SUM(B592:C605)</f>
        <v>0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3"/>
      <c r="F609" s="303"/>
      <c r="G609" s="129"/>
    </row>
    <row r="610" spans="1:7" ht="22.5" x14ac:dyDescent="0.45">
      <c r="A610" s="457" t="s">
        <v>170</v>
      </c>
      <c r="B610" s="458"/>
      <c r="C610" s="45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 t="s">
        <v>30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7">
        <f>SUM(B618:C626)</f>
        <v>0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7" t="e">
        <f>D627/(COUNT(B618:C626)*2)</f>
        <v>#DIV/0!</v>
      </c>
      <c r="E628" s="493"/>
      <c r="F628" s="494"/>
      <c r="G628" s="129"/>
    </row>
    <row r="629" spans="1:7" ht="21" x14ac:dyDescent="0.4">
      <c r="A629" s="324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3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0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0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2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 t="s">
        <v>30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COUNTIF('A2 Exploitation'!F618:F667,"ok")</f>
        <v>0</v>
      </c>
      <c r="F668" s="413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COUNTIF('A2 Exploitation'!F681:F699,"ok")</f>
        <v>0</v>
      </c>
      <c r="F700" s="413">
        <f>COUNTA('A2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2" t="s">
        <v>32</v>
      </c>
      <c r="C707" s="382" t="s">
        <v>31</v>
      </c>
      <c r="D707" s="450"/>
      <c r="E707" s="451"/>
      <c r="F707" s="451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COUNTIF('A2 Exploitation'!F710:F720,"ok")</f>
        <v>0</v>
      </c>
      <c r="F721" s="413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2" t="e">
        <f>D722/(COUNT(B719:C721)*2)</f>
        <v>#DIV/0!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0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Mrezga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M Souheil DRAOUI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43515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0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79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79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79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79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79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79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79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79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0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79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79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79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COUNTIF('A2 Technique'!F17:F193,"ok")</f>
        <v>0</v>
      </c>
      <c r="F197" s="415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5" zoomScale="60" zoomScaleNormal="100" workbookViewId="0">
      <selection activeCell="B727" sqref="B72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Mrezga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/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/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/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 t="e">
        <f>D730</f>
        <v>#DIV/0!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COUNTIF('A3 Exploitation'!F21:F42,"ok")</f>
        <v>0</v>
      </c>
      <c r="F43" s="413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COUNTIF('A3 Exploitation'!F56:F128,"ok")</f>
        <v>0</v>
      </c>
      <c r="F129" s="413">
        <f>COUNTA('A3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5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5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COUNTIF('A3 Exploitation'!F141:F184,"ok")</f>
        <v>0</v>
      </c>
      <c r="F185" s="413">
        <f>COUNTA('A3 Exploitation'!F141:F184)</f>
        <v>0</v>
      </c>
      <c r="G185" s="114"/>
    </row>
    <row r="186" spans="1:7" ht="22.5" x14ac:dyDescent="0.4">
      <c r="A186" s="291" t="s">
        <v>438</v>
      </c>
      <c r="B186" s="478"/>
      <c r="C186" s="479"/>
      <c r="D186" s="308">
        <f>SUM(B148:C164,B178:C185,B167:C175,B140:C145)</f>
        <v>0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COUNTIF('A3 Exploitation'!F195:F244,"ok")</f>
        <v>0</v>
      </c>
      <c r="F244" s="413">
        <f>COUNTA('A3 Exploitation'!F195:F243)</f>
        <v>0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COUNTIF('A3 Exploitation'!F257:F298,"ok")</f>
        <v>0</v>
      </c>
      <c r="F299" s="413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89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 t="s">
        <v>30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COUNTIF('A3 Exploitation'!F312:F365,"ok")</f>
        <v>0</v>
      </c>
      <c r="F366" s="413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89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 t="s">
        <v>30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COUNTIF('A3 Exploitation'!F379:F423,"ok")</f>
        <v>0</v>
      </c>
      <c r="F424" s="413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 t="s">
        <v>30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 t="s">
        <v>30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COUNTIF('A3 Exploitation'!F437:F470,"ok")</f>
        <v>0</v>
      </c>
      <c r="F471" s="413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19" t="s">
        <v>32</v>
      </c>
      <c r="C481" s="319" t="s">
        <v>31</v>
      </c>
      <c r="D481" s="482"/>
      <c r="E481" s="483"/>
      <c r="F481" s="483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 t="s">
        <v>30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 t="s">
        <v>30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8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 t="s">
        <v>30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413">
        <f>COUNTIF('A3 Exploitation'!F484:F524,"ok")</f>
        <v>0</v>
      </c>
      <c r="F525" s="413">
        <f>COUNTA('A3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4" t="s">
        <v>32</v>
      </c>
      <c r="C533" s="315" t="s">
        <v>31</v>
      </c>
      <c r="D533" s="450"/>
      <c r="E533" s="451"/>
      <c r="F533" s="451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0" t="s">
        <v>311</v>
      </c>
      <c r="B557" s="336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COUNTIF('A3 Exploitation'!F536:F564,"ok")</f>
        <v>0</v>
      </c>
      <c r="F565" s="413">
        <f>COUNTA('A3 Exploitation'!F536:F564)</f>
        <v>0</v>
      </c>
      <c r="G565" s="114"/>
    </row>
    <row r="566" spans="1:7" ht="21" x14ac:dyDescent="0.4">
      <c r="A566" s="455" t="s">
        <v>34</v>
      </c>
      <c r="B566" s="455"/>
      <c r="C566" s="456"/>
      <c r="D566" s="377">
        <f>SUM(B558:C565,B546:C555)</f>
        <v>0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0</v>
      </c>
      <c r="B574" s="114"/>
      <c r="C574" s="135"/>
      <c r="D574" s="355"/>
      <c r="E574" s="355"/>
      <c r="F574" s="355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19" t="s">
        <v>32</v>
      </c>
      <c r="C576" s="319" t="s">
        <v>31</v>
      </c>
      <c r="D576" s="482"/>
      <c r="E576" s="483"/>
      <c r="F576" s="483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 t="s">
        <v>30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7">
        <f>SUM(B579:C587)</f>
        <v>0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COUNTIF('A3 Exploitation'!F579:F604,"ok")</f>
        <v>0</v>
      </c>
      <c r="F605" s="413">
        <f>COUNTA('A3 Exploitation'!F579:F604)</f>
        <v>0</v>
      </c>
      <c r="G605" s="129"/>
    </row>
    <row r="606" spans="1:7" ht="21" x14ac:dyDescent="0.4">
      <c r="A606" s="455" t="s">
        <v>34</v>
      </c>
      <c r="B606" s="455"/>
      <c r="C606" s="456"/>
      <c r="D606" s="377">
        <f>SUM(B592:C605)</f>
        <v>0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3"/>
      <c r="F609" s="303"/>
      <c r="G609" s="129"/>
    </row>
    <row r="610" spans="1:7" ht="22.5" x14ac:dyDescent="0.45">
      <c r="A610" s="457" t="s">
        <v>170</v>
      </c>
      <c r="B610" s="458"/>
      <c r="C610" s="45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 t="s">
        <v>30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7">
        <f>SUM(B618:C626)</f>
        <v>0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7" t="e">
        <f>D627/(COUNT(B618:C626)*2)</f>
        <v>#DIV/0!</v>
      </c>
      <c r="E628" s="493"/>
      <c r="F628" s="494"/>
      <c r="G628" s="129"/>
    </row>
    <row r="629" spans="1:7" ht="21" x14ac:dyDescent="0.4">
      <c r="A629" s="324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3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0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0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2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 t="s">
        <v>30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COUNTIF('A3 Exploitation'!F618:F667,"ok")</f>
        <v>0</v>
      </c>
      <c r="F668" s="413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COUNTIF('A3 Exploitation'!F681:F699,"ok")</f>
        <v>0</v>
      </c>
      <c r="F700" s="413">
        <f>COUNTA('A3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2" t="s">
        <v>32</v>
      </c>
      <c r="C707" s="382" t="s">
        <v>31</v>
      </c>
      <c r="D707" s="450"/>
      <c r="E707" s="451"/>
      <c r="F707" s="451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COUNTIF('A3 Exploitation'!F710:F720,"ok")</f>
        <v>0</v>
      </c>
      <c r="F721" s="413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2" t="e">
        <f>D722/(COUNT(B719:C721)*2)</f>
        <v>#DIV/0!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0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719:B721 B312:B319 B379:B389 B465:B471 B519:B525 B417:B424 B492:B504 B292:B299 B592:B605 B662:B668 B437:B444 B66:B82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Mrezga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M Souheil DRAOUI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43515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0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79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79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79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79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79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79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79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79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0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79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79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79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COUNTIF('A3 Technique'!F17:F193,"ok")</f>
        <v>0</v>
      </c>
      <c r="F197" s="415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2019-07-11T09:41:29Z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825078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