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16" activeTab="5"/>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8" l="1"/>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12" i="33"/>
  <c r="B439" i="33"/>
  <c r="B41" i="33"/>
  <c r="D197" i="39"/>
  <c r="D476" i="38"/>
  <c r="D197" i="32"/>
  <c r="D476" i="31"/>
  <c r="F543" i="31"/>
  <c r="D476" i="43"/>
  <c r="D197" i="35"/>
  <c r="F532" i="43"/>
  <c r="F543" i="43"/>
  <c r="D444"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498" i="40"/>
  <c r="B498" i="40" s="1"/>
  <c r="D499" i="40" s="1"/>
  <c r="D476" i="40"/>
  <c r="B476" i="40" s="1"/>
  <c r="D353" i="40"/>
  <c r="B353" i="40" s="1"/>
  <c r="D354" i="40" s="1"/>
  <c r="D222" i="40"/>
  <c r="D223" i="40" s="1"/>
  <c r="D25" i="40"/>
  <c r="D26" i="40" s="1"/>
  <c r="D512" i="38"/>
  <c r="D477" i="38"/>
  <c r="D386" i="38"/>
  <c r="D387" i="38" s="1"/>
  <c r="D285" i="38"/>
  <c r="D286" i="38" s="1"/>
  <c r="D25" i="38"/>
  <c r="D26" i="38" s="1"/>
  <c r="D493" i="31"/>
  <c r="D494" i="31" s="1"/>
  <c r="D222" i="31"/>
  <c r="D223" i="31" s="1"/>
  <c r="D25" i="31"/>
  <c r="D26" i="31" s="1"/>
  <c r="D457" i="33"/>
  <c r="D458" i="33" s="1"/>
  <c r="D406" i="33"/>
  <c r="D407" i="33" s="1"/>
  <c r="D222" i="33"/>
  <c r="D223" i="33" s="1"/>
  <c r="D172" i="33"/>
  <c r="D173" i="33" s="1"/>
  <c r="D61" i="33"/>
  <c r="D62" i="33" s="1"/>
  <c r="D41" i="33"/>
  <c r="D4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F476" i="40"/>
  <c r="E476" i="40"/>
  <c r="F439" i="40"/>
  <c r="E439" i="40"/>
  <c r="D439" i="40" s="1"/>
  <c r="B439" i="40" s="1"/>
  <c r="F386" i="40"/>
  <c r="E386" i="40"/>
  <c r="D386" i="40" s="1"/>
  <c r="B386" i="40" s="1"/>
  <c r="D387" i="40" s="1"/>
  <c r="F353" i="40"/>
  <c r="E353" i="40"/>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D543" i="38" s="1"/>
  <c r="D544" i="38" s="1"/>
  <c r="F532" i="38"/>
  <c r="E532" i="38"/>
  <c r="D532" i="38" s="1"/>
  <c r="D533" i="38" s="1"/>
  <c r="D534" i="38" s="1"/>
  <c r="F512" i="38"/>
  <c r="E512" i="38"/>
  <c r="F498" i="38"/>
  <c r="E498" i="38"/>
  <c r="D498" i="38" s="1"/>
  <c r="D499" i="38" s="1"/>
  <c r="F476" i="38"/>
  <c r="E476" i="38"/>
  <c r="F439" i="38"/>
  <c r="E439" i="38"/>
  <c r="D439" i="38" s="1"/>
  <c r="F386" i="38"/>
  <c r="E386" i="38"/>
  <c r="F353" i="38"/>
  <c r="E353" i="38"/>
  <c r="D353" i="38" s="1"/>
  <c r="D354" i="38" s="1"/>
  <c r="F313" i="38"/>
  <c r="E313" i="38"/>
  <c r="D313" i="38" s="1"/>
  <c r="D314" i="38" s="1"/>
  <c r="F261" i="38"/>
  <c r="D261" i="38" s="1"/>
  <c r="E261" i="38"/>
  <c r="F200" i="38"/>
  <c r="E200" i="38"/>
  <c r="D200" i="38" s="1"/>
  <c r="F153" i="38"/>
  <c r="E153" i="38"/>
  <c r="D153" i="38" s="1"/>
  <c r="D154" i="38" s="1"/>
  <c r="F99" i="38"/>
  <c r="E99" i="38"/>
  <c r="D99" i="38" s="1"/>
  <c r="F41" i="38"/>
  <c r="D41" i="38" s="1"/>
  <c r="D42" i="38" s="1"/>
  <c r="D45" i="38" s="1"/>
  <c r="D46" i="38" s="1"/>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D532" i="33" s="1"/>
  <c r="F512" i="33"/>
  <c r="E512" i="33"/>
  <c r="D512" i="33" s="1"/>
  <c r="D513" i="33" s="1"/>
  <c r="D514" i="33" s="1"/>
  <c r="F498" i="33"/>
  <c r="E498" i="33"/>
  <c r="D498" i="33" s="1"/>
  <c r="F476" i="33"/>
  <c r="E476" i="33"/>
  <c r="D476" i="33" s="1"/>
  <c r="B476" i="33" s="1"/>
  <c r="F439" i="33"/>
  <c r="E439" i="33"/>
  <c r="D439" i="33" s="1"/>
  <c r="D440" i="33" s="1"/>
  <c r="F386" i="33"/>
  <c r="E386" i="33"/>
  <c r="D386" i="33" s="1"/>
  <c r="F353" i="33"/>
  <c r="E353" i="33"/>
  <c r="D353" i="33" s="1"/>
  <c r="F313" i="33"/>
  <c r="E313" i="33"/>
  <c r="D313" i="33" s="1"/>
  <c r="B313" i="33" s="1"/>
  <c r="F261" i="33"/>
  <c r="E261" i="33"/>
  <c r="D261" i="33" s="1"/>
  <c r="F200" i="33"/>
  <c r="E200" i="33"/>
  <c r="F153" i="33"/>
  <c r="E153" i="33"/>
  <c r="D153" i="33" s="1"/>
  <c r="B153" i="33" s="1"/>
  <c r="F99" i="33"/>
  <c r="E99" i="33"/>
  <c r="D99" i="33" s="1"/>
  <c r="B99" i="33" s="1"/>
  <c r="F41" i="33"/>
  <c r="E41" i="33"/>
  <c r="F200" i="43"/>
  <c r="F153" i="43"/>
  <c r="F99" i="43"/>
  <c r="F41" i="43"/>
  <c r="E543" i="43"/>
  <c r="E532" i="43"/>
  <c r="F512" i="43"/>
  <c r="E512" i="43"/>
  <c r="F498" i="43"/>
  <c r="E498" i="43"/>
  <c r="F476" i="43"/>
  <c r="E476" i="43"/>
  <c r="F439" i="43"/>
  <c r="E439" i="43"/>
  <c r="F386" i="43"/>
  <c r="E386" i="43"/>
  <c r="F353" i="43"/>
  <c r="E353" i="43"/>
  <c r="F313" i="43"/>
  <c r="E313" i="43"/>
  <c r="F261" i="43"/>
  <c r="E261" i="43"/>
  <c r="E200" i="43"/>
  <c r="D200" i="43" s="1"/>
  <c r="D201" i="43" s="1"/>
  <c r="E153" i="43"/>
  <c r="D153" i="43" s="1"/>
  <c r="D154" i="43" s="1"/>
  <c r="E99" i="43"/>
  <c r="D99" i="43" s="1"/>
  <c r="D100" i="43" s="1"/>
  <c r="E41" i="43"/>
  <c r="A537" i="43"/>
  <c r="A517" i="43"/>
  <c r="A506" i="43"/>
  <c r="A484" i="43"/>
  <c r="A447" i="43"/>
  <c r="A394" i="43"/>
  <c r="A361" i="43"/>
  <c r="A321" i="43"/>
  <c r="A269" i="43"/>
  <c r="A208" i="43"/>
  <c r="A161" i="43"/>
  <c r="A106" i="43"/>
  <c r="A49" i="43"/>
  <c r="A16" i="43"/>
  <c r="A8" i="43"/>
  <c r="A7" i="35" s="1"/>
  <c r="B532" i="33" l="1"/>
  <c r="D533" i="33" s="1"/>
  <c r="D534" i="33" s="1"/>
  <c r="B498" i="33"/>
  <c r="D499" i="33" s="1"/>
  <c r="B386" i="33"/>
  <c r="D387" i="33" s="1"/>
  <c r="B353" i="33"/>
  <c r="D354" i="33" s="1"/>
  <c r="D262" i="33"/>
  <c r="B261" i="33"/>
  <c r="B512" i="40"/>
  <c r="D513" i="40" s="1"/>
  <c r="D514" i="40" s="1"/>
  <c r="D440" i="38"/>
  <c r="D547" i="40"/>
  <c r="B41" i="40"/>
  <c r="D42" i="40" s="1"/>
  <c r="D45" i="40" s="1"/>
  <c r="D46" i="40" s="1"/>
  <c r="D100" i="33"/>
  <c r="D102" i="33" s="1"/>
  <c r="D103" i="33" s="1"/>
  <c r="D547" i="38"/>
  <c r="D100" i="38"/>
  <c r="D101" i="38" s="1"/>
  <c r="D532" i="43"/>
  <c r="D533" i="43" s="1"/>
  <c r="D534" i="43" s="1"/>
  <c r="B162" i="29" s="1"/>
  <c r="D543" i="43"/>
  <c r="D544" i="43" s="1"/>
  <c r="D200" i="33"/>
  <c r="D513" i="38"/>
  <c r="D514" i="38" s="1"/>
  <c r="D313" i="43"/>
  <c r="D314" i="43" s="1"/>
  <c r="D315" i="43" s="1"/>
  <c r="D386" i="43"/>
  <c r="D387" i="43" s="1"/>
  <c r="D390" i="43" s="1"/>
  <c r="D391" i="43" s="1"/>
  <c r="D512" i="43"/>
  <c r="D513" i="43" s="1"/>
  <c r="D514" i="43" s="1"/>
  <c r="B152" i="29" s="1"/>
  <c r="D42" i="43"/>
  <c r="D43" i="43" s="1"/>
  <c r="D41" i="43"/>
  <c r="D261" i="43"/>
  <c r="D262" i="43" s="1"/>
  <c r="D265" i="43" s="1"/>
  <c r="D266" i="43" s="1"/>
  <c r="D353" i="43"/>
  <c r="D439" i="43"/>
  <c r="D440" i="43" s="1"/>
  <c r="D443" i="43" s="1"/>
  <c r="D498" i="43"/>
  <c r="D499" i="43" s="1"/>
  <c r="D155" i="43"/>
  <c r="D157" i="43"/>
  <c r="D158" i="43" s="1"/>
  <c r="D202" i="43"/>
  <c r="D204" i="43"/>
  <c r="D205" i="43" s="1"/>
  <c r="D478" i="43"/>
  <c r="D480" i="43"/>
  <c r="D481" i="43" s="1"/>
  <c r="D545" i="43"/>
  <c r="B171" i="29" s="1"/>
  <c r="D101" i="43"/>
  <c r="D102" i="43"/>
  <c r="D103" i="43" s="1"/>
  <c r="D500" i="43"/>
  <c r="D502" i="43"/>
  <c r="D503" i="43" s="1"/>
  <c r="B143" i="29" s="1"/>
  <c r="D502" i="40"/>
  <c r="D503" i="40" s="1"/>
  <c r="D45" i="33"/>
  <c r="D46" i="33" s="1"/>
  <c r="D357" i="40"/>
  <c r="D358" i="40" s="1"/>
  <c r="D440" i="40"/>
  <c r="D443" i="40" s="1"/>
  <c r="D444" i="40" s="1"/>
  <c r="D201" i="40"/>
  <c r="D202" i="40" s="1"/>
  <c r="D262" i="40"/>
  <c r="D265" i="40" s="1"/>
  <c r="D266" i="40" s="1"/>
  <c r="D502" i="38"/>
  <c r="D503" i="38" s="1"/>
  <c r="D357" i="38"/>
  <c r="D358" i="38" s="1"/>
  <c r="D201" i="38"/>
  <c r="D202" i="38" s="1"/>
  <c r="D262" i="38"/>
  <c r="D265" i="38" s="1"/>
  <c r="D266"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155" i="38"/>
  <c r="D157" i="38"/>
  <c r="D158" i="38" s="1"/>
  <c r="D480" i="38"/>
  <c r="D481" i="38" s="1"/>
  <c r="D478" i="38"/>
  <c r="D441" i="38"/>
  <c r="D443" i="38"/>
  <c r="D444" i="38" s="1"/>
  <c r="D317" i="38"/>
  <c r="D318" i="38" s="1"/>
  <c r="D315" i="38"/>
  <c r="D43" i="38"/>
  <c r="D355" i="38"/>
  <c r="D500" i="38"/>
  <c r="D85" i="38"/>
  <c r="D173" i="38"/>
  <c r="D85" i="31"/>
  <c r="D173" i="31"/>
  <c r="D263" i="33"/>
  <c r="D265" i="33"/>
  <c r="D266" i="33" s="1"/>
  <c r="D441" i="33"/>
  <c r="D443" i="33"/>
  <c r="D545" i="33"/>
  <c r="D43"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00" i="33" l="1"/>
  <c r="D502" i="33"/>
  <c r="D503" i="33" s="1"/>
  <c r="D388" i="33"/>
  <c r="D390" i="33"/>
  <c r="D391" i="33" s="1"/>
  <c r="D357" i="33"/>
  <c r="D358" i="33" s="1"/>
  <c r="D355" i="33"/>
  <c r="B200" i="33"/>
  <c r="D201" i="33" s="1"/>
  <c r="D547" i="33"/>
  <c r="D478" i="33"/>
  <c r="D317" i="33"/>
  <c r="D318" i="33" s="1"/>
  <c r="D101" i="33"/>
  <c r="D102" i="38"/>
  <c r="D103" i="38" s="1"/>
  <c r="D444" i="33"/>
  <c r="B126" i="29" s="1"/>
  <c r="D480" i="31"/>
  <c r="D481" i="31" s="1"/>
  <c r="D317" i="43"/>
  <c r="D318" i="43" s="1"/>
  <c r="D388" i="43"/>
  <c r="D263" i="43"/>
  <c r="D45" i="43"/>
  <c r="D46" i="43" s="1"/>
  <c r="D441" i="43"/>
  <c r="D547"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D118" i="39" s="1"/>
  <c r="D119" i="39" s="1"/>
  <c r="C112" i="39"/>
  <c r="C100" i="39"/>
  <c r="C99" i="39"/>
  <c r="C94" i="39"/>
  <c r="C93" i="39"/>
  <c r="C82" i="39"/>
  <c r="C80" i="39"/>
  <c r="C77" i="39"/>
  <c r="C76" i="39"/>
  <c r="C75" i="39"/>
  <c r="C61" i="39"/>
  <c r="D63" i="39" s="1"/>
  <c r="D64" i="39" s="1"/>
  <c r="C60" i="39"/>
  <c r="C56" i="39"/>
  <c r="C51" i="39"/>
  <c r="D52" i="39" s="1"/>
  <c r="D53" i="39" s="1"/>
  <c r="D42" i="39"/>
  <c r="D43" i="39" s="1"/>
  <c r="C37" i="39"/>
  <c r="C26" i="39"/>
  <c r="D33" i="39" s="1"/>
  <c r="D34" i="39" s="1"/>
  <c r="D22" i="39"/>
  <c r="D23" i="39" s="1"/>
  <c r="B165" i="29"/>
  <c r="B155" i="29"/>
  <c r="A8" i="38"/>
  <c r="A7" i="39" s="1"/>
  <c r="D202" i="33" l="1"/>
  <c r="D204" i="33"/>
  <c r="D205" i="33" s="1"/>
  <c r="D548" i="33"/>
  <c r="D549" i="33" s="1"/>
  <c r="D102" i="39"/>
  <c r="D103" i="39" s="1"/>
  <c r="D84" i="41"/>
  <c r="D85" i="41" s="1"/>
  <c r="D102" i="41"/>
  <c r="D103" i="41" s="1"/>
  <c r="D118" i="41"/>
  <c r="D119" i="41" s="1"/>
  <c r="D149" i="41"/>
  <c r="D150" i="41" s="1"/>
  <c r="D63" i="41"/>
  <c r="D64" i="41" s="1"/>
  <c r="D84" i="39"/>
  <c r="D85" i="39" s="1"/>
  <c r="D133" i="39"/>
  <c r="D134" i="39" s="1"/>
  <c r="D149" i="39"/>
  <c r="D150" i="39" s="1"/>
  <c r="D133" i="41"/>
  <c r="D134" i="41"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41" l="1"/>
  <c r="B184" i="29"/>
  <c r="B11" i="39"/>
  <c r="B183" i="29"/>
  <c r="B12" i="43"/>
  <c r="B35" i="29"/>
  <c r="B128" i="29"/>
  <c r="B101" i="29"/>
  <c r="B12" i="40" l="1"/>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2" i="31" l="1"/>
  <c r="D101" i="31"/>
  <c r="D102" i="31"/>
  <c r="D103" i="31" s="1"/>
  <c r="D202" i="31"/>
  <c r="D204" i="31"/>
  <c r="D205" i="31" s="1"/>
  <c r="D317" i="31"/>
  <c r="D318" i="31" s="1"/>
  <c r="D315" i="31"/>
  <c r="D388" i="31"/>
  <c r="D390" i="31"/>
  <c r="D391" i="31" s="1"/>
  <c r="D157" i="31"/>
  <c r="D158" i="31" s="1"/>
  <c r="D155" i="31"/>
  <c r="D263" i="31"/>
  <c r="D265" i="31"/>
  <c r="D266" i="31" s="1"/>
  <c r="D357" i="31"/>
  <c r="D358" i="31" s="1"/>
  <c r="D355" i="31"/>
  <c r="D441" i="31"/>
  <c r="D443" i="31"/>
  <c r="D444" i="31" s="1"/>
  <c r="D500" i="31"/>
  <c r="D502" i="31"/>
  <c r="D503" i="31" s="1"/>
  <c r="D161" i="35"/>
  <c r="D162" i="35" s="1"/>
  <c r="D149" i="35"/>
  <c r="D150" i="35" s="1"/>
  <c r="D133" i="35"/>
  <c r="D134"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8" i="35"/>
  <c r="D199" i="35" s="1"/>
  <c r="B11" i="35" s="1"/>
  <c r="D195" i="35"/>
  <c r="B172" i="29"/>
  <c r="B90" i="29"/>
  <c r="B117" i="29"/>
  <c r="B135" i="29"/>
  <c r="B63" i="29"/>
  <c r="B72" i="29"/>
  <c r="B108" i="29"/>
  <c r="D43" i="31" l="1"/>
  <c r="D45" i="31"/>
  <c r="D46" i="31" s="1"/>
  <c r="D198" i="37"/>
  <c r="D199" i="37" s="1"/>
  <c r="B11" i="37"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79" i="29" l="1"/>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49" i="32"/>
  <c r="D150" i="32" s="1"/>
  <c r="D544" i="3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D169" i="25" s="1"/>
  <c r="D170" i="25" s="1"/>
  <c r="C157" i="25"/>
  <c r="D161" i="25" s="1"/>
  <c r="D162" i="25" s="1"/>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63" i="25" l="1"/>
  <c r="D64" i="25" s="1"/>
  <c r="D149" i="25"/>
  <c r="D150" i="25" s="1"/>
  <c r="D118" i="25"/>
  <c r="D119" i="25" s="1"/>
  <c r="D84" i="25"/>
  <c r="D85" i="25" s="1"/>
  <c r="D102" i="25"/>
  <c r="D103" i="25" s="1"/>
  <c r="D133" i="25"/>
  <c r="D134" i="25" s="1"/>
  <c r="B27" i="29"/>
  <c r="B37" i="29"/>
  <c r="B12" i="31"/>
  <c r="D198" i="25" l="1"/>
  <c r="D199" i="25" s="1"/>
  <c r="B11" i="25" s="1"/>
  <c r="B46" i="29"/>
  <c r="B26" i="29" l="1"/>
  <c r="B181" i="29"/>
</calcChain>
</file>

<file path=xl/sharedStrings.xml><?xml version="1.0" encoding="utf-8"?>
<sst xmlns="http://schemas.openxmlformats.org/spreadsheetml/2006/main" count="5167" uniqueCount="536">
  <si>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</si>
  <si>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</si>
  <si>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</si>
  <si>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</si>
  <si>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</si>
  <si>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</si>
  <si>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</si>
  <si>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</si>
  <si>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</si>
  <si>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</si>
  <si>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</si>
  <si>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</si>
  <si>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</si>
  <si>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</si>
  <si>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</si>
  <si>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</si>
  <si>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</si>
  <si>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</si>
  <si>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</si>
  <si>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</si>
  <si>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</si>
  <si>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</si>
  <si>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</si>
  <si>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</si>
  <si>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</si>
  <si>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</si>
  <si>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</si>
  <si>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</si>
  <si>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</si>
  <si>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</si>
  <si>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</si>
  <si>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</si>
  <si>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</si>
  <si>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</si>
  <si>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</si>
  <si>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</si>
  <si>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</si>
  <si>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</si>
  <si>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</si>
  <si>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</si>
  <si>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</si>
  <si>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</si>
  <si>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</si>
  <si>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</si>
  <si>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</si>
  <si>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</si>
  <si>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</si>
  <si>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</si>
  <si>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</si>
  <si>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</si>
  <si>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</si>
  <si>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</si>
  <si>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</si>
  <si>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</si>
  <si>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</si>
  <si>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</si>
  <si>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</si>
  <si>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</si>
  <si>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</si>
  <si>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</si>
  <si>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</si>
  <si>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</si>
  <si>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</si>
  <si>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</si>
  <si>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</si>
  <si>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</si>
  <si>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</si>
  <si>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</si>
  <si>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</si>
  <si>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</si>
  <si>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</si>
  <si>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</si>
  <si>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</si>
  <si>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</si>
  <si>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</si>
  <si>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</si>
  <si>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</si>
  <si>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</si>
  <si>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</si>
  <si>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</si>
  <si>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</si>
  <si>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</si>
  <si>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</si>
  <si>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</si>
  <si>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</si>
  <si>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</si>
  <si>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</si>
  <si>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</si>
  <si>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</si>
  <si>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</si>
  <si>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</si>
  <si>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</si>
  <si>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</si>
  <si>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</si>
  <si>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</si>
  <si>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</si>
  <si>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</si>
  <si>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</si>
  <si>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</si>
  <si>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</si>
  <si>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</si>
  <si>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</si>
  <si>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</si>
  <si>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</si>
  <si>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</si>
  <si>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</si>
  <si>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</si>
  <si>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</si>
  <si>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</si>
  <si>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</si>
  <si>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</si>
  <si>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</si>
  <si>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</si>
  <si>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</si>
  <si>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</si>
  <si>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</si>
  <si>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</si>
  <si>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</si>
  <si>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</si>
  <si>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</si>
  <si>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</si>
  <si>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</si>
  <si>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</si>
  <si>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</si>
  <si>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</si>
  <si>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</si>
  <si>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</si>
  <si>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</si>
  <si>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</si>
  <si>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</si>
  <si>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</si>
  <si>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</si>
  <si>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</si>
  <si>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</si>
  <si>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</si>
  <si>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</si>
  <si>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</si>
  <si>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</si>
  <si>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</si>
  <si>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</si>
  <si>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</si>
  <si>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</si>
  <si>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</si>
  <si>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</si>
  <si>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</si>
  <si>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</si>
  <si>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</si>
  <si>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</si>
  <si>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</si>
  <si>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</si>
  <si>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</si>
  <si>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</si>
  <si>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</si>
  <si>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</si>
  <si>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</si>
  <si>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</si>
  <si>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</si>
  <si>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</si>
  <si>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</si>
  <si>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</si>
  <si>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</si>
  <si>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</si>
  <si>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</si>
  <si>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</si>
  <si>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</si>
  <si>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</si>
  <si>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</si>
  <si>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</si>
  <si>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</si>
  <si>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</si>
  <si>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</si>
  <si>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</si>
  <si>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</si>
  <si>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</si>
  <si>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</si>
  <si>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</si>
  <si>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</si>
  <si>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</si>
  <si>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</si>
  <si>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</si>
  <si>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</si>
  <si>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</si>
  <si>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</si>
  <si>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</si>
  <si>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</si>
  <si>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</si>
  <si>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</si>
  <si>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</si>
  <si>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</si>
  <si>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</si>
  <si>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</si>
  <si>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</si>
  <si>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</si>
  <si>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</si>
  <si>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</si>
  <si>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</si>
  <si>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</si>
  <si>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</si>
  <si>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</si>
  <si>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</si>
  <si>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</si>
  <si>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</si>
  <si>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</si>
  <si>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</si>
  <si>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</si>
  <si>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</si>
  <si>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</si>
  <si>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</si>
  <si>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</si>
  <si>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</si>
  <si>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</si>
  <si>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</si>
  <si>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</si>
  <si>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</si>
  <si>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</si>
  <si>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</si>
  <si>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</si>
  <si>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</si>
  <si>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</si>
  <si>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</si>
  <si>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</si>
  <si>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</si>
  <si>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</si>
  <si>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</si>
  <si>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</si>
  <si>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</si>
  <si>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</si>
  <si>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</si>
  <si>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</si>
  <si>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</si>
  <si>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</si>
  <si>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</si>
  <si>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</si>
  <si>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</si>
  <si>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</si>
  <si>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</si>
  <si>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</si>
  <si>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</si>
  <si>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</si>
  <si>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</si>
  <si>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</si>
  <si>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</si>
  <si>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</si>
  <si>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</si>
  <si>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</si>
  <si>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</si>
  <si>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</si>
  <si>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</si>
  <si>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</si>
  <si>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</si>
  <si>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</si>
  <si>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</si>
  <si>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</si>
  <si>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</si>
  <si>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</si>
  <si>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</si>
  <si>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</si>
  <si>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</si>
  <si>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</si>
  <si>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</si>
  <si>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</si>
  <si>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</si>
  <si>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</si>
  <si>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</si>
  <si>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</si>
  <si>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</si>
  <si>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</si>
  <si>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</si>
  <si>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</si>
  <si>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</si>
  <si>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</si>
  <si>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</si>
  <si>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</si>
  <si>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</si>
  <si>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</si>
  <si>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</si>
  <si>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</si>
  <si>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</si>
  <si>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</si>
  <si>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</si>
  <si>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</si>
  <si>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</si>
  <si>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</si>
  <si>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</si>
  <si>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</si>
  <si>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</si>
  <si>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</si>
  <si>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</si>
  <si>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</si>
  <si>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</si>
  <si>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</si>
  <si>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</si>
  <si>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</si>
  <si>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</si>
  <si>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</si>
  <si>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</si>
  <si>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</si>
  <si>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</si>
  <si>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</si>
  <si>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</si>
  <si>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</si>
  <si>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</si>
  <si>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</si>
  <si>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</si>
  <si>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</si>
  <si>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</si>
  <si>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</si>
  <si>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</si>
  <si>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</si>
  <si>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</si>
  <si>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</si>
  <si>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</si>
  <si>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</si>
  <si>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</si>
  <si>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</si>
  <si>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</si>
  <si>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</si>
  <si>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</si>
  <si>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</si>
  <si>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</si>
  <si>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</si>
  <si>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</si>
  <si>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</si>
  <si>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</si>
  <si>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</si>
  <si>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</si>
  <si>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</si>
  <si>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</si>
  <si>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</si>
  <si>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</si>
  <si>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</si>
  <si>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</si>
  <si>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</si>
  <si>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</si>
  <si>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</si>
  <si>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</si>
  <si>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</si>
  <si>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</si>
  <si>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</si>
  <si>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</si>
  <si>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</si>
  <si>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</si>
  <si>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</si>
  <si>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</si>
  <si>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</si>
  <si>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</si>
  <si>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</si>
  <si>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</si>
  <si>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</si>
  <si>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</si>
  <si>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</si>
  <si>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</si>
  <si>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</si>
  <si>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</si>
  <si>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</si>
  <si>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</si>
  <si>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</si>
  <si>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</si>
  <si>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</si>
  <si>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</si>
  <si>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</si>
  <si>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</si>
  <si>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</si>
  <si>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</si>
  <si>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</si>
  <si>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</si>
  <si>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</si>
  <si>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</si>
  <si>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</si>
  <si>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</si>
  <si>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</si>
  <si>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</si>
  <si>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</si>
  <si>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</si>
  <si>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</si>
  <si>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</si>
  <si>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</si>
  <si>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</si>
  <si>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</si>
  <si>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</si>
  <si>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</si>
  <si>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</si>
  <si>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</si>
  <si>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</si>
  <si>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</si>
  <si>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</si>
  <si>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</si>
  <si>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</si>
  <si>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</si>
  <si>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</si>
  <si>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</si>
  <si>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</si>
  <si>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</si>
  <si>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</si>
  <si>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</si>
  <si>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</si>
  <si>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</si>
  <si>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</si>
  <si>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</si>
  <si>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</si>
  <si>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</si>
  <si>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</si>
  <si>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</si>
  <si>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</si>
  <si>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</si>
  <si>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</si>
  <si>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</si>
  <si>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</si>
  <si>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Mrezga</t>
  </si>
  <si>
    <t>Dr Mejed Heni</t>
  </si>
  <si>
    <t>M. Mohamed Ali (Sécurité) et les chefs rayon</t>
  </si>
  <si>
    <t>Améliorer le rangement des documents
Les signatures du même vétérinaire de la société El mazraa différent d'un certificats de salubrité à un autre. Exiger plus de fiabilité sur ces documents.</t>
  </si>
  <si>
    <t xml:space="preserve">Femmes voilées: Le port des épingles est interdit. Le foulard doit être de couleur claire. </t>
  </si>
  <si>
    <t>La friteuse n'était pas propre.</t>
  </si>
  <si>
    <t>Emballage des légumes traités et des plats cuisinés dans la filmeuse des fromages à proximité du rayon boucherie. Prévoir une filmeuse pour le traiteur. En attendant un rouleau devra être prévu.</t>
  </si>
  <si>
    <t>Assurer un suivi régulier des données de traçabilité et faire un check par le chef rayon.</t>
  </si>
  <si>
    <t>Interdire les épingles pour les femmes voilées.</t>
  </si>
  <si>
    <t>Les contrôles ne sont pas réalisés au niveau du laboratoire.</t>
  </si>
  <si>
    <t>Le risque de contamination croisée est fortement courue avec les opérateurs qui servent les fromages et les volailles. Des devants en plastique jetables sont à prévoir, aussi un lave-mains à commande non manuelle.</t>
  </si>
  <si>
    <t>Les certificats ne sont pas automatiquement transmis au rayon. Exemple: escalope réceptionné le 02/04, brochettes et osso bucco réceptionnés le 03/04 et le poulet réceptionné le 02/04.</t>
  </si>
  <si>
    <t xml:space="preserve">Tous les certificats doivent être classés et par date de réception </t>
  </si>
  <si>
    <t>Traçabilité au rayon trad: Les quantités ajoutées de puis la veille ne sont pas correcte. On ignore ainsi si la durée d'exposition a été respectée ou non, exemple: 1,4 de gigot de poulet exposé le 04/04, 2 kg d'abats de poulets non enregistrés le 03/04</t>
  </si>
  <si>
    <t>Respecter l'enregistrement des quantités et des dates dans les cases.</t>
  </si>
  <si>
    <t>Les dates de réception indiquées sur 3 caisses de poissons frais sont fausses. Respecter l'indication des dates</t>
  </si>
  <si>
    <t>La balisage n'inclut pas la langue arabe. 
Protéger les barquettes perforées</t>
  </si>
  <si>
    <t>400 g de salade de fruits de mer n'étaient pas tracées. Indiquer les valeurs exactes lors du pesage des produits</t>
  </si>
  <si>
    <t>Certains produits de IV ème gammes présentaient des gouttelettes de condensation en dessous de l'emballage. Vérifier le respect de la chaîne du froid avant exposition</t>
  </si>
  <si>
    <t>Assurer un enregistrement quotidien pour les autocontrôles</t>
  </si>
  <si>
    <t>Les opératrices d'el mazraa et de la maison qui fabrique les nougats n'ont pas présenté de dossier relatif à leur statut et à leur formation</t>
  </si>
  <si>
    <t>Exiger un dossier avec une attestation d'aptitude au travail dans la chaîne alimentaire avec des analyses coproparasitlogiques ainsi qu'une preuve de formation en BPH.</t>
  </si>
  <si>
    <t>Utilisation momentanée de la chambre froide négative commune car l'autre est en réparation.</t>
  </si>
  <si>
    <t>Marquer les niveaux dans le bac de mélange de l'eau à l'eau de Javel afin de faciliter le protocole de décontamination.</t>
  </si>
  <si>
    <t>Présence des bulletins d'analyses et plans d'action</t>
  </si>
  <si>
    <t>Enregistrements des autocontrôles de nettoyage et de désinfection</t>
  </si>
  <si>
    <t>Les dates d'entame du pot de mayonnaise et la harissa n'étaient pas inscrites.
Un morceaux de 3 cm de métal rouillé a été détecté sur les sacs de poulets crus.</t>
  </si>
  <si>
    <t>Assurer l'inscription des dates d'entame sur les produits utilisés.
Protéger les produits pendant leur transfert et renforcer les contrôles à la réception.</t>
  </si>
  <si>
    <t xml:space="preserve">Utilisation correcte des cadenciers de cuisson et de fabrication </t>
  </si>
  <si>
    <t>Les poulets avec lesquels les sandwiches du 26 et du 27/03 n'étaient pas tracés.
Les pièces de pizzas jambon fermages et thon étaient manquantes par rapport à la vente et à la casse.
Le 25/03: 8 Sandwiches vendus, et seulement 5 enregistrés - 24 poulets vendus et seulement 20 enregistrés.
Le 26/03 Perte de maîtrise de la traçabilité des pizzas jambon fromage: 4 fabriqués, 1 casse et 5 vendus</t>
  </si>
  <si>
    <t>Pour le fromage Allouche emballé le 28/03, la DO était le 19/03,or le 26/03 on retrouve un emballage pour une ouverture le 22/03. Le 22/03, aucune action n'était enregistrée.
Les dates d'ouverture ont été insérées à la main. Ceci réduit la fiabilité des données.</t>
  </si>
  <si>
    <t>L'écart entre les températures mesurées et les températures affichées varient de 5 à 6°C.</t>
  </si>
  <si>
    <t>Chambre froide en travaux</t>
  </si>
  <si>
    <t>Le meuble ne permet pas une exposition protégée.</t>
  </si>
  <si>
    <t>Protéger le meuble</t>
  </si>
  <si>
    <t>Développement de rouille et décollement des gorges arrondies.</t>
  </si>
  <si>
    <t>Décollement de la gorge arrondie en dessous de la plonge</t>
  </si>
  <si>
    <t>La planche devient usée. Remplacer.
Des couteaux rouges sont utilisés pour les volailles. Remplacer par un autre à manche jaune.</t>
  </si>
  <si>
    <t>Développement de rouille autour de l'évacuation de la glace.</t>
  </si>
  <si>
    <t>Le lave-mains de la boucherie et de la charcuterie n'est pas à commande non manuelle.</t>
  </si>
  <si>
    <t xml:space="preserve">Développement de traces de rouilles en bas des chambres froides </t>
  </si>
  <si>
    <t>La poubelle du traiteur est sans pédale</t>
  </si>
  <si>
    <t>Le quai de réception n’est pas protégé</t>
  </si>
  <si>
    <t>Dr Hend KAMOUN</t>
  </si>
  <si>
    <t>Directeur du magasin et chefs rayons</t>
  </si>
  <si>
    <t>poids du pain non conforme: pain complet poids vérifié 179,6g &lt;200 g poids sur étiquette
 pain turk poids vérifié 168g &lt;240 g poids sur étiquette</t>
  </si>
  <si>
    <t>température affichée 4°C et celle vérifiée 1,7°C</t>
  </si>
  <si>
    <t>manque de séparation du local de la boul/pat par rapport au couloir des chambres froides</t>
  </si>
  <si>
    <t>manque de formation pour le personnel qui manipule les sandwichs: decoupe des tomates sur la table sans planche de decoupe</t>
  </si>
  <si>
    <t>remplissage du bac d'eau approximativement sans utilisation du doseur</t>
  </si>
  <si>
    <t xml:space="preserve">dépôt de givre au niveau de l’évaporateur et des étagères des produits traiteur
</t>
  </si>
  <si>
    <t>dépôt de givre au niveau de l’évaporateur et des étagères des produits traiteur</t>
  </si>
  <si>
    <t xml:space="preserve">absence de protège néons
</t>
  </si>
  <si>
    <t>Traiteur: la station de nettoyage désinfection n’est pas reliée au bidon de produit de nettoyage désinfection</t>
  </si>
  <si>
    <t>Emballage des légumes traités et des plats cuisinés dans la filmeuse des fromages à proximité du rayon boucherie. Prévoir une filmeuse pour le traiteur. En attendant un rouleau devra être prévu.
broche de rôtissoire a même le sol</t>
  </si>
  <si>
    <t>depot de givre sur les cartons de produits surgelés dans la ch froide négative</t>
  </si>
  <si>
    <t>température verifiée a cœur de tastira 6,7°C</t>
  </si>
  <si>
    <t>Température verifiée au meuble 1,7°C et celle affichée 1°C</t>
  </si>
  <si>
    <t>température affichée 5,6°C et celle vérifiée 5,3°C</t>
  </si>
  <si>
    <t>OK</t>
  </si>
  <si>
    <t>Manque de plan d'action suite au resultat d'analyse non conforme du fromage sardaigne prélevé le 29/05/18</t>
  </si>
  <si>
    <t>exposition du steak du poulet tartare dans son emballage en plastique</t>
  </si>
  <si>
    <t>température à cœur des merguez de dinde est 8,6°C</t>
  </si>
  <si>
    <t xml:space="preserve">dans la chambre froide  entreposage des crevettes dans une bassine non agrée pour le contact avec les denrées alimentaires
</t>
  </si>
  <si>
    <t xml:space="preserve">l’exposition des crevettes dans de l’eau et de la glace  favorise la multiplication des bactéries psychrophiles
</t>
  </si>
  <si>
    <t>Eviter l'exposition des produits dans de l'eau</t>
  </si>
  <si>
    <t>sur l'etiquetage fournisseur manque d'indication de la température de conservation sur le produit ringa emballée</t>
  </si>
  <si>
    <t>température affichée au meuble surgelés est -11°C et celle vérifiée est -15°C</t>
  </si>
  <si>
    <t xml:space="preserve">entreposage des bouchons de bouteilles a coté de la poubelle de la presse agrumes
</t>
  </si>
  <si>
    <t>Poubelle sans pédale au rayon fromage charcuterie et fleg</t>
  </si>
  <si>
    <t xml:space="preserve">l’étiquetage du produit hrouss « épices et saveurs » lot 05/2018 est non conforme (certaines mentions sont barrés au marqueur) 
</t>
  </si>
  <si>
    <t>manque d'etiquetage des boules de harissa emballées par le fournisseur</t>
  </si>
  <si>
    <t>manque de savon liquide au vestiaire homme</t>
  </si>
  <si>
    <t>le nouveau local de poubelles n'est pas climatisé</t>
  </si>
  <si>
    <t>l'animatrice de delice porte vernis a ongle et bague et travaille sans gant</t>
  </si>
  <si>
    <t>Mme Meriam CHOUCHENE</t>
  </si>
  <si>
    <t>Chefs rayons</t>
  </si>
  <si>
    <t>T° laboratoire 19°C &gt; 12°C</t>
  </si>
  <si>
    <t>Stagnation d'eau souillée dans l'armoire frigorifique horizontale 'hors service'.</t>
  </si>
  <si>
    <t>Stagnation d'eau souillée au sol du laboratoire.</t>
  </si>
  <si>
    <t>Dépassement de la date d'expiration du produit de nettoyage des palettes 'Deptal MCL' depuis le 14/07/2018.</t>
  </si>
  <si>
    <t>Non maitrise du protocole de lavage des mains.</t>
  </si>
  <si>
    <t>L'opérateur ne protège pas sa barbe.</t>
  </si>
  <si>
    <t>Absence de thermosonde pour la boucherie.</t>
  </si>
  <si>
    <t>Le suivi de la température à cœur des produits est non réalisé vu la non disponibilité du thermosonde au rayon.</t>
  </si>
  <si>
    <t>Assurer le remplissage de tous les paramètres des enregistrements de traçabilité.</t>
  </si>
  <si>
    <t>Absence de la TSF Merguez</t>
  </si>
  <si>
    <t>Le laboratoire de la boucherie est récemment aménagé.</t>
  </si>
  <si>
    <t>Interdire cette pratique.</t>
  </si>
  <si>
    <t>T° meuble 4,7°C</t>
  </si>
  <si>
    <t>Absence d'écumoire pour la filtration de l'huile entre les opérations de friture.</t>
  </si>
  <si>
    <t>Absence de résidus brûlés sur les parois de la friteuse.
La râpe de fromage maintenue dans l'armoire UV est sale.</t>
  </si>
  <si>
    <t>Le meuble d'exposition des pizzas est partiellement protégé.</t>
  </si>
  <si>
    <t>La poignée de la rôtissoire est démontée.</t>
  </si>
  <si>
    <t>Non maitrise du protocole de décontamination des légumes et œufs; non maitrise de la dose de chlore.</t>
  </si>
  <si>
    <t>Egouttage du condensat dans la chambre froide.</t>
  </si>
  <si>
    <t>Manque de protection au cache néon du laboratoire.</t>
  </si>
  <si>
    <t>Manque de traçabilité des poulets rôtis au 01/09/2018; enregistrement d'un seul N° de lot pour deux lots différents.</t>
  </si>
  <si>
    <t>Benne à ordure sans pédale au rayon traiteur.
Le système d'ouverture à pédale est défaillant au rayon pâtisserie.</t>
  </si>
  <si>
    <t>Vérifier le bon fonctionnement des DEIV dans les différents secteurs.</t>
  </si>
  <si>
    <t>Présence de piqûres de moisissures au meuble froid.</t>
  </si>
  <si>
    <t xml:space="preserve">Manque de traçabilité pour l'article Chocolat x4 (N° lot 11/08/2018); </t>
  </si>
  <si>
    <t>Utilisation d'une ancienne version pour le suivi de température.</t>
  </si>
  <si>
    <t>Présence de rouille à l'intérieur de la fabrique de glace.</t>
  </si>
  <si>
    <t>Manque de glaçage sur les poissons exposés à l'étal: T° à cœur de l'espadon est 8,8°C.</t>
  </si>
  <si>
    <t>Le plan d'action est réalisé sur une trame erronée.</t>
  </si>
  <si>
    <t>.</t>
  </si>
  <si>
    <t>Condensation d'eau de dégivrage sur les rideaux d'air des meubles fromages.
Ecaillement du revêtement du meuble des produits laitiers.</t>
  </si>
  <si>
    <t>Présence de piqûres de moisissures sur les jointures du meuble surgelé.</t>
  </si>
  <si>
    <t>Absence de système de climatisation au local déchets.</t>
  </si>
  <si>
    <t>Présence de mégots de cigarettes sur le quai de réception.</t>
  </si>
  <si>
    <t>Absence du plan de positionnement des appâts sur site.</t>
  </si>
  <si>
    <t>Présence de rouille sur le revêtement mural de la plonge traiteur.</t>
  </si>
  <si>
    <t>Présence des bulletins d'analyse et plans d'action</t>
  </si>
  <si>
    <t>Présence de restes de charcuterie et fromage 'casse' dans la poubelle. Ces produits n'ont pas été séparés et maintenus dans la zone destinée pour cet effet.
Egalement, la DLC du jambon de dinde 'Savol' Casse est le 09/08/2018 selon l'étiquette UHD.</t>
  </si>
  <si>
    <t>Remballage de 2 sacs de 'râpé au Cheddar' (préparation alimentaire) le jour de l'audit.</t>
  </si>
  <si>
    <t>Même opérateur pour volaille trad. et charcuterie. 
Il y'a risque de contamination croisée.</t>
  </si>
  <si>
    <t xml:space="preserve">Respect des durées de vie des produits trad. exposés dans le stand </t>
  </si>
  <si>
    <t>Le porte appât placé en face de l'accès au rayon fromage/ charcuterie manque de protection.
Les DEIV du rayon traiteur &amp; pâtisserie sont remplis de mouches vivantes. 
Emplacement du DEIV au rayon poissonnerie; DEIV au dessus de l'étal.</t>
  </si>
  <si>
    <t>Présence excessive de mouches au rayon fromage/ charcuterie &amp; traiteur &amp; au laboratoire pâtisserie &amp; à la réserve PGC &amp; zone de réception.</t>
  </si>
  <si>
    <t>Taux de réalisation du plan d'action précédent</t>
  </si>
  <si>
    <t xml:space="preserve">Une partie du meuble volaille trad. est en panne.
</t>
  </si>
  <si>
    <t>Absence de poste lave-mains au rayon volaille trad. et charcuterie. Egalement, absence de robinet à commande non manuelle au niveau de l'évier présent au même rayon.</t>
  </si>
  <si>
    <t>Absence d'une machine filmeuse au rayon traiteur. La mise en emballage des sandwichs est réalisée au rayon fromage/ charcuterie.</t>
  </si>
  <si>
    <t>Séparer les produits Casse dans la zone identifiée.
Respecter la durée d'élimination des produits.</t>
  </si>
  <si>
    <t>Présence des barquettes de viande périmée dans l'armoire froide des produits casse ayant une DLC 29/08/2018.</t>
  </si>
  <si>
    <t>Les abats déballés de leur emballage baignent dans l'exsudat vu l'absence d'égouttoirs.</t>
  </si>
  <si>
    <t>Les fiches de contrôle au rayon PFT n'ont pas été réalisées depuis l'ouverture du rayon jusqu'au 01/09/2018.
Les quantités des produits LS ne sont pas enregistrées aux documents de traçabilité des produits LS.
Les quantités de parage de viande ne sont pas notées dans les documents de traçabilité des produits fabriqués.
La DLC et les numéros de lot des ingrédients des merguezs ne sont pas enregistrés dans la fiche de traçabilité du 02/09/2018.
Volaille trad.: La quantité de volaille notée aux documents de traçabilité du 03/09/2018 ne correspond pas à la quantité de produits vendu 'Hit parade'.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</si>
</sst>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4">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8" fillId="0" borderId="1" xfId="0" applyFont="1" applyFill="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3" fillId="14" borderId="1"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0.96666666666666667</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125729840"/>
        <c:axId val="2125730384"/>
      </c:barChart>
      <c:catAx>
        <c:axId val="2125729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730384"/>
        <c:crosses val="autoZero"/>
        <c:auto val="1"/>
        <c:lblAlgn val="ctr"/>
        <c:lblOffset val="100"/>
        <c:noMultiLvlLbl val="0"/>
      </c:catAx>
      <c:valAx>
        <c:axId val="2125730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729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0.97619047619047616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3532032"/>
        <c:axId val="203533664"/>
      </c:barChart>
      <c:catAx>
        <c:axId val="20353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33664"/>
        <c:crosses val="autoZero"/>
        <c:auto val="1"/>
        <c:lblAlgn val="ctr"/>
        <c:lblOffset val="100"/>
        <c:noMultiLvlLbl val="0"/>
      </c:catAx>
      <c:valAx>
        <c:axId val="20353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3537472"/>
        <c:axId val="203538560"/>
      </c:barChart>
      <c:catAx>
        <c:axId val="20353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38560"/>
        <c:crosses val="autoZero"/>
        <c:auto val="1"/>
        <c:lblAlgn val="ctr"/>
        <c:lblOffset val="100"/>
        <c:noMultiLvlLbl val="0"/>
      </c:catAx>
      <c:valAx>
        <c:axId val="203538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3524960"/>
        <c:axId val="204021200"/>
      </c:barChart>
      <c:catAx>
        <c:axId val="20352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21200"/>
        <c:crosses val="autoZero"/>
        <c:auto val="1"/>
        <c:lblAlgn val="ctr"/>
        <c:lblOffset val="100"/>
        <c:noMultiLvlLbl val="0"/>
      </c:catAx>
      <c:valAx>
        <c:axId val="20402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2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0.95454545454545459</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4020112"/>
        <c:axId val="204016304"/>
      </c:barChart>
      <c:catAx>
        <c:axId val="204020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16304"/>
        <c:crosses val="autoZero"/>
        <c:auto val="1"/>
        <c:lblAlgn val="ctr"/>
        <c:lblOffset val="100"/>
        <c:noMultiLvlLbl val="0"/>
      </c:catAx>
      <c:valAx>
        <c:axId val="20401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20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4017392"/>
        <c:axId val="204027184"/>
      </c:barChart>
      <c:catAx>
        <c:axId val="204017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27184"/>
        <c:crosses val="autoZero"/>
        <c:auto val="1"/>
        <c:lblAlgn val="ctr"/>
        <c:lblOffset val="100"/>
        <c:noMultiLvlLbl val="0"/>
      </c:catAx>
      <c:valAx>
        <c:axId val="20402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17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0.95</c:v>
                </c:pt>
                <c:pt idx="1">
                  <c:v>0.95299145299145294</c:v>
                </c:pt>
                <c:pt idx="2">
                  <c:v>0.93913043478260871</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4019568"/>
        <c:axId val="204020656"/>
      </c:barChart>
      <c:catAx>
        <c:axId val="20401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20656"/>
        <c:crosses val="autoZero"/>
        <c:auto val="1"/>
        <c:lblAlgn val="ctr"/>
        <c:lblOffset val="100"/>
        <c:noMultiLvlLbl val="0"/>
      </c:catAx>
      <c:valAx>
        <c:axId val="204020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1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0.93979933110367897</c:v>
                </c:pt>
                <c:pt idx="1">
                  <c:v>0.97368421052631582</c:v>
                </c:pt>
                <c:pt idx="2">
                  <c:v>0.91528239202657802</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4026096"/>
        <c:axId val="204015216"/>
      </c:barChart>
      <c:catAx>
        <c:axId val="20402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15216"/>
        <c:crosses val="autoZero"/>
        <c:auto val="1"/>
        <c:lblAlgn val="ctr"/>
        <c:lblOffset val="100"/>
        <c:noMultiLvlLbl val="0"/>
      </c:catAx>
      <c:valAx>
        <c:axId val="20401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02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0.94489966555183946</c:v>
                </c:pt>
                <c:pt idx="1">
                  <c:v>0.96333783175888432</c:v>
                </c:pt>
                <c:pt idx="2">
                  <c:v>0.92720641340459342</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4015760"/>
        <c:axId val="204018480"/>
        <c:extLst xmlns:c16r2="http://schemas.microsoft.com/office/drawing/2015/06/chart"/>
      </c:barChart>
      <c:catAx>
        <c:axId val="2040157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18480"/>
        <c:crosses val="autoZero"/>
        <c:auto val="1"/>
        <c:lblAlgn val="ctr"/>
        <c:lblOffset val="100"/>
        <c:noMultiLvlLbl val="0"/>
      </c:catAx>
      <c:valAx>
        <c:axId val="2040184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01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0.78809523809523818</c:v>
                </c:pt>
                <c:pt idx="2">
                  <c:v>0.72499999999999998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4022832"/>
        <c:axId val="204024464"/>
        <c:extLst xmlns:c16r2="http://schemas.microsoft.com/office/drawing/2015/06/chart"/>
      </c:barChart>
      <c:catAx>
        <c:axId val="20402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024464"/>
        <c:crosses val="autoZero"/>
        <c:auto val="1"/>
        <c:lblAlgn val="ctr"/>
        <c:lblOffset val="100"/>
        <c:noMultiLvlLbl val="0"/>
      </c:catAx>
      <c:valAx>
        <c:axId val="20402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02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0.98529411764705888</c:v>
                </c:pt>
                <c:pt idx="2">
                  <c:v>0.95454545454545459</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125731472"/>
        <c:axId val="2125732560"/>
      </c:barChart>
      <c:catAx>
        <c:axId val="2125731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732560"/>
        <c:crosses val="autoZero"/>
        <c:auto val="1"/>
        <c:lblAlgn val="ctr"/>
        <c:lblOffset val="100"/>
        <c:noMultiLvlLbl val="0"/>
      </c:catAx>
      <c:valAx>
        <c:axId val="212573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731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0.77272727272727271</c:v>
                </c:pt>
                <c:pt idx="1">
                  <c:v>0.94285714285714284</c:v>
                </c:pt>
                <c:pt idx="2">
                  <c:v>0.9</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125735280"/>
        <c:axId val="2129214384"/>
      </c:barChart>
      <c:catAx>
        <c:axId val="2125735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9214384"/>
        <c:crosses val="autoZero"/>
        <c:auto val="1"/>
        <c:lblAlgn val="ctr"/>
        <c:lblOffset val="100"/>
        <c:noMultiLvlLbl val="0"/>
      </c:catAx>
      <c:valAx>
        <c:axId val="2129214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735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0.967741935483871</c:v>
                </c:pt>
                <c:pt idx="1">
                  <c:v>0.9838709677419355</c:v>
                </c:pt>
                <c:pt idx="2">
                  <c:v>0.734375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129211120"/>
        <c:axId val="2129220912"/>
      </c:barChart>
      <c:catAx>
        <c:axId val="2129211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9220912"/>
        <c:crosses val="autoZero"/>
        <c:auto val="1"/>
        <c:lblAlgn val="ctr"/>
        <c:lblOffset val="100"/>
        <c:noMultiLvlLbl val="0"/>
      </c:catAx>
      <c:valAx>
        <c:axId val="212922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9211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0.85897435897435892</c:v>
                </c:pt>
                <c:pt idx="1">
                  <c:v>0.98684210526315785</c:v>
                </c:pt>
                <c:pt idx="2">
                  <c:v>0.76829268292682928</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3533120"/>
        <c:axId val="203528768"/>
      </c:barChart>
      <c:catAx>
        <c:axId val="20353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28768"/>
        <c:crosses val="autoZero"/>
        <c:auto val="1"/>
        <c:lblAlgn val="ctr"/>
        <c:lblOffset val="100"/>
        <c:noMultiLvlLbl val="0"/>
      </c:catAx>
      <c:valAx>
        <c:axId val="20352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0.95714285714285718</c:v>
                </c:pt>
                <c:pt idx="1">
                  <c:v>0.94444444444444442</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3531488"/>
        <c:axId val="203525504"/>
      </c:barChart>
      <c:catAx>
        <c:axId val="20353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25504"/>
        <c:crosses val="autoZero"/>
        <c:auto val="1"/>
        <c:lblAlgn val="ctr"/>
        <c:lblOffset val="100"/>
        <c:noMultiLvlLbl val="0"/>
      </c:catAx>
      <c:valAx>
        <c:axId val="20352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0.97916666666666663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3527680"/>
        <c:axId val="203526048"/>
      </c:barChart>
      <c:catAx>
        <c:axId val="20352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26048"/>
        <c:crosses val="autoZero"/>
        <c:auto val="1"/>
        <c:lblAlgn val="ctr"/>
        <c:lblOffset val="100"/>
        <c:noMultiLvlLbl val="0"/>
      </c:catAx>
      <c:valAx>
        <c:axId val="20352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2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0.97058823529411764</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3536384"/>
        <c:axId val="203538016"/>
      </c:barChart>
      <c:catAx>
        <c:axId val="20353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38016"/>
        <c:crosses val="autoZero"/>
        <c:auto val="1"/>
        <c:lblAlgn val="ctr"/>
        <c:lblOffset val="100"/>
        <c:noMultiLvlLbl val="0"/>
      </c:catAx>
      <c:valAx>
        <c:axId val="203538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0.9821428571428571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3530400"/>
        <c:axId val="203534752"/>
      </c:barChart>
      <c:catAx>
        <c:axId val="20353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34752"/>
        <c:crosses val="autoZero"/>
        <c:auto val="1"/>
        <c:lblAlgn val="ctr"/>
        <c:lblOffset val="100"/>
        <c:noMultiLvlLbl val="0"/>
      </c:catAx>
      <c:valAx>
        <c:axId val="20353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3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11" zoomScaleSheetLayoutView="100" workbookViewId="0">
      <selection activeCell="I3" sqref="I3"/>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4" t="s">
        <v>324</v>
      </c>
      <c r="B18" s="304"/>
      <c r="C18" s="304"/>
      <c r="D18" s="305" t="s">
        <v>408</v>
      </c>
      <c r="E18" s="305"/>
      <c r="F18" s="305"/>
      <c r="G18" s="305"/>
      <c r="H18" s="305"/>
      <c r="I18" s="305"/>
      <c r="J18" s="305"/>
      <c r="K18" s="305"/>
    </row>
    <row r="20" spans="1:11" ht="16.5" x14ac:dyDescent="0.3">
      <c r="A20" s="83"/>
      <c r="B20" s="78"/>
      <c r="C20" s="78"/>
      <c r="D20" s="78"/>
      <c r="E20" s="78"/>
      <c r="F20" s="78"/>
      <c r="G20" s="78"/>
      <c r="H20" s="78"/>
      <c r="I20" s="78"/>
    </row>
    <row r="21" spans="1:11" x14ac:dyDescent="0.25">
      <c r="A21" s="306" t="s">
        <v>325</v>
      </c>
      <c r="B21" s="306"/>
      <c r="C21" s="306"/>
      <c r="D21" s="306"/>
      <c r="E21" s="306"/>
      <c r="F21" s="306"/>
      <c r="G21" s="306"/>
      <c r="H21" s="306"/>
      <c r="I21" s="306"/>
      <c r="J21" s="306"/>
      <c r="K21" s="306"/>
    </row>
    <row r="22" spans="1:11" x14ac:dyDescent="0.25">
      <c r="A22" s="84"/>
      <c r="B22" s="79"/>
      <c r="C22" s="79"/>
      <c r="D22" s="78"/>
      <c r="E22" s="78"/>
      <c r="F22" s="78"/>
      <c r="G22" s="78"/>
      <c r="H22" s="78"/>
      <c r="I22" s="78"/>
    </row>
    <row r="23" spans="1:11" ht="42" customHeight="1" x14ac:dyDescent="0.25">
      <c r="A23" s="85" t="s">
        <v>326</v>
      </c>
      <c r="B23" s="300" t="s">
        <v>327</v>
      </c>
      <c r="C23" s="300"/>
      <c r="D23" s="78"/>
      <c r="E23" s="78"/>
      <c r="F23" s="78"/>
      <c r="G23" s="78"/>
      <c r="H23" s="78"/>
      <c r="I23" s="78"/>
      <c r="J23" s="77" t="str">
        <f>D18</f>
        <v>Mrezga</v>
      </c>
    </row>
    <row r="24" spans="1:11" ht="33" customHeight="1" x14ac:dyDescent="0.25">
      <c r="A24" s="86" t="s">
        <v>328</v>
      </c>
      <c r="B24" s="299">
        <f>AVERAGE('A1 Exploitation'!D549,'A1 Technique'!D199)</f>
        <v>0.94489966555183946</v>
      </c>
      <c r="C24" s="299"/>
      <c r="D24" s="78"/>
      <c r="E24" s="78"/>
      <c r="F24" s="78"/>
      <c r="G24" s="78"/>
      <c r="H24" s="78"/>
      <c r="I24" s="78"/>
    </row>
    <row r="25" spans="1:11" ht="33" customHeight="1" x14ac:dyDescent="0.25">
      <c r="A25" s="85" t="s">
        <v>329</v>
      </c>
      <c r="B25" s="299">
        <f>AVERAGE('A2 Exploitation'!D549,'A2 Technique'!D199)</f>
        <v>0.96333783175888432</v>
      </c>
      <c r="C25" s="299"/>
      <c r="D25" s="78"/>
      <c r="E25" s="78"/>
      <c r="F25" s="78"/>
      <c r="G25" s="78"/>
      <c r="H25" s="78"/>
      <c r="I25" s="78"/>
    </row>
    <row r="26" spans="1:11" ht="33" customHeight="1" x14ac:dyDescent="0.25">
      <c r="A26" s="86" t="s">
        <v>330</v>
      </c>
      <c r="B26" s="299">
        <f>AVERAGE('A3 Exploitation'!D549,'A3 Technique'!D199)</f>
        <v>0.92720641340459342</v>
      </c>
      <c r="C26" s="299"/>
      <c r="D26" s="78"/>
      <c r="E26" s="78"/>
      <c r="F26" s="78"/>
      <c r="G26" s="78"/>
      <c r="H26" s="78"/>
      <c r="I26" s="78"/>
    </row>
    <row r="27" spans="1:11" ht="33" customHeight="1" x14ac:dyDescent="0.25">
      <c r="A27" s="86" t="s">
        <v>331</v>
      </c>
      <c r="B27" s="299">
        <f>AVERAGE('A4 Exploitation'!D549,'A4 Technique'!D199)</f>
        <v>0</v>
      </c>
      <c r="C27" s="299"/>
      <c r="D27" s="78"/>
      <c r="E27" s="78"/>
      <c r="F27" s="78"/>
      <c r="G27" s="78"/>
      <c r="H27" s="78"/>
      <c r="I27" s="78"/>
    </row>
    <row r="28" spans="1:11" ht="33" customHeight="1" x14ac:dyDescent="0.25">
      <c r="A28" s="85" t="s">
        <v>332</v>
      </c>
      <c r="B28" s="299">
        <f>AVERAGE('A5 Exploitation'!D549,'A5 Technique'!D199)</f>
        <v>0</v>
      </c>
      <c r="C28" s="299"/>
      <c r="D28" s="78"/>
      <c r="E28" s="78"/>
      <c r="F28" s="78"/>
      <c r="G28" s="78"/>
      <c r="H28" s="78"/>
      <c r="I28" s="78"/>
    </row>
    <row r="29" spans="1:11" ht="33" customHeight="1" x14ac:dyDescent="0.25">
      <c r="A29" s="85" t="s">
        <v>333</v>
      </c>
      <c r="B29" s="299">
        <f>AVERAGE('A6 Exploitation'!D549,'A6 Technique'!D199)</f>
        <v>0</v>
      </c>
      <c r="C29" s="29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0" t="s">
        <v>334</v>
      </c>
      <c r="C33" s="300"/>
      <c r="D33" s="78"/>
      <c r="E33" s="78"/>
      <c r="F33" s="78"/>
      <c r="G33" s="78"/>
      <c r="H33" s="78"/>
      <c r="I33" s="78"/>
      <c r="J33" s="77" t="str">
        <f>D18</f>
        <v>Mrezga</v>
      </c>
    </row>
    <row r="34" spans="1:10" ht="33" customHeight="1" x14ac:dyDescent="0.25">
      <c r="A34" s="86" t="s">
        <v>328</v>
      </c>
      <c r="B34" s="299">
        <f>'A1 Exploitation'!D549</f>
        <v>0.93979933110367897</v>
      </c>
      <c r="C34" s="299"/>
      <c r="D34" s="78"/>
      <c r="E34" s="78"/>
      <c r="F34" s="78"/>
      <c r="G34" s="78"/>
      <c r="H34" s="78"/>
      <c r="I34" s="78"/>
    </row>
    <row r="35" spans="1:10" ht="33" customHeight="1" x14ac:dyDescent="0.25">
      <c r="A35" s="85" t="s">
        <v>329</v>
      </c>
      <c r="B35" s="299">
        <f>'A2 Exploitation'!D549</f>
        <v>0.97368421052631582</v>
      </c>
      <c r="C35" s="299"/>
      <c r="D35" s="78"/>
      <c r="E35" s="78"/>
      <c r="F35" s="78"/>
      <c r="G35" s="78"/>
      <c r="H35" s="78"/>
      <c r="I35" s="78"/>
    </row>
    <row r="36" spans="1:10" ht="33" customHeight="1" x14ac:dyDescent="0.25">
      <c r="A36" s="86" t="s">
        <v>330</v>
      </c>
      <c r="B36" s="299">
        <f>'A3 Exploitation'!D549</f>
        <v>0.91528239202657802</v>
      </c>
      <c r="C36" s="299"/>
      <c r="D36" s="78"/>
      <c r="E36" s="78"/>
      <c r="F36" s="78"/>
      <c r="G36" s="78"/>
      <c r="H36" s="78"/>
      <c r="I36" s="78"/>
    </row>
    <row r="37" spans="1:10" ht="33" customHeight="1" x14ac:dyDescent="0.25">
      <c r="A37" s="86" t="s">
        <v>331</v>
      </c>
      <c r="B37" s="299">
        <f>'A4 Exploitation'!D549</f>
        <v>0</v>
      </c>
      <c r="C37" s="299"/>
      <c r="D37" s="78"/>
      <c r="E37" s="78"/>
      <c r="F37" s="78"/>
      <c r="G37" s="78"/>
      <c r="H37" s="78"/>
      <c r="I37" s="78"/>
    </row>
    <row r="38" spans="1:10" ht="33" customHeight="1" x14ac:dyDescent="0.25">
      <c r="A38" s="85" t="s">
        <v>332</v>
      </c>
      <c r="B38" s="299">
        <f>'A5 Exploitation'!D549</f>
        <v>0</v>
      </c>
      <c r="C38" s="299"/>
      <c r="D38" s="78"/>
      <c r="E38" s="78"/>
      <c r="F38" s="78"/>
      <c r="G38" s="78"/>
      <c r="H38" s="78"/>
      <c r="I38" s="78"/>
    </row>
    <row r="39" spans="1:10" ht="33" customHeight="1" x14ac:dyDescent="0.25">
      <c r="A39" s="85" t="s">
        <v>333</v>
      </c>
      <c r="B39" s="299">
        <f>'A6 Exploitation'!D549</f>
        <v>0</v>
      </c>
      <c r="C39" s="29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Mrezga</v>
      </c>
    </row>
    <row r="43" spans="1:10" ht="33" customHeight="1" x14ac:dyDescent="0.25">
      <c r="A43" s="86" t="s">
        <v>328</v>
      </c>
      <c r="B43" s="299">
        <f>AVERAGE('A1 Exploitation'!D547, 'A1 Technique'!D197)</f>
        <v>0.5</v>
      </c>
      <c r="C43" s="299"/>
      <c r="D43" s="78"/>
      <c r="E43" s="78"/>
      <c r="F43" s="78"/>
      <c r="G43" s="78"/>
      <c r="H43" s="78"/>
      <c r="I43" s="78"/>
    </row>
    <row r="44" spans="1:10" ht="33" customHeight="1" x14ac:dyDescent="0.25">
      <c r="A44" s="85" t="s">
        <v>329</v>
      </c>
      <c r="B44" s="299">
        <f>AVERAGE('A2 Exploitation'!D547, 'A2 Technique'!D197)</f>
        <v>0.78809523809523818</v>
      </c>
      <c r="C44" s="299"/>
      <c r="D44" s="78"/>
      <c r="E44" s="78"/>
      <c r="F44" s="78"/>
      <c r="G44" s="78"/>
      <c r="H44" s="78"/>
      <c r="I44" s="78"/>
    </row>
    <row r="45" spans="1:10" ht="33" customHeight="1" x14ac:dyDescent="0.25">
      <c r="A45" s="86" t="s">
        <v>330</v>
      </c>
      <c r="B45" s="299">
        <f>AVERAGE('A3 Exploitation'!D547, 'A3 Technique'!D197)</f>
        <v>0.72499999999999998</v>
      </c>
      <c r="C45" s="299"/>
      <c r="D45" s="78"/>
      <c r="E45" s="78"/>
      <c r="F45" s="78"/>
      <c r="G45" s="78"/>
      <c r="H45" s="78"/>
      <c r="I45" s="78"/>
    </row>
    <row r="46" spans="1:10" ht="33" customHeight="1" x14ac:dyDescent="0.25">
      <c r="A46" s="86" t="s">
        <v>331</v>
      </c>
      <c r="B46" s="299" t="e">
        <f>AVERAGE('A4 Exploitation'!D547, 'A4 Technique'!D197)</f>
        <v>#DIV/0!</v>
      </c>
      <c r="C46" s="299"/>
      <c r="D46" s="78"/>
      <c r="E46" s="78"/>
      <c r="F46" s="78"/>
      <c r="G46" s="78"/>
      <c r="H46" s="78"/>
      <c r="I46" s="78"/>
    </row>
    <row r="47" spans="1:10" ht="33" customHeight="1" x14ac:dyDescent="0.25">
      <c r="A47" s="85" t="s">
        <v>332</v>
      </c>
      <c r="B47" s="299" t="e">
        <f>AVERAGE('A5 Exploitation'!D547, 'A5 Technique'!D197)</f>
        <v>#DIV/0!</v>
      </c>
      <c r="C47" s="299"/>
      <c r="D47" s="78"/>
      <c r="E47" s="78"/>
      <c r="F47" s="78"/>
      <c r="G47" s="78"/>
      <c r="H47" s="78"/>
      <c r="I47" s="78"/>
    </row>
    <row r="48" spans="1:10" ht="33" customHeight="1" x14ac:dyDescent="0.25">
      <c r="A48" s="85" t="s">
        <v>333</v>
      </c>
      <c r="B48" s="299" t="e">
        <f>AVERAGE('A6 Exploitation'!D547, 'A6 Technique'!D197)</f>
        <v>#DIV/0!</v>
      </c>
      <c r="C48" s="29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0" t="s">
        <v>336</v>
      </c>
      <c r="C51" s="300"/>
      <c r="D51" s="78"/>
      <c r="E51" s="78"/>
      <c r="F51" s="78"/>
      <c r="G51" s="78"/>
      <c r="H51" s="78"/>
      <c r="I51" s="78"/>
      <c r="J51" s="77" t="str">
        <f>D18</f>
        <v>Mrezga</v>
      </c>
    </row>
    <row r="52" spans="1:10" ht="33" customHeight="1" x14ac:dyDescent="0.25">
      <c r="A52" s="86" t="s">
        <v>328</v>
      </c>
      <c r="B52" s="302">
        <f>'A1 Exploitation'!D46</f>
        <v>1</v>
      </c>
      <c r="C52" s="302"/>
      <c r="D52" s="78"/>
      <c r="E52" s="78"/>
      <c r="F52" s="78"/>
      <c r="G52" s="78"/>
      <c r="H52" s="78"/>
      <c r="I52" s="78"/>
    </row>
    <row r="53" spans="1:10" ht="33" customHeight="1" x14ac:dyDescent="0.25">
      <c r="A53" s="85" t="s">
        <v>329</v>
      </c>
      <c r="B53" s="302">
        <f>'A2 Exploitation'!D46</f>
        <v>1</v>
      </c>
      <c r="C53" s="302"/>
      <c r="D53" s="78"/>
      <c r="E53" s="78"/>
      <c r="F53" s="78"/>
      <c r="G53" s="78"/>
      <c r="H53" s="78"/>
      <c r="I53" s="78"/>
    </row>
    <row r="54" spans="1:10" ht="33" customHeight="1" x14ac:dyDescent="0.25">
      <c r="A54" s="86" t="s">
        <v>330</v>
      </c>
      <c r="B54" s="302">
        <f>'A3 Exploitation'!D46</f>
        <v>0.96666666666666667</v>
      </c>
      <c r="C54" s="302"/>
      <c r="D54" s="78"/>
      <c r="E54" s="78"/>
      <c r="F54" s="78"/>
      <c r="G54" s="78"/>
      <c r="H54" s="78"/>
      <c r="I54" s="78"/>
    </row>
    <row r="55" spans="1:10" ht="33" customHeight="1" x14ac:dyDescent="0.25">
      <c r="A55" s="86" t="s">
        <v>331</v>
      </c>
      <c r="B55" s="302">
        <f>'A4 Exploitation'!D46</f>
        <v>0</v>
      </c>
      <c r="C55" s="302"/>
      <c r="D55" s="78"/>
      <c r="E55" s="78"/>
      <c r="F55" s="78"/>
      <c r="G55" s="78"/>
      <c r="H55" s="78"/>
      <c r="I55" s="78"/>
    </row>
    <row r="56" spans="1:10" ht="33" customHeight="1" x14ac:dyDescent="0.25">
      <c r="A56" s="85" t="s">
        <v>332</v>
      </c>
      <c r="B56" s="302">
        <f>'A5 Exploitation'!D46</f>
        <v>0</v>
      </c>
      <c r="C56" s="302"/>
      <c r="D56" s="78"/>
      <c r="E56" s="78"/>
      <c r="F56" s="78"/>
      <c r="G56" s="78"/>
      <c r="H56" s="78"/>
      <c r="I56" s="78"/>
    </row>
    <row r="57" spans="1:10" ht="33" customHeight="1" x14ac:dyDescent="0.25">
      <c r="A57" s="85" t="s">
        <v>333</v>
      </c>
      <c r="B57" s="302">
        <f>'A6 Exploitation'!D46</f>
        <v>0</v>
      </c>
      <c r="C57" s="302"/>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0" t="s">
        <v>337</v>
      </c>
      <c r="C60" s="300"/>
      <c r="D60" s="78"/>
      <c r="E60" s="78"/>
      <c r="F60" s="78"/>
      <c r="G60" s="78"/>
      <c r="H60" s="78"/>
      <c r="I60" s="78"/>
      <c r="J60" s="77" t="str">
        <f>D18</f>
        <v>Mrezga</v>
      </c>
    </row>
    <row r="61" spans="1:10" ht="33" customHeight="1" x14ac:dyDescent="0.25">
      <c r="A61" s="86" t="s">
        <v>328</v>
      </c>
      <c r="B61" s="299">
        <f>'A1 Exploitation'!D103</f>
        <v>0.98484848484848486</v>
      </c>
      <c r="C61" s="299"/>
      <c r="D61" s="78"/>
      <c r="E61" s="78"/>
      <c r="F61" s="78"/>
      <c r="G61" s="78"/>
      <c r="H61" s="78"/>
      <c r="I61" s="78"/>
    </row>
    <row r="62" spans="1:10" ht="33" customHeight="1" x14ac:dyDescent="0.25">
      <c r="A62" s="85" t="s">
        <v>329</v>
      </c>
      <c r="B62" s="299">
        <f>'A2 Exploitation'!D103</f>
        <v>0.98529411764705888</v>
      </c>
      <c r="C62" s="299"/>
      <c r="D62" s="78"/>
      <c r="E62" s="78"/>
      <c r="F62" s="78"/>
      <c r="G62" s="78"/>
      <c r="H62" s="78"/>
      <c r="I62" s="78"/>
    </row>
    <row r="63" spans="1:10" ht="33" customHeight="1" x14ac:dyDescent="0.25">
      <c r="A63" s="86" t="s">
        <v>330</v>
      </c>
      <c r="B63" s="299">
        <f>'A3 Exploitation'!D103</f>
        <v>0.95454545454545459</v>
      </c>
      <c r="C63" s="299"/>
      <c r="D63" s="78"/>
      <c r="E63" s="78"/>
      <c r="F63" s="78"/>
      <c r="G63" s="78"/>
      <c r="H63" s="78"/>
      <c r="I63" s="78"/>
    </row>
    <row r="64" spans="1:10" ht="33" customHeight="1" x14ac:dyDescent="0.25">
      <c r="A64" s="86" t="s">
        <v>331</v>
      </c>
      <c r="B64" s="299">
        <f>'A4 Exploitation'!D103</f>
        <v>0</v>
      </c>
      <c r="C64" s="299"/>
      <c r="D64" s="78"/>
      <c r="E64" s="78"/>
      <c r="F64" s="78"/>
      <c r="G64" s="78"/>
      <c r="H64" s="78"/>
      <c r="I64" s="78"/>
    </row>
    <row r="65" spans="1:10" ht="33" customHeight="1" x14ac:dyDescent="0.25">
      <c r="A65" s="85" t="s">
        <v>332</v>
      </c>
      <c r="B65" s="299">
        <f>'A5 Exploitation'!D103</f>
        <v>0</v>
      </c>
      <c r="C65" s="299"/>
      <c r="D65" s="78"/>
      <c r="E65" s="78"/>
      <c r="F65" s="78"/>
      <c r="G65" s="78"/>
      <c r="H65" s="78"/>
      <c r="I65" s="78"/>
    </row>
    <row r="66" spans="1:10" ht="33" customHeight="1" x14ac:dyDescent="0.25">
      <c r="A66" s="85" t="s">
        <v>333</v>
      </c>
      <c r="B66" s="299">
        <f>'A6 Exploitation'!D103</f>
        <v>0</v>
      </c>
      <c r="C66" s="29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0" t="s">
        <v>338</v>
      </c>
      <c r="C69" s="300"/>
      <c r="D69" s="78"/>
      <c r="E69" s="78"/>
      <c r="F69" s="78"/>
      <c r="G69" s="78"/>
      <c r="H69" s="78"/>
      <c r="I69" s="78"/>
      <c r="J69" s="77" t="str">
        <f>D18</f>
        <v>Mrezga</v>
      </c>
    </row>
    <row r="70" spans="1:10" ht="33" customHeight="1" x14ac:dyDescent="0.25">
      <c r="A70" s="86" t="s">
        <v>328</v>
      </c>
      <c r="B70" s="299">
        <f>'A1 Exploitation'!D158</f>
        <v>0.77272727272727271</v>
      </c>
      <c r="C70" s="299"/>
      <c r="D70" s="78"/>
      <c r="E70" s="78"/>
      <c r="F70" s="78"/>
      <c r="G70" s="78"/>
      <c r="H70" s="78"/>
      <c r="I70" s="78"/>
    </row>
    <row r="71" spans="1:10" ht="33" customHeight="1" x14ac:dyDescent="0.25">
      <c r="A71" s="85" t="s">
        <v>329</v>
      </c>
      <c r="B71" s="299">
        <f>'A2 Exploitation'!D158</f>
        <v>0.94285714285714284</v>
      </c>
      <c r="C71" s="299"/>
      <c r="D71" s="78"/>
      <c r="E71" s="78"/>
      <c r="F71" s="78"/>
      <c r="G71" s="78"/>
      <c r="H71" s="78"/>
      <c r="I71" s="78"/>
    </row>
    <row r="72" spans="1:10" ht="33" customHeight="1" x14ac:dyDescent="0.25">
      <c r="A72" s="86" t="s">
        <v>330</v>
      </c>
      <c r="B72" s="299">
        <f>'A3 Exploitation'!D158</f>
        <v>0.9</v>
      </c>
      <c r="C72" s="299"/>
      <c r="D72" s="78"/>
      <c r="E72" s="78"/>
      <c r="F72" s="78"/>
      <c r="G72" s="78"/>
      <c r="H72" s="78"/>
      <c r="I72" s="78"/>
    </row>
    <row r="73" spans="1:10" ht="33" customHeight="1" x14ac:dyDescent="0.25">
      <c r="A73" s="86" t="s">
        <v>331</v>
      </c>
      <c r="B73" s="299">
        <f>'A4 Exploitation'!D158</f>
        <v>0</v>
      </c>
      <c r="C73" s="299"/>
      <c r="D73" s="78"/>
      <c r="E73" s="78"/>
      <c r="F73" s="78"/>
      <c r="G73" s="78"/>
      <c r="H73" s="78"/>
      <c r="I73" s="78"/>
    </row>
    <row r="74" spans="1:10" ht="33" customHeight="1" x14ac:dyDescent="0.25">
      <c r="A74" s="85" t="s">
        <v>332</v>
      </c>
      <c r="B74" s="299">
        <f>'A5 Exploitation'!D158</f>
        <v>0</v>
      </c>
      <c r="C74" s="299"/>
      <c r="D74" s="78"/>
      <c r="E74" s="78"/>
      <c r="F74" s="78"/>
      <c r="G74" s="78"/>
      <c r="H74" s="78"/>
      <c r="I74" s="78"/>
    </row>
    <row r="75" spans="1:10" ht="33" customHeight="1" x14ac:dyDescent="0.25">
      <c r="A75" s="85" t="s">
        <v>333</v>
      </c>
      <c r="B75" s="299">
        <f>'A6 Exploitation'!D158</f>
        <v>0</v>
      </c>
      <c r="C75" s="29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0" t="s">
        <v>339</v>
      </c>
      <c r="C78" s="300"/>
      <c r="D78" s="78"/>
      <c r="E78" s="78"/>
      <c r="F78" s="78"/>
      <c r="G78" s="78"/>
      <c r="H78" s="78"/>
      <c r="I78" s="78"/>
      <c r="J78" s="77" t="str">
        <f>D18</f>
        <v>Mrezga</v>
      </c>
    </row>
    <row r="79" spans="1:10" ht="33" customHeight="1" x14ac:dyDescent="0.25">
      <c r="A79" s="86" t="s">
        <v>328</v>
      </c>
      <c r="B79" s="299">
        <f>'A1 Exploitation'!D205</f>
        <v>0.967741935483871</v>
      </c>
      <c r="C79" s="299"/>
      <c r="D79" s="78"/>
      <c r="E79" s="78"/>
      <c r="F79" s="78"/>
      <c r="G79" s="78"/>
      <c r="H79" s="78"/>
      <c r="I79" s="78"/>
    </row>
    <row r="80" spans="1:10" ht="33" customHeight="1" x14ac:dyDescent="0.25">
      <c r="A80" s="85" t="s">
        <v>329</v>
      </c>
      <c r="B80" s="299">
        <f>'A2 Exploitation'!D205</f>
        <v>0.9838709677419355</v>
      </c>
      <c r="C80" s="299"/>
      <c r="D80" s="78"/>
      <c r="E80" s="78"/>
      <c r="F80" s="78"/>
      <c r="G80" s="78"/>
      <c r="H80" s="78"/>
      <c r="I80" s="78"/>
    </row>
    <row r="81" spans="1:10" ht="33" customHeight="1" x14ac:dyDescent="0.25">
      <c r="A81" s="86" t="s">
        <v>330</v>
      </c>
      <c r="B81" s="299">
        <f>'A3 Exploitation'!D205</f>
        <v>0.734375</v>
      </c>
      <c r="C81" s="299"/>
      <c r="D81" s="78"/>
      <c r="E81" s="78"/>
      <c r="F81" s="78"/>
      <c r="G81" s="78"/>
      <c r="H81" s="78"/>
      <c r="I81" s="78"/>
    </row>
    <row r="82" spans="1:10" ht="33" customHeight="1" x14ac:dyDescent="0.25">
      <c r="A82" s="86" t="s">
        <v>331</v>
      </c>
      <c r="B82" s="299">
        <f>'A4 Exploitation'!D205</f>
        <v>0</v>
      </c>
      <c r="C82" s="299"/>
      <c r="D82" s="78"/>
      <c r="E82" s="78"/>
      <c r="F82" s="78"/>
      <c r="G82" s="78"/>
      <c r="H82" s="78"/>
      <c r="I82" s="78"/>
    </row>
    <row r="83" spans="1:10" ht="33" customHeight="1" x14ac:dyDescent="0.25">
      <c r="A83" s="85" t="s">
        <v>332</v>
      </c>
      <c r="B83" s="299">
        <f>'A5 Exploitation'!D205</f>
        <v>0</v>
      </c>
      <c r="C83" s="299"/>
      <c r="D83" s="78"/>
      <c r="E83" s="78"/>
      <c r="F83" s="78"/>
      <c r="G83" s="78"/>
      <c r="H83" s="78"/>
      <c r="I83" s="78"/>
    </row>
    <row r="84" spans="1:10" ht="33" customHeight="1" x14ac:dyDescent="0.25">
      <c r="A84" s="85" t="s">
        <v>333</v>
      </c>
      <c r="B84" s="299">
        <f>'A6 Exploitation'!D205</f>
        <v>0</v>
      </c>
      <c r="C84" s="29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0" t="s">
        <v>340</v>
      </c>
      <c r="C87" s="300"/>
      <c r="D87" s="78"/>
      <c r="E87" s="78"/>
      <c r="F87" s="78"/>
      <c r="G87" s="78"/>
      <c r="H87" s="78"/>
      <c r="I87" s="78"/>
      <c r="J87" s="77" t="str">
        <f>D18</f>
        <v>Mrezga</v>
      </c>
    </row>
    <row r="88" spans="1:10" ht="33" customHeight="1" x14ac:dyDescent="0.25">
      <c r="A88" s="86" t="s">
        <v>328</v>
      </c>
      <c r="B88" s="299">
        <f>'A1 Exploitation'!D266</f>
        <v>0.85897435897435892</v>
      </c>
      <c r="C88" s="299"/>
      <c r="D88" s="78"/>
      <c r="E88" s="78"/>
      <c r="F88" s="78"/>
      <c r="G88" s="78"/>
      <c r="H88" s="78"/>
      <c r="I88" s="78"/>
    </row>
    <row r="89" spans="1:10" ht="33" customHeight="1" x14ac:dyDescent="0.25">
      <c r="A89" s="85" t="s">
        <v>329</v>
      </c>
      <c r="B89" s="299">
        <f>'A2 Exploitation'!D266</f>
        <v>0.98684210526315785</v>
      </c>
      <c r="C89" s="299"/>
      <c r="D89" s="78"/>
      <c r="E89" s="78"/>
      <c r="F89" s="78"/>
      <c r="G89" s="78"/>
      <c r="H89" s="78"/>
      <c r="I89" s="78"/>
    </row>
    <row r="90" spans="1:10" ht="33" customHeight="1" x14ac:dyDescent="0.25">
      <c r="A90" s="86" t="s">
        <v>330</v>
      </c>
      <c r="B90" s="299">
        <f>'A3 Exploitation'!D266</f>
        <v>0.76829268292682928</v>
      </c>
      <c r="C90" s="299"/>
      <c r="D90" s="78"/>
      <c r="E90" s="78"/>
      <c r="F90" s="78"/>
      <c r="G90" s="78"/>
      <c r="H90" s="78"/>
      <c r="I90" s="78"/>
    </row>
    <row r="91" spans="1:10" ht="33" customHeight="1" x14ac:dyDescent="0.25">
      <c r="A91" s="86" t="s">
        <v>331</v>
      </c>
      <c r="B91" s="299">
        <f>'A4 Exploitation'!D266</f>
        <v>0</v>
      </c>
      <c r="C91" s="299"/>
      <c r="D91" s="78"/>
      <c r="E91" s="78"/>
      <c r="F91" s="78"/>
      <c r="G91" s="78"/>
      <c r="H91" s="78"/>
      <c r="I91" s="78"/>
    </row>
    <row r="92" spans="1:10" ht="33" customHeight="1" x14ac:dyDescent="0.25">
      <c r="A92" s="85" t="s">
        <v>332</v>
      </c>
      <c r="B92" s="299">
        <f>'A5 Exploitation'!D266</f>
        <v>0</v>
      </c>
      <c r="C92" s="299"/>
      <c r="D92" s="78"/>
      <c r="E92" s="78"/>
      <c r="F92" s="78"/>
      <c r="G92" s="78"/>
      <c r="H92" s="78"/>
      <c r="I92" s="78"/>
    </row>
    <row r="93" spans="1:10" ht="33" customHeight="1" x14ac:dyDescent="0.25">
      <c r="A93" s="85" t="s">
        <v>333</v>
      </c>
      <c r="B93" s="299">
        <f>'A6 Exploitation'!D266</f>
        <v>0</v>
      </c>
      <c r="C93" s="29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0" t="s">
        <v>341</v>
      </c>
      <c r="C96" s="300"/>
      <c r="D96" s="78"/>
      <c r="E96" s="78"/>
      <c r="F96" s="78"/>
      <c r="G96" s="78"/>
      <c r="H96" s="78"/>
      <c r="I96" s="78"/>
      <c r="J96" s="77" t="str">
        <f>D18</f>
        <v>Mrezga</v>
      </c>
    </row>
    <row r="97" spans="1:10" ht="33" customHeight="1" x14ac:dyDescent="0.25">
      <c r="A97" s="86" t="s">
        <v>328</v>
      </c>
      <c r="B97" s="299">
        <f>'A1 Exploitation'!D318</f>
        <v>0.95714285714285718</v>
      </c>
      <c r="C97" s="299"/>
      <c r="D97" s="78"/>
      <c r="E97" s="78"/>
      <c r="F97" s="78"/>
      <c r="G97" s="78"/>
      <c r="H97" s="78"/>
      <c r="I97" s="78"/>
    </row>
    <row r="98" spans="1:10" ht="33" customHeight="1" x14ac:dyDescent="0.25">
      <c r="A98" s="85" t="s">
        <v>329</v>
      </c>
      <c r="B98" s="299">
        <f>'A2 Exploitation'!D318</f>
        <v>0.94444444444444442</v>
      </c>
      <c r="C98" s="299"/>
      <c r="D98" s="78"/>
      <c r="E98" s="78"/>
      <c r="F98" s="78"/>
      <c r="G98" s="78"/>
      <c r="H98" s="78"/>
      <c r="I98" s="78"/>
    </row>
    <row r="99" spans="1:10" ht="33" customHeight="1" x14ac:dyDescent="0.25">
      <c r="A99" s="86" t="s">
        <v>330</v>
      </c>
      <c r="B99" s="299">
        <f>'A3 Exploitation'!D318</f>
        <v>0.97142857142857142</v>
      </c>
      <c r="C99" s="299"/>
      <c r="D99" s="78"/>
      <c r="E99" s="78"/>
      <c r="F99" s="78"/>
      <c r="G99" s="78"/>
      <c r="H99" s="78"/>
      <c r="I99" s="78"/>
    </row>
    <row r="100" spans="1:10" ht="33" customHeight="1" x14ac:dyDescent="0.25">
      <c r="A100" s="86" t="s">
        <v>331</v>
      </c>
      <c r="B100" s="299">
        <f>'A4 Exploitation'!D318</f>
        <v>0</v>
      </c>
      <c r="C100" s="299"/>
      <c r="D100" s="78"/>
      <c r="E100" s="78"/>
      <c r="F100" s="78"/>
      <c r="G100" s="78"/>
      <c r="H100" s="78"/>
      <c r="I100" s="78"/>
    </row>
    <row r="101" spans="1:10" ht="33" customHeight="1" x14ac:dyDescent="0.25">
      <c r="A101" s="85" t="s">
        <v>332</v>
      </c>
      <c r="B101" s="299">
        <f>'A5 Exploitation'!D318</f>
        <v>0</v>
      </c>
      <c r="C101" s="299"/>
      <c r="D101" s="78"/>
      <c r="E101" s="78"/>
      <c r="F101" s="78"/>
      <c r="G101" s="78"/>
      <c r="H101" s="78"/>
      <c r="I101" s="78"/>
    </row>
    <row r="102" spans="1:10" ht="33" customHeight="1" x14ac:dyDescent="0.25">
      <c r="A102" s="85" t="s">
        <v>333</v>
      </c>
      <c r="B102" s="299">
        <f>'A6 Exploitation'!D318</f>
        <v>0</v>
      </c>
      <c r="C102" s="29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0" t="s">
        <v>342</v>
      </c>
      <c r="C105" s="300"/>
      <c r="D105" s="78"/>
      <c r="E105" s="78"/>
      <c r="F105" s="78"/>
      <c r="G105" s="78"/>
      <c r="H105" s="78"/>
      <c r="I105" s="78"/>
      <c r="J105" s="77" t="str">
        <f>D18</f>
        <v>Mrezga</v>
      </c>
    </row>
    <row r="106" spans="1:10" ht="33" customHeight="1" x14ac:dyDescent="0.25">
      <c r="A106" s="86" t="s">
        <v>328</v>
      </c>
      <c r="B106" s="299">
        <f>'A1 Exploitation'!D358</f>
        <v>0.97916666666666663</v>
      </c>
      <c r="C106" s="299"/>
      <c r="D106" s="78"/>
      <c r="E106" s="78"/>
      <c r="F106" s="78"/>
      <c r="G106" s="78"/>
      <c r="H106" s="78"/>
      <c r="I106" s="78"/>
    </row>
    <row r="107" spans="1:10" ht="33" customHeight="1" x14ac:dyDescent="0.25">
      <c r="A107" s="85" t="s">
        <v>329</v>
      </c>
      <c r="B107" s="299">
        <f>'A2 Exploitation'!D358</f>
        <v>0.97916666666666663</v>
      </c>
      <c r="C107" s="299"/>
      <c r="D107" s="78"/>
      <c r="E107" s="78"/>
      <c r="F107" s="78"/>
      <c r="G107" s="78"/>
      <c r="H107" s="78"/>
      <c r="I107" s="78"/>
    </row>
    <row r="108" spans="1:10" ht="33" customHeight="1" x14ac:dyDescent="0.25">
      <c r="A108" s="86" t="s">
        <v>330</v>
      </c>
      <c r="B108" s="299">
        <f>'A3 Exploitation'!D358</f>
        <v>1</v>
      </c>
      <c r="C108" s="299"/>
      <c r="D108" s="78"/>
      <c r="E108" s="78"/>
      <c r="F108" s="78"/>
      <c r="G108" s="78"/>
      <c r="H108" s="78"/>
      <c r="I108" s="78"/>
    </row>
    <row r="109" spans="1:10" ht="33" customHeight="1" x14ac:dyDescent="0.25">
      <c r="A109" s="86" t="s">
        <v>331</v>
      </c>
      <c r="B109" s="299">
        <f>'A4 Exploitation'!D358</f>
        <v>0</v>
      </c>
      <c r="C109" s="299"/>
      <c r="D109" s="78"/>
      <c r="E109" s="78"/>
      <c r="F109" s="78"/>
      <c r="G109" s="78"/>
      <c r="H109" s="78"/>
      <c r="I109" s="78"/>
    </row>
    <row r="110" spans="1:10" ht="33" customHeight="1" x14ac:dyDescent="0.25">
      <c r="A110" s="85" t="s">
        <v>332</v>
      </c>
      <c r="B110" s="299">
        <f>'A5 Exploitation'!D358</f>
        <v>0</v>
      </c>
      <c r="C110" s="299"/>
      <c r="D110" s="78"/>
      <c r="E110" s="78"/>
      <c r="F110" s="78"/>
      <c r="G110" s="78"/>
      <c r="H110" s="78"/>
      <c r="I110" s="78"/>
    </row>
    <row r="111" spans="1:10" ht="33" customHeight="1" x14ac:dyDescent="0.25">
      <c r="A111" s="85" t="s">
        <v>333</v>
      </c>
      <c r="B111" s="299">
        <f>'A6 Exploitation'!D358</f>
        <v>0</v>
      </c>
      <c r="C111" s="29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0" t="s">
        <v>343</v>
      </c>
      <c r="C114" s="300"/>
      <c r="D114" s="78"/>
      <c r="E114" s="78"/>
      <c r="F114" s="78"/>
      <c r="G114" s="78"/>
      <c r="H114" s="78"/>
      <c r="I114" s="78"/>
      <c r="J114" s="77" t="str">
        <f>D18</f>
        <v>Mrezga</v>
      </c>
    </row>
    <row r="115" spans="1:10" ht="33" customHeight="1" x14ac:dyDescent="0.25">
      <c r="A115" s="86" t="s">
        <v>328</v>
      </c>
      <c r="B115" s="299">
        <f>'A1 Exploitation'!D391</f>
        <v>0.97058823529411764</v>
      </c>
      <c r="C115" s="299"/>
      <c r="D115" s="78"/>
      <c r="E115" s="78"/>
      <c r="F115" s="78"/>
      <c r="G115" s="78"/>
      <c r="H115" s="78"/>
      <c r="I115" s="78"/>
    </row>
    <row r="116" spans="1:10" ht="33" customHeight="1" x14ac:dyDescent="0.25">
      <c r="A116" s="85" t="s">
        <v>329</v>
      </c>
      <c r="B116" s="299">
        <f>'A2 Exploitation'!D391</f>
        <v>0.97058823529411764</v>
      </c>
      <c r="C116" s="299"/>
      <c r="D116" s="78"/>
      <c r="E116" s="78"/>
      <c r="F116" s="78"/>
      <c r="G116" s="78"/>
      <c r="H116" s="78"/>
      <c r="I116" s="78"/>
    </row>
    <row r="117" spans="1:10" ht="33" customHeight="1" x14ac:dyDescent="0.25">
      <c r="A117" s="86" t="s">
        <v>330</v>
      </c>
      <c r="B117" s="299">
        <f>'A3 Exploitation'!D391</f>
        <v>1</v>
      </c>
      <c r="C117" s="299"/>
      <c r="D117" s="78"/>
      <c r="E117" s="78"/>
      <c r="F117" s="78"/>
      <c r="G117" s="78"/>
      <c r="H117" s="78"/>
      <c r="I117" s="78"/>
    </row>
    <row r="118" spans="1:10" ht="33" customHeight="1" x14ac:dyDescent="0.25">
      <c r="A118" s="86" t="s">
        <v>331</v>
      </c>
      <c r="B118" s="299">
        <f>'A4 Exploitation'!D391</f>
        <v>0</v>
      </c>
      <c r="C118" s="299"/>
      <c r="D118" s="78"/>
      <c r="E118" s="78"/>
      <c r="F118" s="78"/>
      <c r="G118" s="78"/>
      <c r="H118" s="78"/>
      <c r="I118" s="78"/>
    </row>
    <row r="119" spans="1:10" ht="33" customHeight="1" x14ac:dyDescent="0.25">
      <c r="A119" s="85" t="s">
        <v>332</v>
      </c>
      <c r="B119" s="299">
        <f>'A5 Exploitation'!D391</f>
        <v>0</v>
      </c>
      <c r="C119" s="299"/>
      <c r="D119" s="78"/>
      <c r="E119" s="78"/>
      <c r="F119" s="78"/>
      <c r="G119" s="78"/>
      <c r="H119" s="78"/>
      <c r="I119" s="78"/>
    </row>
    <row r="120" spans="1:10" ht="33" customHeight="1" x14ac:dyDescent="0.25">
      <c r="A120" s="85" t="s">
        <v>333</v>
      </c>
      <c r="B120" s="299">
        <f>'A6 Exploitation'!D391</f>
        <v>0</v>
      </c>
      <c r="C120" s="29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0" t="s">
        <v>344</v>
      </c>
      <c r="C123" s="300"/>
      <c r="D123" s="78"/>
      <c r="E123" s="78"/>
      <c r="F123" s="78"/>
      <c r="G123" s="78"/>
      <c r="H123" s="78"/>
      <c r="I123" s="78"/>
      <c r="J123" s="77" t="str">
        <f>D18</f>
        <v>Mrezga</v>
      </c>
    </row>
    <row r="124" spans="1:10" ht="33" customHeight="1" x14ac:dyDescent="0.25">
      <c r="A124" s="86" t="s">
        <v>328</v>
      </c>
      <c r="B124" s="299">
        <f>'A1 Exploitation'!D444</f>
        <v>1</v>
      </c>
      <c r="C124" s="299"/>
      <c r="D124" s="78"/>
      <c r="E124" s="78"/>
      <c r="F124" s="78"/>
      <c r="G124" s="78"/>
      <c r="H124" s="78"/>
      <c r="I124" s="78"/>
    </row>
    <row r="125" spans="1:10" ht="33" customHeight="1" x14ac:dyDescent="0.25">
      <c r="A125" s="85" t="s">
        <v>329</v>
      </c>
      <c r="B125" s="299">
        <f>'A2 Exploitation'!D444</f>
        <v>1</v>
      </c>
      <c r="C125" s="299"/>
      <c r="D125" s="78"/>
      <c r="E125" s="78"/>
      <c r="F125" s="78"/>
      <c r="G125" s="78"/>
      <c r="H125" s="78"/>
      <c r="I125" s="78"/>
    </row>
    <row r="126" spans="1:10" ht="33" customHeight="1" x14ac:dyDescent="0.25">
      <c r="A126" s="86" t="s">
        <v>330</v>
      </c>
      <c r="B126" s="299">
        <f>'A3 Exploitation'!D444</f>
        <v>0.9821428571428571</v>
      </c>
      <c r="C126" s="299"/>
      <c r="D126" s="78"/>
      <c r="E126" s="78"/>
      <c r="F126" s="78"/>
      <c r="G126" s="78"/>
      <c r="H126" s="78"/>
      <c r="I126" s="78"/>
    </row>
    <row r="127" spans="1:10" ht="33" customHeight="1" x14ac:dyDescent="0.25">
      <c r="A127" s="86" t="s">
        <v>331</v>
      </c>
      <c r="B127" s="299">
        <f>'A4 Exploitation'!D444</f>
        <v>0</v>
      </c>
      <c r="C127" s="299"/>
      <c r="D127" s="78"/>
      <c r="E127" s="78"/>
      <c r="F127" s="78"/>
      <c r="G127" s="78"/>
      <c r="H127" s="78"/>
      <c r="I127" s="78"/>
    </row>
    <row r="128" spans="1:10" ht="33" customHeight="1" x14ac:dyDescent="0.25">
      <c r="A128" s="85" t="s">
        <v>332</v>
      </c>
      <c r="B128" s="299">
        <f>'A5 Exploitation'!D444</f>
        <v>0</v>
      </c>
      <c r="C128" s="299"/>
      <c r="D128" s="78"/>
      <c r="E128" s="78"/>
      <c r="F128" s="78"/>
      <c r="G128" s="78"/>
      <c r="H128" s="78"/>
      <c r="I128" s="78"/>
    </row>
    <row r="129" spans="1:10" ht="33" customHeight="1" x14ac:dyDescent="0.25">
      <c r="A129" s="85" t="s">
        <v>333</v>
      </c>
      <c r="B129" s="299">
        <f>'A6 Exploitation'!D444</f>
        <v>0</v>
      </c>
      <c r="C129" s="29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0" t="s">
        <v>345</v>
      </c>
      <c r="C132" s="300"/>
      <c r="D132" s="78"/>
      <c r="E132" s="78"/>
      <c r="F132" s="78"/>
      <c r="G132" s="78"/>
      <c r="H132" s="78"/>
      <c r="I132" s="78"/>
      <c r="J132" s="77" t="str">
        <f>D18</f>
        <v>Mrezga</v>
      </c>
    </row>
    <row r="133" spans="1:10" ht="33" customHeight="1" x14ac:dyDescent="0.25">
      <c r="A133" s="86" t="s">
        <v>328</v>
      </c>
      <c r="B133" s="299">
        <f>'A1 Exploitation'!D481</f>
        <v>1</v>
      </c>
      <c r="C133" s="299"/>
      <c r="D133" s="78"/>
      <c r="E133" s="78"/>
      <c r="F133" s="78"/>
      <c r="G133" s="78"/>
      <c r="H133" s="78"/>
      <c r="I133" s="78"/>
    </row>
    <row r="134" spans="1:10" ht="33" customHeight="1" x14ac:dyDescent="0.25">
      <c r="A134" s="85" t="s">
        <v>329</v>
      </c>
      <c r="B134" s="299">
        <f>'A2 Exploitation'!D481</f>
        <v>0.97619047619047616</v>
      </c>
      <c r="C134" s="299"/>
      <c r="D134" s="78"/>
      <c r="E134" s="78"/>
      <c r="F134" s="78"/>
      <c r="G134" s="78"/>
      <c r="H134" s="78"/>
      <c r="I134" s="78"/>
    </row>
    <row r="135" spans="1:10" ht="33" customHeight="1" x14ac:dyDescent="0.25">
      <c r="A135" s="86" t="s">
        <v>330</v>
      </c>
      <c r="B135" s="299">
        <f>'A3 Exploitation'!D481</f>
        <v>1</v>
      </c>
      <c r="C135" s="299"/>
      <c r="D135" s="78"/>
      <c r="E135" s="78"/>
      <c r="F135" s="78"/>
      <c r="G135" s="78"/>
      <c r="H135" s="78"/>
      <c r="I135" s="78"/>
    </row>
    <row r="136" spans="1:10" ht="33" customHeight="1" x14ac:dyDescent="0.25">
      <c r="A136" s="86" t="s">
        <v>331</v>
      </c>
      <c r="B136" s="299">
        <f>'A4 Exploitation'!D481</f>
        <v>0</v>
      </c>
      <c r="C136" s="299"/>
      <c r="D136" s="78"/>
      <c r="E136" s="78"/>
      <c r="F136" s="78"/>
      <c r="G136" s="78"/>
      <c r="H136" s="78"/>
      <c r="I136" s="78"/>
    </row>
    <row r="137" spans="1:10" ht="33" customHeight="1" x14ac:dyDescent="0.25">
      <c r="A137" s="85" t="s">
        <v>332</v>
      </c>
      <c r="B137" s="299">
        <f>'A5 Exploitation'!D481</f>
        <v>0</v>
      </c>
      <c r="C137" s="299"/>
      <c r="D137" s="78"/>
      <c r="E137" s="78"/>
      <c r="F137" s="78"/>
      <c r="G137" s="78"/>
      <c r="H137" s="78"/>
      <c r="I137" s="78"/>
    </row>
    <row r="138" spans="1:10" ht="33" customHeight="1" x14ac:dyDescent="0.25">
      <c r="A138" s="85" t="s">
        <v>333</v>
      </c>
      <c r="B138" s="299">
        <f>'A6 Exploitation'!D481</f>
        <v>0</v>
      </c>
      <c r="C138" s="29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0" t="s">
        <v>346</v>
      </c>
      <c r="C141" s="300"/>
      <c r="D141" s="78"/>
      <c r="E141" s="78"/>
      <c r="F141" s="78"/>
      <c r="G141" s="78"/>
      <c r="H141" s="78"/>
      <c r="I141" s="78"/>
      <c r="J141" s="77" t="str">
        <f>D18</f>
        <v>Mrezga</v>
      </c>
    </row>
    <row r="142" spans="1:10" ht="33" customHeight="1" x14ac:dyDescent="0.25">
      <c r="A142" s="86" t="s">
        <v>328</v>
      </c>
      <c r="B142" s="299">
        <f>'A1 Exploitation'!D503</f>
        <v>1</v>
      </c>
      <c r="C142" s="299"/>
      <c r="D142" s="78"/>
      <c r="E142" s="78"/>
      <c r="F142" s="78"/>
      <c r="G142" s="78"/>
      <c r="H142" s="78"/>
      <c r="I142" s="78"/>
    </row>
    <row r="143" spans="1:10" ht="33" customHeight="1" x14ac:dyDescent="0.25">
      <c r="A143" s="85" t="s">
        <v>329</v>
      </c>
      <c r="B143" s="299">
        <f>'A2 Exploitation'!D503</f>
        <v>0.9375</v>
      </c>
      <c r="C143" s="299"/>
      <c r="D143" s="78"/>
      <c r="E143" s="78"/>
      <c r="F143" s="78"/>
      <c r="G143" s="78"/>
      <c r="H143" s="78"/>
      <c r="I143" s="78"/>
    </row>
    <row r="144" spans="1:10" ht="33" customHeight="1" x14ac:dyDescent="0.25">
      <c r="A144" s="86" t="s">
        <v>330</v>
      </c>
      <c r="B144" s="299">
        <f>'A3 Exploitation'!D503</f>
        <v>1</v>
      </c>
      <c r="C144" s="299"/>
      <c r="D144" s="78"/>
      <c r="E144" s="78"/>
      <c r="F144" s="78"/>
      <c r="G144" s="78"/>
      <c r="H144" s="78"/>
      <c r="I144" s="78"/>
    </row>
    <row r="145" spans="1:10" ht="33" customHeight="1" x14ac:dyDescent="0.25">
      <c r="A145" s="86" t="s">
        <v>331</v>
      </c>
      <c r="B145" s="299">
        <f>'A4 Exploitation'!D503</f>
        <v>0</v>
      </c>
      <c r="C145" s="299"/>
      <c r="D145" s="78"/>
      <c r="E145" s="78"/>
      <c r="F145" s="78"/>
      <c r="G145" s="78"/>
      <c r="H145" s="78"/>
      <c r="I145" s="78"/>
    </row>
    <row r="146" spans="1:10" ht="33" customHeight="1" x14ac:dyDescent="0.25">
      <c r="A146" s="85" t="s">
        <v>332</v>
      </c>
      <c r="B146" s="299">
        <f>'A5 Exploitation'!D503</f>
        <v>0</v>
      </c>
      <c r="C146" s="299"/>
      <c r="D146" s="78"/>
      <c r="E146" s="78"/>
      <c r="F146" s="78"/>
      <c r="G146" s="78"/>
      <c r="H146" s="78"/>
      <c r="I146" s="78"/>
    </row>
    <row r="147" spans="1:10" ht="33" customHeight="1" x14ac:dyDescent="0.25">
      <c r="A147" s="85" t="s">
        <v>333</v>
      </c>
      <c r="B147" s="299">
        <f>'A6 Exploitation'!D503</f>
        <v>0</v>
      </c>
      <c r="C147" s="29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0" t="s">
        <v>347</v>
      </c>
      <c r="C150" s="300"/>
      <c r="D150" s="78"/>
      <c r="E150" s="78"/>
      <c r="F150" s="78"/>
      <c r="G150" s="78"/>
      <c r="H150" s="78"/>
      <c r="I150" s="78"/>
      <c r="J150" s="77" t="str">
        <f>D18</f>
        <v>Mrezga</v>
      </c>
    </row>
    <row r="151" spans="1:10" ht="33" customHeight="1" x14ac:dyDescent="0.25">
      <c r="A151" s="86" t="s">
        <v>328</v>
      </c>
      <c r="B151" s="299">
        <f>'A1 Exploitation'!D514</f>
        <v>1</v>
      </c>
      <c r="C151" s="299"/>
      <c r="D151" s="78"/>
      <c r="E151" s="78"/>
      <c r="F151" s="78"/>
      <c r="G151" s="78"/>
      <c r="H151" s="78"/>
      <c r="I151" s="78"/>
    </row>
    <row r="152" spans="1:10" ht="33" customHeight="1" x14ac:dyDescent="0.25">
      <c r="A152" s="85" t="s">
        <v>329</v>
      </c>
      <c r="B152" s="299">
        <f>'A2 Exploitation'!D514</f>
        <v>1</v>
      </c>
      <c r="C152" s="299"/>
      <c r="D152" s="78"/>
      <c r="E152" s="78"/>
      <c r="F152" s="78"/>
      <c r="G152" s="78"/>
      <c r="H152" s="78"/>
      <c r="I152" s="78"/>
    </row>
    <row r="153" spans="1:10" ht="33" customHeight="1" x14ac:dyDescent="0.25">
      <c r="A153" s="86" t="s">
        <v>330</v>
      </c>
      <c r="B153" s="299">
        <f>'A3 Exploitation'!D514</f>
        <v>0.83333333333333337</v>
      </c>
      <c r="C153" s="299"/>
      <c r="D153" s="78"/>
      <c r="E153" s="78"/>
      <c r="F153" s="78"/>
      <c r="G153" s="78"/>
      <c r="H153" s="78"/>
      <c r="I153" s="78"/>
    </row>
    <row r="154" spans="1:10" ht="33" customHeight="1" x14ac:dyDescent="0.25">
      <c r="A154" s="86" t="s">
        <v>331</v>
      </c>
      <c r="B154" s="299">
        <f>'A4 Exploitation'!D514</f>
        <v>0</v>
      </c>
      <c r="C154" s="299"/>
      <c r="D154" s="78"/>
      <c r="E154" s="78"/>
      <c r="F154" s="78"/>
      <c r="G154" s="78"/>
      <c r="H154" s="78"/>
      <c r="I154" s="78"/>
    </row>
    <row r="155" spans="1:10" ht="33" customHeight="1" x14ac:dyDescent="0.25">
      <c r="A155" s="85" t="s">
        <v>332</v>
      </c>
      <c r="B155" s="299">
        <f>'A5 Exploitation'!D514</f>
        <v>0</v>
      </c>
      <c r="C155" s="299"/>
      <c r="D155" s="78"/>
      <c r="E155" s="78"/>
      <c r="F155" s="78"/>
      <c r="G155" s="78"/>
      <c r="H155" s="78"/>
      <c r="I155" s="78"/>
    </row>
    <row r="156" spans="1:10" ht="33" customHeight="1" x14ac:dyDescent="0.25">
      <c r="A156" s="85" t="s">
        <v>333</v>
      </c>
      <c r="B156" s="299">
        <f>'A6 Exploitation'!D514</f>
        <v>0</v>
      </c>
      <c r="C156" s="29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1"/>
      <c r="C159" s="301"/>
      <c r="D159" s="78"/>
      <c r="E159" s="78"/>
      <c r="F159" s="78"/>
      <c r="G159" s="78"/>
      <c r="H159" s="78"/>
      <c r="I159" s="78"/>
    </row>
    <row r="160" spans="1:10" ht="33" customHeight="1" x14ac:dyDescent="0.25">
      <c r="A160" s="85" t="s">
        <v>326</v>
      </c>
      <c r="B160" s="300" t="s">
        <v>348</v>
      </c>
      <c r="C160" s="300"/>
      <c r="D160" s="78"/>
      <c r="E160" s="78"/>
      <c r="F160" s="78"/>
      <c r="G160" s="78"/>
      <c r="H160" s="78"/>
      <c r="I160" s="78"/>
      <c r="J160" s="77" t="str">
        <f>D18</f>
        <v>Mrezga</v>
      </c>
    </row>
    <row r="161" spans="1:10" ht="33" customHeight="1" x14ac:dyDescent="0.25">
      <c r="A161" s="86" t="s">
        <v>328</v>
      </c>
      <c r="B161" s="299">
        <f>'A1 Exploitation'!D534</f>
        <v>0.83333333333333337</v>
      </c>
      <c r="C161" s="299"/>
      <c r="D161" s="78"/>
      <c r="E161" s="78"/>
      <c r="F161" s="78"/>
      <c r="G161" s="78"/>
      <c r="H161" s="78"/>
      <c r="I161" s="78"/>
    </row>
    <row r="162" spans="1:10" ht="33" customHeight="1" x14ac:dyDescent="0.25">
      <c r="A162" s="85" t="s">
        <v>329</v>
      </c>
      <c r="B162" s="299">
        <f>'A2 Exploitation'!D534</f>
        <v>0.95454545454545459</v>
      </c>
      <c r="C162" s="299"/>
      <c r="D162" s="78"/>
      <c r="E162" s="78"/>
      <c r="F162" s="78"/>
      <c r="G162" s="78"/>
      <c r="H162" s="78"/>
      <c r="I162" s="78"/>
    </row>
    <row r="163" spans="1:10" ht="33" customHeight="1" x14ac:dyDescent="0.25">
      <c r="A163" s="86" t="s">
        <v>330</v>
      </c>
      <c r="B163" s="299">
        <f>'A3 Exploitation'!D534</f>
        <v>1</v>
      </c>
      <c r="C163" s="299"/>
      <c r="D163" s="78"/>
      <c r="E163" s="78"/>
      <c r="F163" s="78"/>
      <c r="G163" s="78"/>
      <c r="H163" s="78"/>
      <c r="I163" s="78"/>
    </row>
    <row r="164" spans="1:10" ht="33" customHeight="1" x14ac:dyDescent="0.25">
      <c r="A164" s="86" t="s">
        <v>331</v>
      </c>
      <c r="B164" s="299">
        <f>'A4 Exploitation'!D534</f>
        <v>0</v>
      </c>
      <c r="C164" s="299"/>
    </row>
    <row r="165" spans="1:10" ht="33" customHeight="1" x14ac:dyDescent="0.25">
      <c r="A165" s="85" t="s">
        <v>332</v>
      </c>
      <c r="B165" s="299">
        <f>'A5 Exploitation'!D534</f>
        <v>0</v>
      </c>
      <c r="C165" s="299"/>
    </row>
    <row r="166" spans="1:10" ht="18" x14ac:dyDescent="0.25">
      <c r="A166" s="85" t="s">
        <v>333</v>
      </c>
      <c r="B166" s="299">
        <f>'A6 Exploitation'!D534</f>
        <v>0</v>
      </c>
      <c r="C166" s="299"/>
    </row>
    <row r="167" spans="1:10" ht="18.75" x14ac:dyDescent="0.25">
      <c r="A167" s="89"/>
      <c r="B167" s="82"/>
      <c r="C167" s="82"/>
    </row>
    <row r="168" spans="1:10" ht="33" customHeight="1" x14ac:dyDescent="0.25">
      <c r="A168" s="89"/>
      <c r="B168" s="82"/>
      <c r="C168" s="82"/>
    </row>
    <row r="169" spans="1:10" ht="33" customHeight="1" x14ac:dyDescent="0.25">
      <c r="A169" s="85" t="s">
        <v>326</v>
      </c>
      <c r="B169" s="300" t="s">
        <v>349</v>
      </c>
      <c r="C169" s="300"/>
      <c r="J169" s="77" t="str">
        <f>D18</f>
        <v>Mrezga</v>
      </c>
    </row>
    <row r="170" spans="1:10" ht="33" customHeight="1" x14ac:dyDescent="0.25">
      <c r="A170" s="86" t="s">
        <v>328</v>
      </c>
      <c r="B170" s="299">
        <f>'A1 Exploitation'!D545</f>
        <v>1</v>
      </c>
      <c r="C170" s="299"/>
    </row>
    <row r="171" spans="1:10" ht="33" customHeight="1" x14ac:dyDescent="0.25">
      <c r="A171" s="85" t="s">
        <v>329</v>
      </c>
      <c r="B171" s="299" t="e">
        <f>'A2 Exploitation'!D545</f>
        <v>#DIV/0!</v>
      </c>
      <c r="C171" s="299"/>
    </row>
    <row r="172" spans="1:10" ht="33" customHeight="1" x14ac:dyDescent="0.25">
      <c r="A172" s="86" t="s">
        <v>330</v>
      </c>
      <c r="B172" s="299">
        <f>'A3 Exploitation'!D545</f>
        <v>1</v>
      </c>
      <c r="C172" s="299"/>
    </row>
    <row r="173" spans="1:10" ht="33" customHeight="1" x14ac:dyDescent="0.25">
      <c r="A173" s="86" t="s">
        <v>331</v>
      </c>
      <c r="B173" s="299">
        <f>'A4 Exploitation'!D545</f>
        <v>0</v>
      </c>
      <c r="C173" s="299"/>
    </row>
    <row r="174" spans="1:10" ht="33" customHeight="1" x14ac:dyDescent="0.25">
      <c r="A174" s="85" t="s">
        <v>332</v>
      </c>
      <c r="B174" s="299">
        <f>'A5 Exploitation'!D545</f>
        <v>0</v>
      </c>
      <c r="C174" s="299"/>
    </row>
    <row r="175" spans="1:10" ht="18" x14ac:dyDescent="0.25">
      <c r="A175" s="85" t="s">
        <v>333</v>
      </c>
      <c r="B175" s="299">
        <f>'A6 Exploitation'!D545</f>
        <v>0</v>
      </c>
      <c r="C175" s="299"/>
    </row>
    <row r="176" spans="1:10" ht="18.75" x14ac:dyDescent="0.25">
      <c r="A176" s="89"/>
      <c r="B176" s="82"/>
      <c r="C176" s="82"/>
    </row>
    <row r="177" spans="1:10" ht="33" customHeight="1" x14ac:dyDescent="0.25">
      <c r="A177" s="89"/>
      <c r="B177" s="82"/>
      <c r="C177" s="82"/>
    </row>
    <row r="178" spans="1:10" ht="33" customHeight="1" x14ac:dyDescent="0.25">
      <c r="A178" s="85" t="s">
        <v>326</v>
      </c>
      <c r="B178" s="300" t="s">
        <v>350</v>
      </c>
      <c r="C178" s="300"/>
      <c r="J178" s="77" t="str">
        <f>D18</f>
        <v>Mrezga</v>
      </c>
    </row>
    <row r="179" spans="1:10" ht="33" customHeight="1" x14ac:dyDescent="0.25">
      <c r="A179" s="86" t="s">
        <v>328</v>
      </c>
      <c r="B179" s="299">
        <f>'A1 Technique'!D199</f>
        <v>0.95</v>
      </c>
      <c r="C179" s="299"/>
    </row>
    <row r="180" spans="1:10" ht="33" customHeight="1" x14ac:dyDescent="0.25">
      <c r="A180" s="85" t="s">
        <v>329</v>
      </c>
      <c r="B180" s="299">
        <f>'A2 Technique'!D199</f>
        <v>0.95299145299145294</v>
      </c>
      <c r="C180" s="299"/>
    </row>
    <row r="181" spans="1:10" ht="33" customHeight="1" x14ac:dyDescent="0.25">
      <c r="A181" s="86" t="s">
        <v>330</v>
      </c>
      <c r="B181" s="299">
        <f>'A3 Technique'!D199</f>
        <v>0.93913043478260871</v>
      </c>
      <c r="C181" s="299"/>
    </row>
    <row r="182" spans="1:10" ht="33" customHeight="1" x14ac:dyDescent="0.25">
      <c r="A182" s="86" t="s">
        <v>331</v>
      </c>
      <c r="B182" s="299">
        <f>'A4 Technique'!D199</f>
        <v>0</v>
      </c>
      <c r="C182" s="299"/>
    </row>
    <row r="183" spans="1:10" ht="33" customHeight="1" x14ac:dyDescent="0.25">
      <c r="A183" s="85" t="s">
        <v>332</v>
      </c>
      <c r="B183" s="299">
        <f>'A5 Technique'!D199</f>
        <v>0</v>
      </c>
      <c r="C183" s="299"/>
    </row>
    <row r="184" spans="1:10" ht="18" x14ac:dyDescent="0.25">
      <c r="A184" s="85" t="s">
        <v>333</v>
      </c>
      <c r="B184" s="299">
        <f>'A6 Technique'!D199</f>
        <v>0</v>
      </c>
      <c r="C184" s="29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58" zoomScale="60" workbookViewId="0">
      <selection activeCell="B458"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bP3d+mauUBP2uOxpGYiHp4wudG6p6QUqY4fB9h1qelZtDUoIsUkrLbZENdEgtqI8YHCxYF2TVZD2rDON3tPzRw==" saltValue="Ppliedp0xbS7X2m5L7OgM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88" sqref="E18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7" t="s">
        <v>50</v>
      </c>
      <c r="B6" s="347"/>
      <c r="C6" s="347"/>
      <c r="D6" s="347"/>
      <c r="E6" s="347"/>
      <c r="F6" s="347"/>
      <c r="G6" s="125"/>
    </row>
    <row r="7" spans="1:7" s="12" customFormat="1" ht="21.75" customHeight="1" x14ac:dyDescent="0.45">
      <c r="A7" s="328" t="str">
        <f>'A5 Exploitation'!A8:F8</f>
        <v>Mrezga</v>
      </c>
      <c r="B7" s="328"/>
      <c r="C7" s="328"/>
      <c r="D7" s="328"/>
      <c r="E7" s="328"/>
      <c r="F7" s="328"/>
      <c r="G7" s="125"/>
    </row>
    <row r="8" spans="1:7" s="12" customFormat="1" ht="24" x14ac:dyDescent="0.45">
      <c r="A8" s="14" t="s">
        <v>42</v>
      </c>
      <c r="B8" s="348">
        <f>'A5 Exploitation'!B9:F9</f>
        <v>0</v>
      </c>
      <c r="C8" s="348"/>
      <c r="D8" s="348"/>
      <c r="E8" s="348"/>
      <c r="F8" s="348"/>
      <c r="G8" s="125"/>
    </row>
    <row r="9" spans="1:7" s="12" customFormat="1" ht="24" x14ac:dyDescent="0.45">
      <c r="A9" s="15" t="s">
        <v>44</v>
      </c>
      <c r="B9" s="349">
        <f>'A5 Exploitation'!B10:F10</f>
        <v>0</v>
      </c>
      <c r="C9" s="349"/>
      <c r="D9" s="349"/>
      <c r="E9" s="349"/>
      <c r="F9" s="349"/>
      <c r="G9" s="125"/>
    </row>
    <row r="10" spans="1:7" s="12" customFormat="1" ht="24" x14ac:dyDescent="0.45">
      <c r="A10" s="14" t="s">
        <v>43</v>
      </c>
      <c r="B10" s="346">
        <f>'A5 Exploitation'!B11:F11</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6" t="e">
        <f>E197/F197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7" t="s">
        <v>50</v>
      </c>
      <c r="B6" s="347"/>
      <c r="C6" s="347"/>
      <c r="D6" s="347"/>
      <c r="E6" s="347"/>
      <c r="F6" s="347"/>
      <c r="G6" s="125"/>
    </row>
    <row r="7" spans="1:7" s="12" customFormat="1" ht="21.75" customHeight="1" x14ac:dyDescent="0.45">
      <c r="A7" s="328" t="str">
        <f>'A6 Exploitation'!A8:F8</f>
        <v>Mrezga</v>
      </c>
      <c r="B7" s="328"/>
      <c r="C7" s="328"/>
      <c r="D7" s="328"/>
      <c r="E7" s="328"/>
      <c r="F7" s="328"/>
      <c r="G7" s="125"/>
    </row>
    <row r="8" spans="1:7" s="12" customFormat="1" ht="24" x14ac:dyDescent="0.45">
      <c r="A8" s="14" t="s">
        <v>42</v>
      </c>
      <c r="B8" s="348">
        <f>'A6 Exploitation'!B9:F9</f>
        <v>0</v>
      </c>
      <c r="C8" s="348"/>
      <c r="D8" s="348"/>
      <c r="E8" s="348"/>
      <c r="F8" s="348"/>
      <c r="G8" s="125"/>
    </row>
    <row r="9" spans="1:7" s="12" customFormat="1" ht="24" x14ac:dyDescent="0.45">
      <c r="A9" s="15" t="s">
        <v>44</v>
      </c>
      <c r="B9" s="349">
        <f>'A6 Exploitation'!B10:F10</f>
        <v>0</v>
      </c>
      <c r="C9" s="349"/>
      <c r="D9" s="349"/>
      <c r="E9" s="349"/>
      <c r="F9" s="349"/>
      <c r="G9" s="125"/>
    </row>
    <row r="10" spans="1:7" s="12" customFormat="1" ht="24" x14ac:dyDescent="0.45">
      <c r="A10" s="14" t="s">
        <v>43</v>
      </c>
      <c r="B10" s="346">
        <f>'A6 Exploitation'!B11:F11</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58">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57">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57">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57">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57">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57">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57">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57">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57">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57">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58">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57">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57">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57">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 sqref="D5"/>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t="s">
        <v>409</v>
      </c>
      <c r="C9" s="329"/>
      <c r="D9" s="329"/>
      <c r="E9" s="329"/>
      <c r="F9" s="329"/>
      <c r="G9" s="125"/>
    </row>
    <row r="10" spans="1:7" ht="24" x14ac:dyDescent="0.45">
      <c r="A10" s="15" t="s">
        <v>44</v>
      </c>
      <c r="B10" s="330" t="s">
        <v>410</v>
      </c>
      <c r="C10" s="330"/>
      <c r="D10" s="330"/>
      <c r="E10" s="330"/>
      <c r="F10" s="330"/>
      <c r="G10" s="125"/>
    </row>
    <row r="11" spans="1:7" ht="24" x14ac:dyDescent="0.45">
      <c r="A11" s="14" t="s">
        <v>43</v>
      </c>
      <c r="B11" s="325">
        <v>43195</v>
      </c>
      <c r="C11" s="325"/>
      <c r="D11" s="325"/>
      <c r="E11" s="325"/>
      <c r="F11" s="325"/>
      <c r="G11" s="125"/>
    </row>
    <row r="12" spans="1:7" ht="24" x14ac:dyDescent="0.45">
      <c r="A12" s="14" t="s">
        <v>239</v>
      </c>
      <c r="B12" s="323">
        <f>D549</f>
        <v>0.93979933110367897</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43195</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t="s">
        <v>32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8.5" customHeight="1" x14ac:dyDescent="0.3">
      <c r="A34" s="216" t="s">
        <v>153</v>
      </c>
      <c r="B34" s="130">
        <v>2</v>
      </c>
      <c r="C34" s="291" t="str">
        <f>IF(B34=0, -5, "0")</f>
        <v>0</v>
      </c>
      <c r="D34" s="95" t="s">
        <v>411</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43195</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2</v>
      </c>
      <c r="C53" s="130"/>
      <c r="D53" s="138"/>
      <c r="E53" s="94"/>
      <c r="F53" s="204"/>
    </row>
    <row r="54" spans="1:7" ht="33" x14ac:dyDescent="0.3">
      <c r="A54" s="18" t="s">
        <v>229</v>
      </c>
      <c r="B54" s="130">
        <v>2</v>
      </c>
      <c r="C54" s="130"/>
      <c r="D54" s="138" t="s">
        <v>430</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2</v>
      </c>
      <c r="C69" s="150" t="str">
        <f>IF(B69=0, -5, "0")</f>
        <v>0</v>
      </c>
      <c r="D69" s="95" t="s">
        <v>431</v>
      </c>
      <c r="E69" s="94"/>
      <c r="F69" s="204"/>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1</v>
      </c>
      <c r="C79" s="150" t="str">
        <f>IF(B79=0, -5, "0")</f>
        <v>0</v>
      </c>
      <c r="D79" s="151" t="s">
        <v>412</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432</v>
      </c>
      <c r="B96" s="130">
        <v>2</v>
      </c>
      <c r="C96" s="213"/>
      <c r="D96" s="223"/>
      <c r="E96" s="106"/>
      <c r="F96" s="204"/>
      <c r="G96" s="127"/>
    </row>
    <row r="97" spans="1:7" s="112" customFormat="1" ht="31.5" customHeight="1" x14ac:dyDescent="0.3">
      <c r="A97" s="219" t="s">
        <v>433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43195</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t="s">
        <v>32</v>
      </c>
      <c r="C113" s="130"/>
      <c r="D113" s="154"/>
      <c r="E113" s="94"/>
      <c r="F113" s="204"/>
    </row>
    <row r="114" spans="1:6" ht="115.5" x14ac:dyDescent="0.3">
      <c r="A114" s="10" t="s">
        <v>158</v>
      </c>
      <c r="B114" s="130">
        <v>0</v>
      </c>
      <c r="C114" s="130"/>
      <c r="D114" s="123" t="s">
        <v>434</v>
      </c>
      <c r="E114" s="95" t="s">
        <v>435</v>
      </c>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10</v>
      </c>
    </row>
    <row r="118" spans="1:6" x14ac:dyDescent="0.3">
      <c r="A118" s="5" t="s">
        <v>35</v>
      </c>
      <c r="B118" s="132"/>
      <c r="C118" s="133"/>
      <c r="D118" s="134">
        <f>D117/(COUNT(B110:C116)*2)</f>
        <v>0.83333333333333337</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1</v>
      </c>
      <c r="C121" s="130"/>
      <c r="D121" s="113" t="s">
        <v>413</v>
      </c>
      <c r="E121" s="113"/>
      <c r="F121" s="204" t="s">
        <v>356</v>
      </c>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82.5" x14ac:dyDescent="0.3">
      <c r="A125" s="209" t="s">
        <v>159</v>
      </c>
      <c r="B125" s="130">
        <v>1</v>
      </c>
      <c r="C125" s="280" t="str">
        <f>IF(B125=0, -5, "0")</f>
        <v>0</v>
      </c>
      <c r="D125" s="226" t="s">
        <v>414</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436</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181.5" x14ac:dyDescent="0.3">
      <c r="A132" s="210" t="s">
        <v>157</v>
      </c>
      <c r="B132" s="130">
        <v>0</v>
      </c>
      <c r="C132" s="150">
        <f>IF(B132=0, -5, "0")</f>
        <v>-5</v>
      </c>
      <c r="D132" s="293" t="s">
        <v>437</v>
      </c>
      <c r="E132" s="95" t="s">
        <v>415</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tr">
        <f>IF(B134=0, -5, "0")</f>
        <v>0</v>
      </c>
      <c r="D134" s="116" t="s">
        <v>416</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0.66666666666666663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432</v>
      </c>
      <c r="B150" s="130" t="s">
        <v>32</v>
      </c>
      <c r="C150" s="225"/>
      <c r="D150" s="116"/>
      <c r="E150" s="116"/>
      <c r="F150" s="204"/>
      <c r="G150" s="127"/>
    </row>
    <row r="151" spans="1:7" s="112" customFormat="1" ht="33" x14ac:dyDescent="0.3">
      <c r="A151" s="219" t="s">
        <v>433</v>
      </c>
      <c r="B151" s="130">
        <v>1</v>
      </c>
      <c r="C151" s="225"/>
      <c r="D151" s="116" t="s">
        <v>417</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51</v>
      </c>
    </row>
    <row r="158" spans="1:7" ht="18" x14ac:dyDescent="0.35">
      <c r="A158" s="42" t="s">
        <v>200</v>
      </c>
      <c r="B158" s="152"/>
      <c r="C158" s="153"/>
      <c r="D158" s="144">
        <f>D157/(COUNT(B143:C147,B110:C116,B121:C138,B149:C153)*2)</f>
        <v>0.77272727272727271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43195</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82.5" x14ac:dyDescent="0.3">
      <c r="A183" s="70" t="s">
        <v>376</v>
      </c>
      <c r="B183" s="130">
        <v>1</v>
      </c>
      <c r="C183" s="150"/>
      <c r="D183" s="226" t="s">
        <v>418</v>
      </c>
      <c r="E183" s="116"/>
      <c r="F183" s="204" t="s">
        <v>467</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05" customHeight="1" x14ac:dyDescent="0.35">
      <c r="A186" s="266" t="s">
        <v>186</v>
      </c>
      <c r="B186" s="130">
        <v>1</v>
      </c>
      <c r="C186" s="136" t="str">
        <f>IF(B186=0, -10, "0")</f>
        <v>0</v>
      </c>
      <c r="D186" s="294" t="s">
        <v>438</v>
      </c>
      <c r="E186" s="94"/>
      <c r="F186" s="204" t="s">
        <v>467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432</v>
      </c>
      <c r="B197" s="130">
        <v>2</v>
      </c>
      <c r="C197" s="131"/>
      <c r="D197" s="116"/>
      <c r="E197" s="106"/>
      <c r="F197" s="204"/>
      <c r="G197" s="127"/>
    </row>
    <row r="198" spans="1:7" s="112" customFormat="1" ht="33" customHeight="1" x14ac:dyDescent="0.3">
      <c r="A198" s="10" t="s">
        <v>433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43195</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82.5" x14ac:dyDescent="0.3">
      <c r="A226" s="70" t="s">
        <v>364</v>
      </c>
      <c r="B226" s="130">
        <v>0</v>
      </c>
      <c r="C226" s="130"/>
      <c r="D226" s="95" t="s">
        <v>419</v>
      </c>
      <c r="E226" s="116" t="s">
        <v>420</v>
      </c>
      <c r="F226" s="204" t="s">
        <v>356</v>
      </c>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0.93333333333333335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84.75" customHeight="1" x14ac:dyDescent="0.3">
      <c r="A252" s="208" t="s">
        <v>161</v>
      </c>
      <c r="B252" s="130">
        <v>0</v>
      </c>
      <c r="C252" s="150">
        <f>IF(B252=0, -5, "0")</f>
        <v>-5</v>
      </c>
      <c r="D252" s="294" t="s">
        <v>421</v>
      </c>
      <c r="E252" s="95" t="s">
        <v>422</v>
      </c>
      <c r="F252" s="204" t="s">
        <v>356</v>
      </c>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v>2</v>
      </c>
      <c r="C257" s="227"/>
      <c r="D257" s="227"/>
      <c r="E257" s="227"/>
      <c r="F257" s="204"/>
      <c r="G257" s="127"/>
    </row>
    <row r="258" spans="1:7" x14ac:dyDescent="0.3">
      <c r="A258" s="55" t="s">
        <v>432</v>
      </c>
      <c r="B258" s="130">
        <v>2</v>
      </c>
      <c r="C258" s="131"/>
      <c r="D258" s="147"/>
      <c r="E258" s="106"/>
      <c r="F258" s="204"/>
      <c r="G258" s="127"/>
    </row>
    <row r="259" spans="1:7" x14ac:dyDescent="0.3">
      <c r="A259" s="219" t="s">
        <v>433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0.6785714285714286</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0.85897435897435892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43195</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9.5" x14ac:dyDescent="0.3">
      <c r="A279" s="10" t="s">
        <v>174</v>
      </c>
      <c r="B279" s="130">
        <v>1</v>
      </c>
      <c r="C279" s="130"/>
      <c r="D279" s="116" t="s">
        <v>423</v>
      </c>
      <c r="E279" s="106"/>
      <c r="F279" s="204" t="s">
        <v>356</v>
      </c>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424</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425</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2</v>
      </c>
      <c r="C309" s="213"/>
      <c r="D309" s="165"/>
      <c r="E309" s="106"/>
      <c r="F309" s="204"/>
      <c r="G309" s="214"/>
    </row>
    <row r="310" spans="1:7" s="16" customFormat="1" x14ac:dyDescent="0.3">
      <c r="A310" s="55" t="s">
        <v>432</v>
      </c>
      <c r="B310" s="130">
        <v>2</v>
      </c>
      <c r="C310" s="213"/>
      <c r="D310" s="165"/>
      <c r="E310" s="106"/>
      <c r="F310" s="204"/>
      <c r="G310" s="214"/>
    </row>
    <row r="311" spans="1:7" s="16" customFormat="1" x14ac:dyDescent="0.3">
      <c r="A311" s="219" t="s">
        <v>433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43195</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66" x14ac:dyDescent="0.3">
      <c r="A348" s="271" t="s">
        <v>388</v>
      </c>
      <c r="B348" s="130">
        <v>1</v>
      </c>
      <c r="C348" s="136" t="str">
        <f>IF(B348=0, -10, "0")</f>
        <v>0</v>
      </c>
      <c r="D348" s="138" t="s">
        <v>426</v>
      </c>
      <c r="E348" s="94"/>
      <c r="F348" s="204" t="s">
        <v>356</v>
      </c>
    </row>
    <row r="349" spans="1:7" x14ac:dyDescent="0.3">
      <c r="A349" s="314" t="s">
        <v>379</v>
      </c>
      <c r="B349" s="315"/>
      <c r="C349" s="315"/>
      <c r="D349" s="315"/>
      <c r="E349" s="315"/>
      <c r="F349" s="315"/>
    </row>
    <row r="350" spans="1:7" s="112" customFormat="1" ht="27.75" customHeight="1" x14ac:dyDescent="0.3">
      <c r="A350" s="55" t="s">
        <v>361</v>
      </c>
      <c r="B350" s="130">
        <v>2</v>
      </c>
      <c r="C350" s="227"/>
      <c r="D350" s="289"/>
      <c r="E350" s="289"/>
      <c r="F350" s="204"/>
      <c r="G350" s="127"/>
    </row>
    <row r="351" spans="1:7" s="112" customFormat="1" x14ac:dyDescent="0.3">
      <c r="A351" s="219" t="s">
        <v>433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43195</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35.25" customHeight="1" x14ac:dyDescent="0.3">
      <c r="A385" s="10" t="s">
        <v>433</v>
      </c>
      <c r="B385" s="130">
        <v>1</v>
      </c>
      <c r="C385" s="130"/>
      <c r="D385" s="113" t="s">
        <v>427</v>
      </c>
      <c r="E385" s="94"/>
      <c r="F385" s="204" t="s">
        <v>356</v>
      </c>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43195</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2</v>
      </c>
      <c r="C436" s="130"/>
      <c r="D436" s="129"/>
      <c r="E436" s="94"/>
      <c r="F436" s="204"/>
      <c r="G436" s="233"/>
    </row>
    <row r="437" spans="1:7" x14ac:dyDescent="0.3">
      <c r="A437" s="10" t="s">
        <v>433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43195</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432</v>
      </c>
      <c r="B473" s="130">
        <v>2</v>
      </c>
      <c r="C473" s="213"/>
      <c r="D473" s="116"/>
      <c r="E473" s="106"/>
      <c r="F473" s="204"/>
      <c r="G473" s="127"/>
    </row>
    <row r="474" spans="1:7" s="112" customFormat="1" x14ac:dyDescent="0.3">
      <c r="A474" s="219" t="s">
        <v>433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43195</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43195</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08"/>
      <c r="E508" s="309"/>
      <c r="F508" s="30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43195</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08"/>
      <c r="E519" s="309"/>
      <c r="F519" s="309"/>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t="s">
        <v>32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148.5" x14ac:dyDescent="0.3">
      <c r="A529" s="55" t="s">
        <v>354</v>
      </c>
      <c r="B529" s="130">
        <v>0</v>
      </c>
      <c r="C529" s="140"/>
      <c r="D529" s="174" t="s">
        <v>428</v>
      </c>
      <c r="E529" s="95" t="s">
        <v>429</v>
      </c>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10</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43195</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08"/>
      <c r="E539" s="309"/>
      <c r="F539" s="309"/>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0.93979933110367897</v>
      </c>
    </row>
  </sheetData>
  <sheetProtection algorithmName="SHA-512" hashValue="BI0oN8yUWvW/JpEPPMM79/S4MgOPvKItEF8CrN3sZqMEdWFoea6sDWMw7hh/Y3gLA7IVmqlPQgfKVYIoQgbGFA==" saltValue="bdW2zZJuQzGnINDnXzXyB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6" manualBreakCount="6">
    <brk id="85" max="6" man="1"/>
    <brk id="159" max="6" man="1"/>
    <brk id="245"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0" zoomScaleNormal="90" zoomScaleSheetLayoutView="80" workbookViewId="0">
      <selection activeCell="F207" sqref="F20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7" t="s">
        <v>50</v>
      </c>
      <c r="B6" s="347"/>
      <c r="C6" s="347"/>
      <c r="D6" s="347"/>
      <c r="E6" s="347"/>
      <c r="F6" s="347"/>
      <c r="G6" s="125"/>
    </row>
    <row r="7" spans="1:7" s="12" customFormat="1" ht="21.75" customHeight="1" x14ac:dyDescent="0.45">
      <c r="A7" s="328" t="str">
        <f>'A1 Exploitation'!A8:F8</f>
        <v>Mrezga</v>
      </c>
      <c r="B7" s="328"/>
      <c r="C7" s="328"/>
      <c r="D7" s="328"/>
      <c r="E7" s="328"/>
      <c r="F7" s="328"/>
      <c r="G7" s="125"/>
    </row>
    <row r="8" spans="1:7" s="12" customFormat="1" ht="24" x14ac:dyDescent="0.45">
      <c r="A8" s="14" t="s">
        <v>42</v>
      </c>
      <c r="B8" s="348" t="str">
        <f>'A1 Exploitation'!B9:F9</f>
        <v>Dr Mejed Heni</v>
      </c>
      <c r="C8" s="348"/>
      <c r="D8" s="348"/>
      <c r="E8" s="348"/>
      <c r="F8" s="348"/>
      <c r="G8" s="125"/>
    </row>
    <row r="9" spans="1:7" s="12" customFormat="1" ht="24" x14ac:dyDescent="0.45">
      <c r="A9" s="15" t="s">
        <v>44</v>
      </c>
      <c r="B9" s="349" t="str">
        <f>'A1 Exploitation'!B10:F10</f>
        <v>M. Mohamed Ali (Sécurité) et les chefs rayon</v>
      </c>
      <c r="C9" s="349"/>
      <c r="D9" s="349"/>
      <c r="E9" s="349"/>
      <c r="F9" s="349"/>
      <c r="G9" s="125"/>
    </row>
    <row r="10" spans="1:7" s="12" customFormat="1" ht="24" x14ac:dyDescent="0.45">
      <c r="A10" s="14" t="s">
        <v>43</v>
      </c>
      <c r="B10" s="346">
        <f>'A1 Exploitation'!B11:F11</f>
        <v>43195</v>
      </c>
      <c r="C10" s="346"/>
      <c r="D10" s="346"/>
      <c r="E10" s="346"/>
      <c r="F10" s="346"/>
      <c r="G10" s="125"/>
    </row>
    <row r="11" spans="1:7" s="12" customFormat="1" ht="24" x14ac:dyDescent="0.45">
      <c r="A11" s="14" t="s">
        <v>294</v>
      </c>
      <c r="B11" s="345">
        <f>D199</f>
        <v>0.95</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1</v>
      </c>
      <c r="C17" s="94"/>
      <c r="D17" s="95" t="s">
        <v>450</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250">
        <f>SUM(B17:C21)</f>
        <v>9</v>
      </c>
    </row>
    <row r="23" spans="1:7" x14ac:dyDescent="0.3">
      <c r="A23" s="333" t="s">
        <v>295</v>
      </c>
      <c r="B23" s="334"/>
      <c r="C23" s="335"/>
      <c r="D23" s="33">
        <f>D22/(COUNT(B17:C21)*2)</f>
        <v>0.9</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248">
        <f>SUM(B26:C32)</f>
        <v>14</v>
      </c>
    </row>
    <row r="34" spans="1:7" x14ac:dyDescent="0.3">
      <c r="A34" s="333" t="s">
        <v>295</v>
      </c>
      <c r="B34" s="334"/>
      <c r="C34" s="335"/>
      <c r="D34" s="33">
        <f>D33/(COUNT(B26:C32)*2)</f>
        <v>1</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248">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8">
        <f>SUM(B46:C51)</f>
        <v>10</v>
      </c>
    </row>
    <row r="53" spans="1:7" x14ac:dyDescent="0.3">
      <c r="A53" s="333" t="s">
        <v>295</v>
      </c>
      <c r="B53" s="334"/>
      <c r="C53" s="335"/>
      <c r="D53" s="33">
        <f>D52/(COUNT(B46:C51)*2)</f>
        <v>1</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439</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248">
        <f>SUM(B56:C62)</f>
        <v>13</v>
      </c>
    </row>
    <row r="64" spans="1:7" x14ac:dyDescent="0.3">
      <c r="A64" s="333" t="s">
        <v>295</v>
      </c>
      <c r="B64" s="334"/>
      <c r="C64" s="335"/>
      <c r="D64" s="33">
        <f>D63/(COUNT(B56:C62)*2)</f>
        <v>0.9285714285714286</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2</v>
      </c>
      <c r="C67" s="101"/>
      <c r="D67" s="102"/>
      <c r="E67" s="102"/>
      <c r="F67" s="94"/>
    </row>
    <row r="68" spans="1:7" ht="34.5" x14ac:dyDescent="0.4">
      <c r="A68" s="17" t="s">
        <v>272</v>
      </c>
      <c r="B68" s="100">
        <v>1</v>
      </c>
      <c r="C68" s="101"/>
      <c r="D68" s="95" t="s">
        <v>444</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t="s">
        <v>440</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248">
        <f>SUM(B67:C83)</f>
        <v>23</v>
      </c>
    </row>
    <row r="85" spans="1:7" x14ac:dyDescent="0.3">
      <c r="A85" s="333" t="s">
        <v>295</v>
      </c>
      <c r="B85" s="334"/>
      <c r="C85" s="335"/>
      <c r="D85" s="33">
        <f>D84/(COUNT(B67:C83)*2)</f>
        <v>0.95833333333333337</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2</v>
      </c>
      <c r="C88" s="101"/>
      <c r="D88" s="95"/>
      <c r="E88" s="95"/>
      <c r="F88" s="94"/>
    </row>
    <row r="89" spans="1:7" ht="34.5" x14ac:dyDescent="0.4">
      <c r="A89" s="17" t="s">
        <v>272</v>
      </c>
      <c r="B89" s="110">
        <v>1</v>
      </c>
      <c r="C89" s="101"/>
      <c r="D89" s="95" t="s">
        <v>443</v>
      </c>
      <c r="E89" s="94"/>
      <c r="F89" s="94" t="s">
        <v>356</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0.75" x14ac:dyDescent="0.3">
      <c r="A95" s="20" t="s">
        <v>165</v>
      </c>
      <c r="B95" s="110">
        <v>0</v>
      </c>
      <c r="C95" s="94"/>
      <c r="D95" s="107" t="s">
        <v>441</v>
      </c>
      <c r="E95" s="94" t="s">
        <v>442</v>
      </c>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248">
        <f>SUM(B88:C101)</f>
        <v>25</v>
      </c>
    </row>
    <row r="103" spans="1:7" x14ac:dyDescent="0.3">
      <c r="A103" s="333" t="s">
        <v>295</v>
      </c>
      <c r="B103" s="334"/>
      <c r="C103" s="335"/>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248">
        <f>SUM(B107:C117)</f>
        <v>22</v>
      </c>
      <c r="E118" s="13"/>
      <c r="F118" s="13"/>
      <c r="G118" s="126"/>
    </row>
    <row r="119" spans="1:7" s="22" customFormat="1" x14ac:dyDescent="0.3">
      <c r="A119" s="333" t="s">
        <v>295</v>
      </c>
      <c r="B119" s="334"/>
      <c r="C119" s="335"/>
      <c r="D119" s="33">
        <f>D118/(COUNT(B107:C117)*2)</f>
        <v>1</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62.25" x14ac:dyDescent="0.4">
      <c r="A126" s="17" t="s">
        <v>292</v>
      </c>
      <c r="B126" s="111">
        <v>1</v>
      </c>
      <c r="C126" s="101"/>
      <c r="D126" s="107" t="s">
        <v>445</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3" t="s">
        <v>36</v>
      </c>
      <c r="B133" s="334"/>
      <c r="C133" s="335"/>
      <c r="D133" s="248">
        <f>SUM(B122:C132)</f>
        <v>17</v>
      </c>
    </row>
    <row r="134" spans="1:7" x14ac:dyDescent="0.3">
      <c r="A134" s="333" t="s">
        <v>295</v>
      </c>
      <c r="B134" s="334"/>
      <c r="C134" s="335"/>
      <c r="D134" s="32">
        <f>D133/(COUNT(B122:C132)*2)</f>
        <v>0.94444444444444442</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0.75" x14ac:dyDescent="0.3">
      <c r="A147" s="50" t="s">
        <v>214</v>
      </c>
      <c r="B147" s="110">
        <v>1</v>
      </c>
      <c r="C147" s="95"/>
      <c r="D147" s="98" t="s">
        <v>446</v>
      </c>
      <c r="E147" s="94"/>
      <c r="F147" s="94" t="s">
        <v>356</v>
      </c>
    </row>
    <row r="148" spans="1:7" x14ac:dyDescent="0.3">
      <c r="A148" s="17" t="s">
        <v>305</v>
      </c>
      <c r="B148" s="110">
        <v>2</v>
      </c>
      <c r="C148" s="95"/>
      <c r="D148" s="115"/>
      <c r="E148" s="94"/>
      <c r="F148" s="94"/>
    </row>
    <row r="149" spans="1:7" x14ac:dyDescent="0.3">
      <c r="A149" s="333" t="s">
        <v>36</v>
      </c>
      <c r="B149" s="334"/>
      <c r="C149" s="335"/>
      <c r="D149" s="248">
        <f>SUM(B137:C148)</f>
        <v>23</v>
      </c>
    </row>
    <row r="150" spans="1:7" x14ac:dyDescent="0.3">
      <c r="A150" s="333" t="s">
        <v>295</v>
      </c>
      <c r="B150" s="334"/>
      <c r="C150" s="335"/>
      <c r="D150" s="33">
        <f>D149/(COUNT(B137:C148)*2)</f>
        <v>0.95833333333333337</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1</v>
      </c>
      <c r="C157" s="120" t="str">
        <f>IF(B157=0, -5, "0")</f>
        <v>0</v>
      </c>
      <c r="D157" s="95" t="s">
        <v>447</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3" t="s">
        <v>36</v>
      </c>
      <c r="B161" s="338"/>
      <c r="C161" s="339"/>
      <c r="D161" s="250">
        <f>SUM(B153:C160)</f>
        <v>15</v>
      </c>
    </row>
    <row r="162" spans="1:7" x14ac:dyDescent="0.3">
      <c r="A162" s="333" t="s">
        <v>295</v>
      </c>
      <c r="B162" s="334"/>
      <c r="C162" s="335"/>
      <c r="D162" s="33">
        <f>D161/(COUNT(B153:C160)*2)</f>
        <v>0.9375</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1</v>
      </c>
      <c r="C167" s="94"/>
      <c r="D167" s="95" t="s">
        <v>448</v>
      </c>
      <c r="E167" s="94"/>
      <c r="F167" s="94" t="s">
        <v>356</v>
      </c>
    </row>
    <row r="168" spans="1:7" x14ac:dyDescent="0.3">
      <c r="A168" s="17" t="s">
        <v>86</v>
      </c>
      <c r="B168" s="94">
        <v>2</v>
      </c>
      <c r="C168" s="94"/>
      <c r="D168" s="94"/>
      <c r="E168" s="95"/>
      <c r="F168" s="94"/>
    </row>
    <row r="169" spans="1:7" x14ac:dyDescent="0.3">
      <c r="A169" s="333" t="s">
        <v>36</v>
      </c>
      <c r="B169" s="334"/>
      <c r="C169" s="335"/>
      <c r="D169" s="248">
        <f>SUM(B165:C168)</f>
        <v>7</v>
      </c>
    </row>
    <row r="170" spans="1:7" x14ac:dyDescent="0.3">
      <c r="A170" s="333" t="s">
        <v>295</v>
      </c>
      <c r="B170" s="334"/>
      <c r="C170" s="335"/>
      <c r="D170" s="33">
        <f>D169/(COUNT(B165:C168)*2)</f>
        <v>0.875</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3" t="s">
        <v>36</v>
      </c>
      <c r="B177" s="334"/>
      <c r="C177" s="335"/>
      <c r="D177" s="248">
        <f>SUM(B173:C176)</f>
        <v>8</v>
      </c>
    </row>
    <row r="178" spans="1:7" x14ac:dyDescent="0.3">
      <c r="A178" s="333" t="s">
        <v>295</v>
      </c>
      <c r="B178" s="334"/>
      <c r="C178" s="335"/>
      <c r="D178" s="33">
        <f>D177/(COUNT(B173:C176)*2)</f>
        <v>1</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t="s">
        <v>32</v>
      </c>
      <c r="C181" s="94"/>
      <c r="D181" s="95"/>
      <c r="E181" s="95"/>
      <c r="F181" s="94"/>
    </row>
    <row r="182" spans="1:7" x14ac:dyDescent="0.3">
      <c r="A182" s="52" t="s">
        <v>220</v>
      </c>
      <c r="B182" s="94">
        <v>1</v>
      </c>
      <c r="C182" s="94"/>
      <c r="D182" s="95" t="s">
        <v>449</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248">
        <f>SUM(B181:C185)</f>
        <v>7</v>
      </c>
    </row>
    <row r="187" spans="1:7" x14ac:dyDescent="0.3">
      <c r="A187" s="333" t="s">
        <v>295</v>
      </c>
      <c r="B187" s="334"/>
      <c r="C187" s="335"/>
      <c r="D187" s="33">
        <f>D186/(COUNT(B181:C185)*2)</f>
        <v>0.875</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3" t="s">
        <v>36</v>
      </c>
      <c r="B194" s="334"/>
      <c r="C194" s="335"/>
      <c r="D194" s="54">
        <f>SUM(B190:C193)</f>
        <v>6</v>
      </c>
    </row>
    <row r="195" spans="1:6" x14ac:dyDescent="0.3">
      <c r="A195" s="333" t="s">
        <v>295</v>
      </c>
      <c r="B195" s="334"/>
      <c r="C195" s="335"/>
      <c r="D195" s="33">
        <f>D194/(COUNT(B190:C193)*2)</f>
        <v>1</v>
      </c>
    </row>
    <row r="197" spans="1:6" ht="18" x14ac:dyDescent="0.35">
      <c r="A197" s="64" t="s">
        <v>246</v>
      </c>
      <c r="B197" s="63"/>
      <c r="C197" s="63"/>
      <c r="D197" s="295">
        <v>0</v>
      </c>
      <c r="E197" s="287"/>
      <c r="F197" s="288"/>
    </row>
    <row r="198" spans="1:6" ht="22.5" x14ac:dyDescent="0.3">
      <c r="A198" s="35" t="s">
        <v>322</v>
      </c>
      <c r="B198" s="36"/>
      <c r="C198" s="37"/>
      <c r="D198" s="38">
        <f>SUM(D194,D186,D177,D169,D161,D63,D52,D33,D22,D118,D149,D133,D102,D84,D42)</f>
        <v>209</v>
      </c>
    </row>
    <row r="199" spans="1:6" ht="22.5" x14ac:dyDescent="0.3">
      <c r="A199" s="35" t="s">
        <v>323</v>
      </c>
      <c r="B199" s="36"/>
      <c r="C199" s="37"/>
      <c r="D199" s="39">
        <f>D198/(COUNT(B190:C193,B181:C185,B173:C176,B165:C168,B153:C160,B56:C62,B46:C51,B26:C32,B17:C21,B107:C117,B137:C148,B122:C132,B88:C101,B67:C83,B37:C41)*2)</f>
        <v>0.95</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5" orientation="portrait" r:id="rId1"/>
  <rowBreaks count="2" manualBreakCount="2">
    <brk id="85" max="5" man="1"/>
    <brk id="163"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1" zoomScaleSheetLayoutView="100" workbookViewId="0">
      <selection activeCell="F529" sqref="F52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t="s">
        <v>451</v>
      </c>
      <c r="C9" s="329"/>
      <c r="D9" s="329"/>
      <c r="E9" s="329"/>
      <c r="F9" s="329"/>
      <c r="G9" s="125"/>
    </row>
    <row r="10" spans="1:7" ht="24" x14ac:dyDescent="0.45">
      <c r="A10" s="15" t="s">
        <v>44</v>
      </c>
      <c r="B10" s="330" t="s">
        <v>452</v>
      </c>
      <c r="C10" s="330"/>
      <c r="D10" s="330"/>
      <c r="E10" s="330"/>
      <c r="F10" s="330"/>
      <c r="G10" s="125"/>
    </row>
    <row r="11" spans="1:7" ht="24" x14ac:dyDescent="0.45">
      <c r="A11" s="14" t="s">
        <v>43</v>
      </c>
      <c r="B11" s="325">
        <v>43280</v>
      </c>
      <c r="C11" s="325"/>
      <c r="D11" s="325"/>
      <c r="E11" s="325"/>
      <c r="F11" s="325"/>
      <c r="G11" s="125"/>
    </row>
    <row r="12" spans="1:7" ht="24" x14ac:dyDescent="0.45">
      <c r="A12" s="14" t="s">
        <v>239</v>
      </c>
      <c r="B12" s="323">
        <f>D549</f>
        <v>0.97368421052631582</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t="str">
        <f>IFERROR(E41/F41,"N.A")</f>
        <v>N.A</v>
      </c>
      <c r="E41" s="282">
        <f>COUNTIF('A1 Exploitation'!F21:F40,"ok")</f>
        <v>0</v>
      </c>
      <c r="F41" s="283">
        <f>COUNTA('A1 Exploitation'!F21:F40)</f>
        <v>0</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43280</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453</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43280</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463</v>
      </c>
      <c r="E114" s="94"/>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49.5" x14ac:dyDescent="0.3">
      <c r="A124" s="4" t="s">
        <v>59</v>
      </c>
      <c r="B124" s="130">
        <v>1</v>
      </c>
      <c r="C124" s="130"/>
      <c r="D124" s="157" t="s">
        <v>456</v>
      </c>
      <c r="E124" s="95"/>
      <c r="F124" s="204" t="s">
        <v>356</v>
      </c>
    </row>
    <row r="125" spans="1:6" ht="99" x14ac:dyDescent="0.3">
      <c r="A125" s="209" t="s">
        <v>159</v>
      </c>
      <c r="B125" s="130">
        <v>1</v>
      </c>
      <c r="C125" s="130" t="str">
        <f>IF(B125=0, -5, "0")</f>
        <v>0</v>
      </c>
      <c r="D125" s="226" t="s">
        <v>462</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3" x14ac:dyDescent="0.3">
      <c r="A131" s="209" t="s">
        <v>380</v>
      </c>
      <c r="B131" s="130">
        <v>1</v>
      </c>
      <c r="C131" s="213" t="str">
        <f>IF(B131=0, -5, "0")</f>
        <v>0</v>
      </c>
      <c r="D131" s="95" t="s">
        <v>457</v>
      </c>
      <c r="E131" s="95"/>
      <c r="F131" s="204" t="s">
        <v>357</v>
      </c>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81">
        <f>IFERROR(E153/F153,"N.A")</f>
        <v>0.83333333333333337</v>
      </c>
      <c r="E153" s="282">
        <f>COUNTIF('A1 Exploitation'!F110:F152,"ok")</f>
        <v>5</v>
      </c>
      <c r="F153" s="283">
        <f>COUNTA('A1 Exploitation'!F110:F152)</f>
        <v>6</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0.94285714285714284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43280</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49.5" x14ac:dyDescent="0.3">
      <c r="A196" s="4" t="s">
        <v>361</v>
      </c>
      <c r="B196" s="130">
        <v>1</v>
      </c>
      <c r="C196" s="131"/>
      <c r="D196" s="116" t="s">
        <v>468</v>
      </c>
      <c r="E196" s="106"/>
      <c r="F196" s="204" t="s">
        <v>356</v>
      </c>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43280</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30</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469</v>
      </c>
      <c r="E254" s="106"/>
      <c r="F254" s="204" t="s">
        <v>356</v>
      </c>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81">
        <f>IFERROR(E261/F261,"N.A")</f>
        <v>1</v>
      </c>
      <c r="E261" s="282">
        <f>COUNTIF('A1 Exploitation'!F212:F260,"ok")</f>
        <v>2</v>
      </c>
      <c r="F261" s="283">
        <f>COUNTA('A1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75</v>
      </c>
    </row>
    <row r="266" spans="1:7" ht="18" x14ac:dyDescent="0.35">
      <c r="A266" s="57" t="s">
        <v>202</v>
      </c>
      <c r="B266" s="160"/>
      <c r="C266" s="161"/>
      <c r="D266" s="162">
        <f>D265/(COUNT(B226:C243,B248:C255,B212:C221,B257:C261)*2)</f>
        <v>0.98684210526315785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43280</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ht="66" x14ac:dyDescent="0.3">
      <c r="A281" s="7" t="s">
        <v>62</v>
      </c>
      <c r="B281" s="130">
        <v>1</v>
      </c>
      <c r="C281" s="130"/>
      <c r="D281" s="116" t="s">
        <v>471</v>
      </c>
      <c r="E281" s="106"/>
      <c r="F281" s="204" t="s">
        <v>356</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474</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66" x14ac:dyDescent="0.3">
      <c r="A298" s="70" t="s">
        <v>260</v>
      </c>
      <c r="B298" s="130">
        <v>0</v>
      </c>
      <c r="C298" s="130"/>
      <c r="D298" s="156" t="s">
        <v>472</v>
      </c>
      <c r="E298" s="116" t="s">
        <v>473</v>
      </c>
      <c r="F298" s="204" t="s">
        <v>356</v>
      </c>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81">
        <f>IFERROR(E313/F313,"N.A")</f>
        <v>1</v>
      </c>
      <c r="E313" s="282">
        <f>COUNTIF('A1 Exploitation'!F273:F312,"ok")</f>
        <v>3</v>
      </c>
      <c r="F313" s="283">
        <f>COUNTA('A1 Exploitation'!F273:F312)</f>
        <v>3</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0.94444444444444442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43280</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1</v>
      </c>
      <c r="C341" s="131"/>
      <c r="D341" s="138" t="s">
        <v>476</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43280</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478</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43280</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43280</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6" x14ac:dyDescent="0.3">
      <c r="A464" s="70" t="s">
        <v>133</v>
      </c>
      <c r="B464" s="130">
        <v>1</v>
      </c>
      <c r="C464" s="130"/>
      <c r="D464" s="154" t="s">
        <v>479</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43280</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1</v>
      </c>
      <c r="C492" s="131"/>
      <c r="D492" s="116" t="s">
        <v>480</v>
      </c>
      <c r="E492" s="106"/>
      <c r="F492" s="204" t="s">
        <v>356</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81" t="str">
        <f>IFERROR(E498/F498,"N.A")</f>
        <v>N.A</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43280</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50"/>
      <c r="E508" s="309"/>
      <c r="F508" s="30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t="str">
        <f>IFERROR(E512/F512,"N.A")</f>
        <v>N.A</v>
      </c>
      <c r="E512" s="284">
        <f>COUNTIF('A1 Exploitation'!F509:F511,"ok")</f>
        <v>0</v>
      </c>
      <c r="F512" s="285">
        <f>COUNTA('A1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43280</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50"/>
      <c r="E519" s="309"/>
      <c r="F519" s="30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1</v>
      </c>
      <c r="C529" s="140"/>
      <c r="D529" s="174" t="s">
        <v>482</v>
      </c>
      <c r="E529" s="94"/>
      <c r="F529" s="204" t="s">
        <v>356</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t="str">
        <f>IFERROR(E532/F532,"N.A")</f>
        <v>N.A</v>
      </c>
      <c r="E532" s="282">
        <f>COUNTIF('A1 Exploitation'!F520:F531,"ok")</f>
        <v>0</v>
      </c>
      <c r="F532" s="283">
        <f>COUNTA('A1 Exploitation'!F520:F531)</f>
        <v>0</v>
      </c>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43280</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50"/>
      <c r="E539" s="309"/>
      <c r="F539" s="309"/>
      <c r="G539" s="127"/>
    </row>
    <row r="540" spans="1:7" ht="30" x14ac:dyDescent="0.3">
      <c r="A540" s="70" t="s">
        <v>373</v>
      </c>
      <c r="B540" s="130" t="s">
        <v>32</v>
      </c>
      <c r="C540" s="130"/>
      <c r="D540" s="154"/>
      <c r="E540" s="94"/>
      <c r="F540" s="204"/>
    </row>
    <row r="541" spans="1:7" x14ac:dyDescent="0.3">
      <c r="A541" s="4" t="s">
        <v>54</v>
      </c>
      <c r="B541" s="130" t="s">
        <v>32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0</v>
      </c>
    </row>
    <row r="545" spans="1:4" x14ac:dyDescent="0.3">
      <c r="A545" s="5" t="s">
        <v>35</v>
      </c>
      <c r="B545" s="175"/>
      <c r="C545" s="176"/>
      <c r="D545" s="177" t="e">
        <f>D544/(COUNT(B540:C543)*2)</f>
        <v>#DIV/0!</v>
      </c>
    </row>
    <row r="547" spans="1:4" ht="22.5" x14ac:dyDescent="0.45">
      <c r="A547" s="178" t="s">
        <v>245</v>
      </c>
      <c r="B547" s="179"/>
      <c r="C547" s="179"/>
      <c r="D547" s="180">
        <f>AVERAGE(D41,D99,D153,D200,D261,D313,D353,D386,D439,D476,D498,D512,D532,D543)</f>
        <v>0.97619047619047628</v>
      </c>
    </row>
    <row r="548" spans="1:4" ht="22.5" x14ac:dyDescent="0.45">
      <c r="A548" s="35" t="s">
        <v>45</v>
      </c>
      <c r="B548" s="181"/>
      <c r="C548" s="182"/>
      <c r="D548" s="183">
        <f>SUM(D544,D533,D513,D502,D443,D390,D357,D45,D317,D265,D157,D480,D204,D102)</f>
        <v>592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0.97368421052631582</v>
      </c>
    </row>
  </sheetData>
  <sheetProtection algorithmName="SHA-512" hashValue="0dMIBjnbEOttkfDYVkKGOwXNJOB+rMTleNlGbVQtXNn1r+Uae6A9aliPRidpWqSqnvFMnPBU1HPt06+GLxvrVw==" saltValue="rdgYB76ngKNcQ2TFPup8c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3">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7" zoomScaleNormal="90" zoomScaleSheetLayoutView="87" workbookViewId="0">
      <selection activeCell="F184" sqref="F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7" t="s">
        <v>50</v>
      </c>
      <c r="B6" s="347"/>
      <c r="C6" s="347"/>
      <c r="D6" s="347"/>
      <c r="E6" s="347"/>
      <c r="F6" s="347"/>
      <c r="G6" s="125"/>
    </row>
    <row r="7" spans="1:7" s="12" customFormat="1" ht="21.75" customHeight="1" x14ac:dyDescent="0.45">
      <c r="A7" s="328" t="str">
        <f>'A2 Exploitation'!A8:F8</f>
        <v>Mrezga</v>
      </c>
      <c r="B7" s="328"/>
      <c r="C7" s="328"/>
      <c r="D7" s="328"/>
      <c r="E7" s="328"/>
      <c r="F7" s="328"/>
      <c r="G7" s="125"/>
    </row>
    <row r="8" spans="1:7" s="12" customFormat="1" ht="24" x14ac:dyDescent="0.45">
      <c r="A8" s="14" t="s">
        <v>42</v>
      </c>
      <c r="B8" s="348" t="str">
        <f>'A2 Exploitation'!B9:F9</f>
        <v>Dr Hend KAMOUN</v>
      </c>
      <c r="C8" s="348"/>
      <c r="D8" s="348"/>
      <c r="E8" s="348"/>
      <c r="F8" s="348"/>
      <c r="G8" s="125"/>
    </row>
    <row r="9" spans="1:7" s="12" customFormat="1" ht="24" x14ac:dyDescent="0.45">
      <c r="A9" s="15" t="s">
        <v>44</v>
      </c>
      <c r="B9" s="349" t="str">
        <f>'A2 Exploitation'!B10:F10</f>
        <v>Directeur du magasin et chefs rayons</v>
      </c>
      <c r="C9" s="349"/>
      <c r="D9" s="349"/>
      <c r="E9" s="349"/>
      <c r="F9" s="349"/>
      <c r="G9" s="125"/>
    </row>
    <row r="10" spans="1:7" s="12" customFormat="1" ht="24" x14ac:dyDescent="0.45">
      <c r="A10" s="14" t="s">
        <v>43</v>
      </c>
      <c r="B10" s="346">
        <f>'A2 Exploitation'!B11:F11</f>
        <v>43280</v>
      </c>
      <c r="C10" s="346"/>
      <c r="D10" s="346"/>
      <c r="E10" s="346"/>
      <c r="F10" s="346"/>
      <c r="G10" s="125"/>
    </row>
    <row r="11" spans="1:7" s="12" customFormat="1" ht="24" x14ac:dyDescent="0.45">
      <c r="A11" s="14" t="s">
        <v>294</v>
      </c>
      <c r="B11" s="345">
        <f>D199</f>
        <v>0.95299145299145294</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1</v>
      </c>
      <c r="C17" s="94"/>
      <c r="D17" s="95" t="s">
        <v>450</v>
      </c>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250">
        <f>SUM(B17:C21)</f>
        <v>9</v>
      </c>
    </row>
    <row r="23" spans="1:7" x14ac:dyDescent="0.3">
      <c r="A23" s="333" t="s">
        <v>295</v>
      </c>
      <c r="B23" s="334"/>
      <c r="C23" s="335"/>
      <c r="D23" s="33">
        <f>D22/(COUNT(B17:C21)*2)</f>
        <v>0.9</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248">
        <f>SUM(B26:C32)</f>
        <v>14</v>
      </c>
    </row>
    <row r="34" spans="1:7" x14ac:dyDescent="0.3">
      <c r="A34" s="333" t="s">
        <v>295</v>
      </c>
      <c r="B34" s="334"/>
      <c r="C34" s="335"/>
      <c r="D34" s="33">
        <f>D33/(COUNT(B26:C32)*2)</f>
        <v>1</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248">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8">
        <f>SUM(B46:C51)</f>
        <v>10</v>
      </c>
    </row>
    <row r="53" spans="1:7" x14ac:dyDescent="0.3">
      <c r="A53" s="333" t="s">
        <v>295</v>
      </c>
      <c r="B53" s="334"/>
      <c r="C53" s="335"/>
      <c r="D53" s="33">
        <f>D52/(COUNT(B46:C51)*2)</f>
        <v>1</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248">
        <f>SUM(B56:C62)</f>
        <v>14</v>
      </c>
    </row>
    <row r="64" spans="1:7" x14ac:dyDescent="0.3">
      <c r="A64" s="333" t="s">
        <v>295</v>
      </c>
      <c r="B64" s="334"/>
      <c r="C64" s="335"/>
      <c r="D64" s="33">
        <f>D63/(COUNT(B56:C62)*2)</f>
        <v>1</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2</v>
      </c>
      <c r="C67" s="101"/>
      <c r="D67" s="102"/>
      <c r="E67" s="102"/>
      <c r="F67" s="94"/>
    </row>
    <row r="68" spans="1:7" ht="51" x14ac:dyDescent="0.4">
      <c r="A68" s="17" t="s">
        <v>272</v>
      </c>
      <c r="B68" s="100">
        <v>1</v>
      </c>
      <c r="C68" s="101"/>
      <c r="D68" s="95" t="s">
        <v>455</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454</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248">
        <f>SUM(B67:C83)</f>
        <v>29</v>
      </c>
    </row>
    <row r="85" spans="1:7" x14ac:dyDescent="0.3">
      <c r="A85" s="333" t="s">
        <v>295</v>
      </c>
      <c r="B85" s="334"/>
      <c r="C85" s="335"/>
      <c r="D85" s="33">
        <f>D84/(COUNT(B67:C83)*2)</f>
        <v>0.96666666666666667</v>
      </c>
    </row>
    <row r="86" spans="1:7" s="22" customFormat="1" x14ac:dyDescent="0.3">
      <c r="A86" s="26"/>
      <c r="B86" s="27"/>
      <c r="C86" s="27"/>
      <c r="D86" s="28"/>
      <c r="G86" s="126"/>
    </row>
    <row r="87" spans="1:7" ht="19.5" x14ac:dyDescent="0.4">
      <c r="A87" s="331" t="s">
        <v>211</v>
      </c>
      <c r="B87" s="332"/>
      <c r="C87" s="332"/>
      <c r="D87" s="332"/>
      <c r="E87" s="332"/>
      <c r="F87" s="332"/>
    </row>
    <row r="88" spans="1:7" ht="67.5" x14ac:dyDescent="0.4">
      <c r="A88" s="50" t="s">
        <v>273</v>
      </c>
      <c r="B88" s="110">
        <v>1</v>
      </c>
      <c r="C88" s="101"/>
      <c r="D88" s="95" t="s">
        <v>458</v>
      </c>
      <c r="E88" s="95"/>
      <c r="F88" s="94" t="s">
        <v>356</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107" t="s">
        <v>460</v>
      </c>
      <c r="E91" s="94"/>
      <c r="F91" s="94" t="s">
        <v>357</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441</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465</v>
      </c>
      <c r="E99" s="94"/>
      <c r="F99" s="94"/>
    </row>
    <row r="100" spans="1:7" ht="33.75" x14ac:dyDescent="0.35">
      <c r="A100" s="45" t="s">
        <v>297</v>
      </c>
      <c r="B100" s="110">
        <v>2</v>
      </c>
      <c r="C100" s="120" t="str">
        <f>IF(B100=0, -5, "0")</f>
        <v>0</v>
      </c>
      <c r="D100" s="95" t="s">
        <v>464</v>
      </c>
      <c r="E100" s="94"/>
      <c r="F100" s="94"/>
    </row>
    <row r="101" spans="1:7" x14ac:dyDescent="0.3">
      <c r="A101" s="51" t="s">
        <v>232</v>
      </c>
      <c r="B101" s="110">
        <v>2</v>
      </c>
      <c r="C101" s="94"/>
      <c r="D101" s="95"/>
      <c r="E101" s="94"/>
      <c r="F101" s="94"/>
    </row>
    <row r="102" spans="1:7" x14ac:dyDescent="0.3">
      <c r="A102" s="333" t="s">
        <v>36</v>
      </c>
      <c r="B102" s="334"/>
      <c r="C102" s="335"/>
      <c r="D102" s="248">
        <f>SUM(B88:C101)</f>
        <v>25</v>
      </c>
    </row>
    <row r="103" spans="1:7" x14ac:dyDescent="0.3">
      <c r="A103" s="333" t="s">
        <v>295</v>
      </c>
      <c r="B103" s="334"/>
      <c r="C103" s="335"/>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466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248">
        <f>SUM(B107:C117)</f>
        <v>22</v>
      </c>
      <c r="E118" s="13"/>
      <c r="F118" s="13"/>
      <c r="G118" s="126"/>
    </row>
    <row r="119" spans="1:7" s="22" customFormat="1" x14ac:dyDescent="0.3">
      <c r="A119" s="333" t="s">
        <v>295</v>
      </c>
      <c r="B119" s="334"/>
      <c r="C119" s="335"/>
      <c r="D119" s="33">
        <f>D118/(COUNT(B107:C117)*2)</f>
        <v>1</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470</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3" t="s">
        <v>36</v>
      </c>
      <c r="B133" s="334"/>
      <c r="C133" s="335"/>
      <c r="D133" s="248">
        <f>SUM(B122:C132)</f>
        <v>21</v>
      </c>
    </row>
    <row r="134" spans="1:7" x14ac:dyDescent="0.3">
      <c r="A134" s="333" t="s">
        <v>295</v>
      </c>
      <c r="B134" s="334"/>
      <c r="C134" s="335"/>
      <c r="D134" s="32">
        <f>D133/(COUNT(B122:C132)*2)</f>
        <v>0.95454545454545459</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50.25" x14ac:dyDescent="0.35">
      <c r="A144" s="40" t="s">
        <v>237</v>
      </c>
      <c r="B144" s="110">
        <v>2</v>
      </c>
      <c r="C144" s="120" t="str">
        <f>IF(B144=0, -5, "0")</f>
        <v>0</v>
      </c>
      <c r="D144" s="95" t="s">
        <v>475</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3" t="s">
        <v>36</v>
      </c>
      <c r="B149" s="334"/>
      <c r="C149" s="335"/>
      <c r="D149" s="248">
        <f>SUM(B137:C148)</f>
        <v>24</v>
      </c>
    </row>
    <row r="150" spans="1:7" x14ac:dyDescent="0.3">
      <c r="A150" s="333" t="s">
        <v>295</v>
      </c>
      <c r="B150" s="334"/>
      <c r="C150" s="335"/>
      <c r="D150" s="33">
        <f>D149/(COUNT(B137:C148)*2)</f>
        <v>1</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1</v>
      </c>
      <c r="C157" s="120" t="str">
        <f>IF(B157=0, -5, "0")</f>
        <v>0</v>
      </c>
      <c r="D157" s="95" t="s">
        <v>447</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3" t="s">
        <v>36</v>
      </c>
      <c r="B161" s="338"/>
      <c r="C161" s="339"/>
      <c r="D161" s="250">
        <f>SUM(B153:C160)</f>
        <v>15</v>
      </c>
    </row>
    <row r="162" spans="1:7" x14ac:dyDescent="0.3">
      <c r="A162" s="333" t="s">
        <v>295</v>
      </c>
      <c r="B162" s="334"/>
      <c r="C162" s="335"/>
      <c r="D162" s="33">
        <f>D161/(COUNT(B153:C160)*2)</f>
        <v>0.9375</v>
      </c>
    </row>
    <row r="163" spans="1:7" s="22" customFormat="1" x14ac:dyDescent="0.3">
      <c r="A163" s="26"/>
      <c r="B163" s="27"/>
      <c r="C163" s="29"/>
      <c r="D163" s="30"/>
      <c r="G163" s="126"/>
    </row>
    <row r="164" spans="1:7" ht="19.5" x14ac:dyDescent="0.4">
      <c r="A164" s="331" t="s">
        <v>77</v>
      </c>
      <c r="B164" s="332"/>
      <c r="C164" s="332"/>
      <c r="D164" s="332"/>
      <c r="E164" s="332"/>
      <c r="F164" s="332"/>
    </row>
    <row r="165" spans="1:7" ht="50.25" x14ac:dyDescent="0.35">
      <c r="A165" s="40" t="s">
        <v>286</v>
      </c>
      <c r="B165" s="94">
        <v>1</v>
      </c>
      <c r="C165" s="120" t="str">
        <f>IF(B165=0, -5, "0")</f>
        <v>0</v>
      </c>
      <c r="D165" s="95" t="s">
        <v>461</v>
      </c>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3" t="s">
        <v>36</v>
      </c>
      <c r="B169" s="334"/>
      <c r="C169" s="335"/>
      <c r="D169" s="248">
        <f>SUM(B165:C168)</f>
        <v>7</v>
      </c>
    </row>
    <row r="170" spans="1:7" x14ac:dyDescent="0.3">
      <c r="A170" s="333" t="s">
        <v>295</v>
      </c>
      <c r="B170" s="334"/>
      <c r="C170" s="335"/>
      <c r="D170" s="33">
        <f>D169/(COUNT(B165:C168)*2)</f>
        <v>0.875</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3" t="s">
        <v>36</v>
      </c>
      <c r="B177" s="334"/>
      <c r="C177" s="335"/>
      <c r="D177" s="248">
        <f>SUM(B173:C176)</f>
        <v>8</v>
      </c>
    </row>
    <row r="178" spans="1:7" x14ac:dyDescent="0.3">
      <c r="A178" s="333" t="s">
        <v>295</v>
      </c>
      <c r="B178" s="334"/>
      <c r="C178" s="335"/>
      <c r="D178" s="33">
        <f>D177/(COUNT(B173:C176)*2)</f>
        <v>1</v>
      </c>
    </row>
    <row r="179" spans="1:7" s="22" customFormat="1" x14ac:dyDescent="0.3">
      <c r="A179" s="26"/>
      <c r="B179" s="27"/>
      <c r="C179" s="27"/>
      <c r="D179" s="28"/>
      <c r="G179" s="126"/>
    </row>
    <row r="180" spans="1:7" ht="19.5" x14ac:dyDescent="0.4">
      <c r="A180" s="331" t="s">
        <v>78</v>
      </c>
      <c r="B180" s="332"/>
      <c r="C180" s="332"/>
      <c r="D180" s="332"/>
      <c r="E180" s="332"/>
      <c r="F180" s="332"/>
    </row>
    <row r="181" spans="1:7" ht="33" x14ac:dyDescent="0.3">
      <c r="A181" s="44" t="s">
        <v>315</v>
      </c>
      <c r="B181" s="94">
        <v>1</v>
      </c>
      <c r="C181" s="94"/>
      <c r="D181" s="95" t="s">
        <v>481</v>
      </c>
      <c r="E181" s="95"/>
      <c r="F181" s="94" t="s">
        <v>357</v>
      </c>
    </row>
    <row r="182" spans="1:7" ht="33" x14ac:dyDescent="0.3">
      <c r="A182" s="52" t="s">
        <v>220</v>
      </c>
      <c r="B182" s="94">
        <v>1</v>
      </c>
      <c r="C182" s="94"/>
      <c r="D182" s="95" t="s">
        <v>477</v>
      </c>
      <c r="E182" s="69"/>
      <c r="F182" s="94" t="s">
        <v>357</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248">
        <f>SUM(B181:C185)</f>
        <v>8</v>
      </c>
    </row>
    <row r="187" spans="1:7" x14ac:dyDescent="0.3">
      <c r="A187" s="333" t="s">
        <v>295</v>
      </c>
      <c r="B187" s="334"/>
      <c r="C187" s="335"/>
      <c r="D187" s="33">
        <f>D186/(COUNT(B181:C185)*2)</f>
        <v>0.8</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459</v>
      </c>
      <c r="E192" s="94"/>
      <c r="F192" s="94" t="s">
        <v>356</v>
      </c>
    </row>
    <row r="193" spans="1:6" x14ac:dyDescent="0.3">
      <c r="A193" s="53" t="s">
        <v>189</v>
      </c>
      <c r="B193" s="94">
        <v>2</v>
      </c>
      <c r="C193" s="94"/>
      <c r="D193" s="94"/>
      <c r="E193" s="94"/>
      <c r="F193" s="94"/>
    </row>
    <row r="194" spans="1:6" x14ac:dyDescent="0.3">
      <c r="A194" s="333" t="s">
        <v>36</v>
      </c>
      <c r="B194" s="334"/>
      <c r="C194" s="335"/>
      <c r="D194" s="54">
        <f>SUM(B190:C193)</f>
        <v>7</v>
      </c>
    </row>
    <row r="195" spans="1:6" x14ac:dyDescent="0.3">
      <c r="A195" s="333" t="s">
        <v>295</v>
      </c>
      <c r="B195" s="334"/>
      <c r="C195" s="335"/>
      <c r="D195" s="33">
        <f>D194/(COUNT(B190:C193)*2)</f>
        <v>0.875</v>
      </c>
    </row>
    <row r="197" spans="1:6" ht="18" x14ac:dyDescent="0.35">
      <c r="A197" s="64" t="s">
        <v>246</v>
      </c>
      <c r="B197" s="63"/>
      <c r="C197" s="63"/>
      <c r="D197" s="296">
        <f>E197/F197</f>
        <v>0.6</v>
      </c>
      <c r="E197" s="297">
        <f>COUNTIF('A1 Technique'!F17:F193,"ok")</f>
        <v>6</v>
      </c>
      <c r="F197" s="297">
        <f>COUNTA('A1 Technique'!F17:F193)</f>
        <v>10</v>
      </c>
    </row>
    <row r="198" spans="1:6" ht="22.5" x14ac:dyDescent="0.3">
      <c r="A198" s="35" t="s">
        <v>322</v>
      </c>
      <c r="B198" s="36"/>
      <c r="C198" s="37"/>
      <c r="D198" s="38">
        <f>SUM(D194,D186,D177,D169,D161,D63,D52,D33,D22,D118,D149,D133,D102,D84,D42)</f>
        <v>223</v>
      </c>
    </row>
    <row r="199" spans="1:6" ht="22.5" x14ac:dyDescent="0.3">
      <c r="A199" s="35" t="s">
        <v>323</v>
      </c>
      <c r="B199" s="36"/>
      <c r="C199" s="37"/>
      <c r="D199" s="39">
        <f>D198/(COUNT(B190:C193,B181:C185,B173:C176,B165:C168,B153:C160,B56:C62,B46:C51,B26:C32,B17:C21,B107:C117,B137:C148,B122:C132,B88:C101,B67:C83,B37:C41)*2)</f>
        <v>0.95299145299145294</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537" zoomScale="89" zoomScaleSheetLayoutView="89" workbookViewId="0">
      <selection activeCell="D553" sqref="D55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t="s">
        <v>483</v>
      </c>
      <c r="C9" s="329"/>
      <c r="D9" s="329"/>
      <c r="E9" s="329"/>
      <c r="F9" s="329"/>
      <c r="G9" s="125"/>
    </row>
    <row r="10" spans="1:7" ht="24" x14ac:dyDescent="0.45">
      <c r="A10" s="15" t="s">
        <v>44</v>
      </c>
      <c r="B10" s="330" t="s">
        <v>484</v>
      </c>
      <c r="C10" s="330"/>
      <c r="D10" s="330"/>
      <c r="E10" s="330"/>
      <c r="F10" s="330"/>
      <c r="G10" s="125"/>
    </row>
    <row r="11" spans="1:7" ht="24" x14ac:dyDescent="0.45">
      <c r="A11" s="14" t="s">
        <v>43</v>
      </c>
      <c r="B11" s="325">
        <v>43347</v>
      </c>
      <c r="C11" s="325"/>
      <c r="D11" s="325"/>
      <c r="E11" s="325"/>
      <c r="F11" s="325"/>
      <c r="G11" s="125"/>
    </row>
    <row r="12" spans="1:7" ht="24" x14ac:dyDescent="0.45">
      <c r="A12" s="14" t="s">
        <v>239</v>
      </c>
      <c r="B12" s="323">
        <f>D549</f>
        <v>0.91528239202657802</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43347</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518</v>
      </c>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43347</v>
      </c>
      <c r="B49" s="124"/>
      <c r="C49" s="135"/>
      <c r="D49" s="124"/>
    </row>
    <row r="50" spans="1:7" x14ac:dyDescent="0.3">
      <c r="A50" s="307" t="s">
        <v>30</v>
      </c>
      <c r="B50" s="308" t="s">
        <v>31</v>
      </c>
      <c r="C50" s="308"/>
      <c r="D50" s="308" t="s">
        <v>46</v>
      </c>
      <c r="E50" s="309" t="s">
        <v>310</v>
      </c>
      <c r="F50" s="309" t="s">
        <v>360</v>
      </c>
      <c r="G50" s="127"/>
    </row>
    <row r="51" spans="1:7"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353" t="s">
        <v>393</v>
      </c>
      <c r="B74" s="130">
        <v>1</v>
      </c>
      <c r="C74" s="150" t="str">
        <f>IF(B74=0, -5, "0")</f>
        <v>0</v>
      </c>
      <c r="D74" s="293" t="s">
        <v>509</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1</v>
      </c>
      <c r="C80" s="131"/>
      <c r="D80" s="151" t="s">
        <v>489</v>
      </c>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v>1</v>
      </c>
      <c r="C88" s="130"/>
      <c r="D88" s="137" t="s">
        <v>508</v>
      </c>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521</v>
      </c>
      <c r="B96" s="130">
        <v>2</v>
      </c>
      <c r="C96" s="213"/>
      <c r="D96" s="223"/>
      <c r="E96" s="106"/>
      <c r="F96" s="204"/>
      <c r="G96" s="127"/>
    </row>
    <row r="97" spans="1:7" s="112" customFormat="1" ht="31.5" customHeight="1" x14ac:dyDescent="0.3">
      <c r="A97" s="219" t="s">
        <v>433</v>
      </c>
      <c r="B97" s="130">
        <v>2</v>
      </c>
      <c r="C97" s="213"/>
      <c r="D97" s="223"/>
      <c r="E97" s="106"/>
      <c r="F97" s="204"/>
      <c r="G97" s="127"/>
    </row>
    <row r="98" spans="1:7" s="112" customFormat="1" ht="44.25" customHeight="1" x14ac:dyDescent="0.3">
      <c r="A98" s="219" t="s">
        <v>392</v>
      </c>
      <c r="B98" s="130">
        <v>2</v>
      </c>
      <c r="C98" s="213"/>
      <c r="D98" s="223" t="s">
        <v>510</v>
      </c>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1</v>
      </c>
      <c r="F99" s="283">
        <f>COUNTA('A2 Exploitation'!F53:F98)</f>
        <v>1</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63</v>
      </c>
    </row>
    <row r="103" spans="1:7" ht="18" x14ac:dyDescent="0.35">
      <c r="A103" s="42" t="s">
        <v>199</v>
      </c>
      <c r="B103" s="152"/>
      <c r="C103" s="153"/>
      <c r="D103" s="144">
        <f>D102/(COUNT(B88:C93,B53:C60,B65:C83,B95:C99)*2)</f>
        <v>0.95454545454545459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43347</v>
      </c>
      <c r="B106" s="124"/>
      <c r="C106" s="135"/>
      <c r="D106" s="124"/>
    </row>
    <row r="107" spans="1:7" x14ac:dyDescent="0.3">
      <c r="A107" s="307" t="s">
        <v>30</v>
      </c>
      <c r="B107" s="308" t="s">
        <v>31</v>
      </c>
      <c r="C107" s="308"/>
      <c r="D107" s="308" t="s">
        <v>46</v>
      </c>
      <c r="E107" s="309" t="s">
        <v>310</v>
      </c>
      <c r="F107" s="309" t="s">
        <v>360</v>
      </c>
    </row>
    <row r="108" spans="1:7"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499</v>
      </c>
      <c r="E121" s="113"/>
      <c r="F121" s="204"/>
    </row>
    <row r="122" spans="1:6" x14ac:dyDescent="0.3">
      <c r="A122" s="4" t="s">
        <v>65</v>
      </c>
      <c r="B122" s="130">
        <v>2</v>
      </c>
      <c r="C122" s="130"/>
      <c r="D122" s="113"/>
      <c r="E122" s="106"/>
      <c r="F122" s="204"/>
    </row>
    <row r="123" spans="1:6" ht="49.5" x14ac:dyDescent="0.3">
      <c r="A123" s="70" t="s">
        <v>253</v>
      </c>
      <c r="B123" s="130">
        <v>1</v>
      </c>
      <c r="C123" s="130"/>
      <c r="D123" s="156" t="s">
        <v>502</v>
      </c>
      <c r="E123" s="106"/>
      <c r="F123" s="204"/>
    </row>
    <row r="124" spans="1:6" x14ac:dyDescent="0.3">
      <c r="A124" s="4" t="s">
        <v>59</v>
      </c>
      <c r="B124" s="130">
        <v>2</v>
      </c>
      <c r="C124" s="130"/>
      <c r="D124" s="157"/>
      <c r="E124" s="95"/>
      <c r="F124" s="204"/>
    </row>
    <row r="125" spans="1:6" ht="57.75" customHeight="1" x14ac:dyDescent="0.3">
      <c r="A125" s="209" t="s">
        <v>159</v>
      </c>
      <c r="B125" s="130">
        <v>1</v>
      </c>
      <c r="C125" s="130" t="str">
        <f>IF(B125=0, -5, "0")</f>
        <v>0</v>
      </c>
      <c r="D125" s="226" t="s">
        <v>531</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436</v>
      </c>
      <c r="B129" s="130">
        <v>2</v>
      </c>
      <c r="C129" s="213" t="str">
        <f>IF(B129=0, -5, "0")</f>
        <v>0</v>
      </c>
      <c r="D129" s="116"/>
      <c r="E129" s="116"/>
      <c r="F129" s="204"/>
      <c r="G129" s="127"/>
    </row>
    <row r="130" spans="1:7" ht="33" x14ac:dyDescent="0.3">
      <c r="A130" s="70" t="s">
        <v>240</v>
      </c>
      <c r="B130" s="130">
        <v>1</v>
      </c>
      <c r="C130" s="131"/>
      <c r="D130" s="95" t="s">
        <v>498</v>
      </c>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3" t="s">
        <v>505</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1</v>
      </c>
      <c r="C135" s="130"/>
      <c r="D135" s="95" t="s">
        <v>489</v>
      </c>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30</v>
      </c>
    </row>
    <row r="140" spans="1:7" x14ac:dyDescent="0.3">
      <c r="A140" s="5" t="s">
        <v>35</v>
      </c>
      <c r="B140" s="132"/>
      <c r="C140" s="133"/>
      <c r="D140" s="134">
        <f>D139/(COUNT(B121:C138)*2)</f>
        <v>0.83333333333333337</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521</v>
      </c>
      <c r="B150" s="130">
        <v>2</v>
      </c>
      <c r="C150" s="225"/>
      <c r="D150" s="116"/>
      <c r="E150" s="116"/>
      <c r="F150" s="204"/>
      <c r="G150" s="127"/>
    </row>
    <row r="151" spans="1:7" s="112" customFormat="1" ht="30" x14ac:dyDescent="0.3">
      <c r="A151" s="219" t="s">
        <v>433</v>
      </c>
      <c r="B151" s="130">
        <v>2</v>
      </c>
      <c r="C151" s="225"/>
      <c r="D151" s="116"/>
      <c r="E151" s="116"/>
      <c r="F151" s="204"/>
      <c r="G151" s="127"/>
    </row>
    <row r="152" spans="1:7" s="112" customFormat="1" ht="33" x14ac:dyDescent="0.3">
      <c r="A152" s="219" t="s">
        <v>392</v>
      </c>
      <c r="B152" s="130">
        <v>2</v>
      </c>
      <c r="C152" s="150"/>
      <c r="D152" s="116" t="s">
        <v>510</v>
      </c>
      <c r="E152" s="116"/>
      <c r="F152" s="204"/>
      <c r="G152" s="127"/>
    </row>
    <row r="153" spans="1:7" ht="45" x14ac:dyDescent="0.3">
      <c r="A153" s="55" t="s">
        <v>249</v>
      </c>
      <c r="B153" s="280">
        <f>IF(D153=1, 2, IF(AND(D153&lt;1,D153&gt;0), 1,IF(D153=0,"0","NA")))</f>
        <v>1</v>
      </c>
      <c r="C153" s="140"/>
      <c r="D153" s="281">
        <f>IFERROR(E153/F153,"N.A")</f>
        <v>0.5</v>
      </c>
      <c r="E153" s="282">
        <f>COUNTIF('A2 Exploitation'!F110:F152,"ok")</f>
        <v>2</v>
      </c>
      <c r="F153" s="283">
        <f>COUNTA('A2 Exploitation'!F110:F152)</f>
        <v>4</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63</v>
      </c>
    </row>
    <row r="158" spans="1:7" ht="18" x14ac:dyDescent="0.35">
      <c r="A158" s="42" t="s">
        <v>200</v>
      </c>
      <c r="B158" s="152"/>
      <c r="C158" s="153"/>
      <c r="D158" s="144">
        <f>D157/(COUNT(B143:C147,B110:C116,B121:C138,B149:C153)*2)</f>
        <v>0.9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43347</v>
      </c>
      <c r="B161" s="124"/>
      <c r="C161" s="135"/>
      <c r="D161" s="127"/>
    </row>
    <row r="162" spans="1:7" x14ac:dyDescent="0.3">
      <c r="A162" s="307" t="s">
        <v>30</v>
      </c>
      <c r="B162" s="308" t="s">
        <v>31</v>
      </c>
      <c r="C162" s="308"/>
      <c r="D162" s="308" t="s">
        <v>46</v>
      </c>
      <c r="E162" s="309" t="s">
        <v>310</v>
      </c>
      <c r="F162" s="309" t="s">
        <v>360</v>
      </c>
      <c r="G162" s="127"/>
    </row>
    <row r="163" spans="1:7"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11" customHeight="1" x14ac:dyDescent="0.3">
      <c r="A168" s="10" t="s">
        <v>123</v>
      </c>
      <c r="B168" s="130">
        <v>0</v>
      </c>
      <c r="C168" s="130"/>
      <c r="D168" s="95" t="s">
        <v>522</v>
      </c>
      <c r="E168" s="95" t="s">
        <v>532</v>
      </c>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33.75" x14ac:dyDescent="0.35">
      <c r="A181" s="261" t="s">
        <v>375</v>
      </c>
      <c r="B181" s="130">
        <v>0</v>
      </c>
      <c r="C181" s="136">
        <f>IF(B181=0, -10, "0")</f>
        <v>-10</v>
      </c>
      <c r="D181" s="220" t="s">
        <v>523</v>
      </c>
      <c r="E181" s="106" t="s">
        <v>496</v>
      </c>
      <c r="F181" s="204"/>
      <c r="G181" s="127"/>
    </row>
    <row r="182" spans="1:7" ht="17.25" x14ac:dyDescent="0.35">
      <c r="A182" s="261" t="s">
        <v>223</v>
      </c>
      <c r="B182" s="130">
        <v>2</v>
      </c>
      <c r="C182" s="136" t="str">
        <f>IF(B182=0, -10, IF(B182=1, -5, "0"))</f>
        <v>0</v>
      </c>
      <c r="D182" s="157"/>
      <c r="E182" s="95"/>
      <c r="F182" s="204"/>
    </row>
    <row r="183" spans="1:7" ht="38.25" customHeight="1" x14ac:dyDescent="0.3">
      <c r="A183" s="70" t="s">
        <v>376</v>
      </c>
      <c r="B183" s="130">
        <v>1</v>
      </c>
      <c r="C183" s="150"/>
      <c r="D183" s="226" t="s">
        <v>524</v>
      </c>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3.7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9.5" customHeight="1" x14ac:dyDescent="0.3">
      <c r="A194" s="269" t="s">
        <v>388</v>
      </c>
      <c r="B194" s="130">
        <v>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521</v>
      </c>
      <c r="B197" s="130">
        <v>2</v>
      </c>
      <c r="C197" s="131"/>
      <c r="D197" s="116"/>
      <c r="E197" s="106"/>
      <c r="F197" s="204"/>
      <c r="G197" s="127"/>
    </row>
    <row r="198" spans="1:7" s="112" customFormat="1" ht="33" customHeight="1" x14ac:dyDescent="0.3">
      <c r="A198" s="10" t="s">
        <v>433</v>
      </c>
      <c r="B198" s="130">
        <v>2</v>
      </c>
      <c r="C198" s="131"/>
      <c r="D198" s="116"/>
      <c r="E198" s="106"/>
      <c r="F198" s="204"/>
      <c r="G198" s="127"/>
    </row>
    <row r="199" spans="1:7" s="112" customFormat="1" ht="36.75" customHeight="1" x14ac:dyDescent="0.3">
      <c r="A199" s="10" t="s">
        <v>392</v>
      </c>
      <c r="B199" s="130">
        <v>2</v>
      </c>
      <c r="C199" s="150"/>
      <c r="D199" s="116" t="s">
        <v>510</v>
      </c>
      <c r="E199" s="106"/>
      <c r="F199" s="204"/>
      <c r="G199" s="127"/>
    </row>
    <row r="200" spans="1:7" ht="45" x14ac:dyDescent="0.3">
      <c r="A200" s="8" t="s">
        <v>249</v>
      </c>
      <c r="B200" s="280">
        <f>IF(D200=1, 2, IF(AND(D200&lt;1,D200&gt;0), 1, IF(D200=0,"0","NA")))</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35</v>
      </c>
    </row>
    <row r="202" spans="1:7" x14ac:dyDescent="0.3">
      <c r="A202" s="5" t="s">
        <v>35</v>
      </c>
      <c r="B202" s="132"/>
      <c r="C202" s="133"/>
      <c r="D202" s="134">
        <f>D201/(COUNT(B176:C194,B196:C200)*2)</f>
        <v>0.7</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43347</v>
      </c>
      <c r="B208" s="124"/>
      <c r="C208" s="135"/>
      <c r="D208" s="124"/>
    </row>
    <row r="209" spans="1:7" x14ac:dyDescent="0.3">
      <c r="A209" s="307" t="s">
        <v>30</v>
      </c>
      <c r="B209" s="308" t="s">
        <v>31</v>
      </c>
      <c r="C209" s="308"/>
      <c r="D209" s="308" t="s">
        <v>46</v>
      </c>
      <c r="E209" s="309" t="s">
        <v>310</v>
      </c>
      <c r="F209" s="309" t="s">
        <v>360</v>
      </c>
      <c r="G209" s="127"/>
    </row>
    <row r="210" spans="1:7"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ht="33" x14ac:dyDescent="0.3">
      <c r="A214" s="7" t="s">
        <v>91</v>
      </c>
      <c r="B214" s="130">
        <v>1</v>
      </c>
      <c r="C214" s="130"/>
      <c r="D214" s="95" t="s">
        <v>486</v>
      </c>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ht="49.5" x14ac:dyDescent="0.3">
      <c r="A217" s="10" t="s">
        <v>27</v>
      </c>
      <c r="B217" s="130">
        <v>1</v>
      </c>
      <c r="C217" s="130"/>
      <c r="D217" s="95" t="s">
        <v>533</v>
      </c>
      <c r="E217" s="94"/>
      <c r="F217" s="204"/>
    </row>
    <row r="218" spans="1:7" ht="33" x14ac:dyDescent="0.3">
      <c r="A218" s="10" t="s">
        <v>142</v>
      </c>
      <c r="B218" s="130">
        <v>1</v>
      </c>
      <c r="C218" s="130"/>
      <c r="D218" s="95" t="s">
        <v>534</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0.85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1</v>
      </c>
      <c r="C227" s="150" t="str">
        <f>IF(B227=0, -5, "0")</f>
        <v>0</v>
      </c>
      <c r="D227" s="95" t="s">
        <v>494</v>
      </c>
      <c r="E227" s="94"/>
      <c r="F227" s="204"/>
      <c r="G227" s="127"/>
    </row>
    <row r="228" spans="1:7" ht="28.5" customHeight="1" x14ac:dyDescent="0.3">
      <c r="A228" s="4" t="s">
        <v>173</v>
      </c>
      <c r="B228" s="130">
        <v>1</v>
      </c>
      <c r="C228" s="136"/>
      <c r="D228" s="113" t="s">
        <v>487</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1</v>
      </c>
      <c r="C234" s="130"/>
      <c r="D234" s="95" t="s">
        <v>491</v>
      </c>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80.5" customHeight="1" x14ac:dyDescent="0.3">
      <c r="A238" s="209" t="s">
        <v>66</v>
      </c>
      <c r="B238" s="130">
        <v>0</v>
      </c>
      <c r="C238" s="150">
        <f>IF(B238=0, -5, "0")</f>
        <v>-5</v>
      </c>
      <c r="D238" s="351" t="s">
        <v>535</v>
      </c>
      <c r="E238" s="352" t="s">
        <v>493</v>
      </c>
      <c r="F238" s="204"/>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490</v>
      </c>
      <c r="E240" s="94"/>
      <c r="F240" s="204"/>
      <c r="G240" s="127"/>
    </row>
    <row r="241" spans="1:7" x14ac:dyDescent="0.3">
      <c r="A241" s="8" t="s">
        <v>75</v>
      </c>
      <c r="B241" s="130">
        <v>1</v>
      </c>
      <c r="C241" s="130"/>
      <c r="D241" s="95" t="s">
        <v>489</v>
      </c>
      <c r="E241" s="94"/>
      <c r="F241" s="204"/>
      <c r="G241" s="127"/>
    </row>
    <row r="242" spans="1:7" ht="49.5" x14ac:dyDescent="0.3">
      <c r="A242" s="70" t="s">
        <v>178</v>
      </c>
      <c r="B242" s="130">
        <v>1</v>
      </c>
      <c r="C242" s="130"/>
      <c r="D242" s="113" t="s">
        <v>488</v>
      </c>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0.60526315789473684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525</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3" t="s">
        <v>379</v>
      </c>
      <c r="B256" s="313"/>
      <c r="C256" s="313"/>
      <c r="D256" s="313"/>
      <c r="E256" s="313"/>
      <c r="F256" s="313"/>
    </row>
    <row r="257" spans="1:7" ht="40.5" customHeight="1" x14ac:dyDescent="0.3">
      <c r="A257" s="58" t="s">
        <v>361</v>
      </c>
      <c r="B257" s="130" t="s">
        <v>32</v>
      </c>
      <c r="C257" s="227"/>
      <c r="D257" s="113" t="s">
        <v>495</v>
      </c>
      <c r="E257" s="227"/>
      <c r="F257" s="204"/>
      <c r="G257" s="127"/>
    </row>
    <row r="258" spans="1:7" x14ac:dyDescent="0.3">
      <c r="A258" s="55" t="s">
        <v>521</v>
      </c>
      <c r="B258" s="130">
        <v>2</v>
      </c>
      <c r="C258" s="131"/>
      <c r="D258" s="147"/>
      <c r="E258" s="106"/>
      <c r="F258" s="204"/>
      <c r="G258" s="127"/>
    </row>
    <row r="259" spans="1:7" ht="30" x14ac:dyDescent="0.3">
      <c r="A259" s="219" t="s">
        <v>433</v>
      </c>
      <c r="B259" s="130">
        <v>2</v>
      </c>
      <c r="C259" s="131"/>
      <c r="D259" s="147"/>
      <c r="E259" s="106"/>
      <c r="F259" s="204"/>
      <c r="G259" s="127"/>
    </row>
    <row r="260" spans="1:7" ht="49.5" x14ac:dyDescent="0.3">
      <c r="A260" s="219" t="s">
        <v>392</v>
      </c>
      <c r="B260" s="130">
        <v>1</v>
      </c>
      <c r="C260" s="131"/>
      <c r="D260" s="147" t="s">
        <v>492</v>
      </c>
      <c r="E260" s="106"/>
      <c r="F260" s="204"/>
      <c r="G260" s="127"/>
    </row>
    <row r="261" spans="1:7" ht="45" x14ac:dyDescent="0.3">
      <c r="A261" s="55" t="s">
        <v>249</v>
      </c>
      <c r="B261" s="280">
        <f>IF(D261=1, 2, IF(AND(D261&lt;1,D261&gt;0), 1, IF(D261=0,"0","NA")))</f>
        <v>2</v>
      </c>
      <c r="C261" s="140"/>
      <c r="D261" s="281">
        <f>IFERROR(E261/F261,"N.A")</f>
        <v>1</v>
      </c>
      <c r="E261" s="282">
        <f>COUNTIF('A2 Exploitation'!F212:F260,"ok")</f>
        <v>1</v>
      </c>
      <c r="F261" s="283">
        <f>COUNTA('A2 Exploitation'!F212:F260)</f>
        <v>1</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63</v>
      </c>
    </row>
    <row r="266" spans="1:7" ht="18" x14ac:dyDescent="0.35">
      <c r="A266" s="57" t="s">
        <v>202</v>
      </c>
      <c r="B266" s="160"/>
      <c r="C266" s="161"/>
      <c r="D266" s="162">
        <f>D265/(COUNT(B226:C243,B248:C255,B212:C221,B257:C261)*2)</f>
        <v>0.76829268292682928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43347</v>
      </c>
      <c r="B269" s="124"/>
      <c r="C269" s="135"/>
      <c r="D269" s="124"/>
      <c r="F269" s="206"/>
      <c r="G269" s="214"/>
    </row>
    <row r="270" spans="1:7" s="16" customFormat="1" x14ac:dyDescent="0.3">
      <c r="A270" s="307" t="s">
        <v>30</v>
      </c>
      <c r="B270" s="308" t="s">
        <v>31</v>
      </c>
      <c r="C270" s="308"/>
      <c r="D270" s="308" t="s">
        <v>46</v>
      </c>
      <c r="E270" s="309" t="s">
        <v>310</v>
      </c>
      <c r="F270" s="309" t="s">
        <v>360</v>
      </c>
      <c r="G270" s="214"/>
    </row>
    <row r="271" spans="1:7" s="16" customForma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9.75" customHeight="1" x14ac:dyDescent="0.3">
      <c r="A289" s="211" t="s">
        <v>372</v>
      </c>
      <c r="B289" s="130">
        <v>1</v>
      </c>
      <c r="C289" s="131"/>
      <c r="D289" s="214" t="s">
        <v>512</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4" t="s">
        <v>396</v>
      </c>
      <c r="B308" s="315"/>
      <c r="C308" s="315"/>
      <c r="D308" s="315"/>
      <c r="E308" s="315"/>
      <c r="F308" s="316"/>
      <c r="G308" s="214"/>
    </row>
    <row r="309" spans="1:7" s="16" customFormat="1" x14ac:dyDescent="0.3">
      <c r="A309" s="58" t="s">
        <v>361</v>
      </c>
      <c r="B309" s="130">
        <v>2</v>
      </c>
      <c r="C309" s="213"/>
      <c r="D309" s="165" t="s">
        <v>514</v>
      </c>
      <c r="E309" s="106"/>
      <c r="F309" s="204"/>
      <c r="G309" s="214"/>
    </row>
    <row r="310" spans="1:7" s="16" customFormat="1" ht="33" x14ac:dyDescent="0.3">
      <c r="A310" s="55" t="s">
        <v>521</v>
      </c>
      <c r="B310" s="130">
        <v>1</v>
      </c>
      <c r="C310" s="213"/>
      <c r="D310" s="165" t="s">
        <v>513</v>
      </c>
      <c r="E310" s="106"/>
      <c r="F310" s="204"/>
      <c r="G310" s="214"/>
    </row>
    <row r="311" spans="1:7" s="16" customFormat="1" ht="30" x14ac:dyDescent="0.3">
      <c r="A311" s="219" t="s">
        <v>433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3</v>
      </c>
      <c r="F313" s="283">
        <f>COUNTA('A2 Exploitation'!F273:F312)</f>
        <v>3</v>
      </c>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0.97142857142857142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43347</v>
      </c>
      <c r="B321" s="124"/>
      <c r="C321" s="135"/>
      <c r="D321" s="127"/>
    </row>
    <row r="322" spans="1:7" x14ac:dyDescent="0.3">
      <c r="A322" s="307" t="s">
        <v>30</v>
      </c>
      <c r="B322" s="308" t="s">
        <v>31</v>
      </c>
      <c r="C322" s="308"/>
      <c r="D322" s="308" t="s">
        <v>46</v>
      </c>
      <c r="E322" s="309" t="s">
        <v>310</v>
      </c>
      <c r="F322" s="309" t="s">
        <v>360</v>
      </c>
      <c r="G322" s="127"/>
    </row>
    <row r="323" spans="1:7"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2</v>
      </c>
      <c r="C350" s="227"/>
      <c r="D350" s="227"/>
      <c r="E350" s="227"/>
      <c r="F350" s="204"/>
      <c r="G350" s="127"/>
    </row>
    <row r="351" spans="1:7" s="112" customFormat="1" ht="30" x14ac:dyDescent="0.3">
      <c r="A351" s="219" t="s">
        <v>433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43347</v>
      </c>
      <c r="B361" s="124"/>
      <c r="C361" s="135"/>
      <c r="D361" s="124"/>
    </row>
    <row r="362" spans="1:7" x14ac:dyDescent="0.3">
      <c r="A362" s="307" t="s">
        <v>30</v>
      </c>
      <c r="B362" s="308" t="s">
        <v>31</v>
      </c>
      <c r="C362" s="308"/>
      <c r="D362" s="308" t="s">
        <v>46</v>
      </c>
      <c r="E362" s="309" t="s">
        <v>310</v>
      </c>
      <c r="F362" s="309" t="s">
        <v>360</v>
      </c>
      <c r="G362" s="127"/>
    </row>
    <row r="363" spans="1:7"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2</v>
      </c>
      <c r="C384" s="130"/>
      <c r="D384" s="149"/>
      <c r="E384" s="94"/>
      <c r="F384" s="204"/>
      <c r="G384" s="127"/>
    </row>
    <row r="385" spans="1:7" ht="27" customHeight="1" x14ac:dyDescent="0.3">
      <c r="A385" s="10" t="s">
        <v>433</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43347</v>
      </c>
      <c r="B394" s="124"/>
      <c r="C394" s="135"/>
      <c r="D394" s="127"/>
      <c r="G394" s="127"/>
    </row>
    <row r="395" spans="1:7" x14ac:dyDescent="0.3">
      <c r="A395" s="307" t="s">
        <v>30</v>
      </c>
      <c r="B395" s="308" t="s">
        <v>31</v>
      </c>
      <c r="C395" s="308"/>
      <c r="D395" s="308" t="s">
        <v>46</v>
      </c>
      <c r="E395" s="309" t="s">
        <v>310</v>
      </c>
      <c r="F395" s="309" t="s">
        <v>360</v>
      </c>
      <c r="G395" s="127"/>
    </row>
    <row r="396" spans="1:7"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18.75"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516</v>
      </c>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2</v>
      </c>
      <c r="C436" s="130"/>
      <c r="D436" s="129"/>
      <c r="E436" s="94"/>
      <c r="F436" s="204"/>
      <c r="G436" s="233"/>
    </row>
    <row r="437" spans="1:7" ht="30" x14ac:dyDescent="0.3">
      <c r="A437" s="10" t="s">
        <v>433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0.9375</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43347</v>
      </c>
      <c r="B447" s="124"/>
      <c r="C447" s="135"/>
      <c r="D447" s="124"/>
    </row>
    <row r="448" spans="1:7" x14ac:dyDescent="0.3">
      <c r="A448" s="307" t="s">
        <v>30</v>
      </c>
      <c r="B448" s="308" t="s">
        <v>31</v>
      </c>
      <c r="C448" s="308"/>
      <c r="D448" s="308" t="s">
        <v>46</v>
      </c>
      <c r="E448" s="309" t="s">
        <v>310</v>
      </c>
      <c r="F448" s="309" t="s">
        <v>360</v>
      </c>
      <c r="G448" s="127"/>
    </row>
    <row r="449" spans="1:6"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2</v>
      </c>
      <c r="C472" s="213"/>
      <c r="D472" s="116"/>
      <c r="E472" s="106"/>
      <c r="F472" s="204"/>
      <c r="G472" s="127"/>
    </row>
    <row r="473" spans="1:7" s="112" customFormat="1" x14ac:dyDescent="0.3">
      <c r="A473" s="55" t="s">
        <v>521</v>
      </c>
      <c r="B473" s="130">
        <v>2</v>
      </c>
      <c r="C473" s="213"/>
      <c r="D473" s="116"/>
      <c r="E473" s="106"/>
      <c r="F473" s="204"/>
      <c r="G473" s="127"/>
    </row>
    <row r="474" spans="1:7" s="112" customFormat="1" ht="30" x14ac:dyDescent="0.3">
      <c r="A474" s="219" t="s">
        <v>433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8">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43347</v>
      </c>
      <c r="B484" s="124"/>
      <c r="C484" s="135"/>
      <c r="D484" s="124"/>
    </row>
    <row r="485" spans="1:7" x14ac:dyDescent="0.3">
      <c r="A485" s="307" t="s">
        <v>30</v>
      </c>
      <c r="B485" s="308" t="s">
        <v>31</v>
      </c>
      <c r="C485" s="308"/>
      <c r="D485" s="308" t="s">
        <v>46</v>
      </c>
      <c r="E485" s="309" t="s">
        <v>310</v>
      </c>
      <c r="F485" s="309" t="s">
        <v>360</v>
      </c>
      <c r="G485" s="127"/>
    </row>
    <row r="486" spans="1:7"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43347</v>
      </c>
      <c r="B506" s="124"/>
      <c r="C506" s="135"/>
      <c r="D506" s="124"/>
    </row>
    <row r="507" spans="1:7" x14ac:dyDescent="0.3">
      <c r="A507" s="307" t="s">
        <v>30</v>
      </c>
      <c r="B507" s="308" t="s">
        <v>31</v>
      </c>
      <c r="C507" s="308"/>
      <c r="D507" s="308" t="s">
        <v>46</v>
      </c>
      <c r="E507" s="309" t="s">
        <v>310</v>
      </c>
      <c r="F507" s="309" t="s">
        <v>360</v>
      </c>
      <c r="G507" s="127"/>
    </row>
    <row r="508" spans="1:7" x14ac:dyDescent="0.3">
      <c r="A508" s="307"/>
      <c r="B508" s="41" t="s">
        <v>34</v>
      </c>
      <c r="C508" s="41" t="s">
        <v>33</v>
      </c>
      <c r="D508" s="308"/>
      <c r="E508" s="309"/>
      <c r="F508" s="309"/>
    </row>
    <row r="509" spans="1:7" ht="33" x14ac:dyDescent="0.3">
      <c r="A509" s="6" t="s">
        <v>15</v>
      </c>
      <c r="B509" s="130">
        <v>1</v>
      </c>
      <c r="C509" s="130"/>
      <c r="D509" s="95" t="s">
        <v>519</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43347</v>
      </c>
      <c r="B517" s="124"/>
      <c r="C517" s="135"/>
      <c r="D517" s="124"/>
    </row>
    <row r="518" spans="1:7" x14ac:dyDescent="0.3">
      <c r="A518" s="307" t="s">
        <v>30</v>
      </c>
      <c r="B518" s="308" t="s">
        <v>31</v>
      </c>
      <c r="C518" s="308"/>
      <c r="D518" s="308" t="s">
        <v>46</v>
      </c>
      <c r="E518" s="309" t="s">
        <v>310</v>
      </c>
      <c r="F518" s="309" t="s">
        <v>360</v>
      </c>
      <c r="G518" s="127"/>
    </row>
    <row r="519" spans="1:7" x14ac:dyDescent="0.3">
      <c r="A519" s="307"/>
      <c r="B519" s="41" t="s">
        <v>34</v>
      </c>
      <c r="C519" s="41" t="s">
        <v>33</v>
      </c>
      <c r="D519" s="308"/>
      <c r="E519" s="309"/>
      <c r="F519" s="30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43347</v>
      </c>
      <c r="B537" s="124"/>
      <c r="C537" s="135"/>
      <c r="D537" s="124"/>
      <c r="G537" s="127"/>
    </row>
    <row r="538" spans="1:7" x14ac:dyDescent="0.3">
      <c r="A538" s="307" t="s">
        <v>30</v>
      </c>
      <c r="B538" s="308" t="s">
        <v>31</v>
      </c>
      <c r="C538" s="308"/>
      <c r="D538" s="308" t="s">
        <v>46</v>
      </c>
      <c r="E538" s="309" t="s">
        <v>310</v>
      </c>
      <c r="F538" s="309" t="s">
        <v>360</v>
      </c>
      <c r="G538" s="127"/>
    </row>
    <row r="539" spans="1:7" x14ac:dyDescent="0.3">
      <c r="A539" s="307"/>
      <c r="B539" s="41" t="s">
        <v>34</v>
      </c>
      <c r="C539" s="41" t="s">
        <v>33</v>
      </c>
      <c r="D539" s="308"/>
      <c r="E539" s="309"/>
      <c r="F539" s="30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0.95</v>
      </c>
    </row>
    <row r="548" spans="1:4" ht="22.5" x14ac:dyDescent="0.45">
      <c r="A548" s="35" t="s">
        <v>45</v>
      </c>
      <c r="B548" s="181"/>
      <c r="C548" s="182"/>
      <c r="D548" s="183">
        <f>SUM(D544,D533,D513,D502,D443,D390,D357,D45,D317,D265,D157,D480,D204,D102)</f>
        <v>551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0.91528239202657802</v>
      </c>
    </row>
  </sheetData>
  <sheetProtection algorithmName="SHA-512" hashValue="T54rkzj7k//Y9REcFnWo0O7OySWQq9AdtWhATUT0iIA0IToXI2tI7Z5h/Bh4iHc3ORBpCsrQ60IOz6USGuMTsg==" saltValue="jIFdu63xbO12MluN+UDOn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3" zoomScale="83" zoomScaleNormal="90" zoomScaleSheetLayoutView="83" workbookViewId="0">
      <selection activeCell="D157" sqref="D15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7" t="s">
        <v>50</v>
      </c>
      <c r="B6" s="347"/>
      <c r="C6" s="347"/>
      <c r="D6" s="347"/>
      <c r="E6" s="347"/>
      <c r="F6" s="347"/>
      <c r="G6" s="125"/>
    </row>
    <row r="7" spans="1:7" s="12" customFormat="1" ht="21.75" customHeight="1" x14ac:dyDescent="0.45">
      <c r="A7" s="328" t="str">
        <f>'A3 Exploitation'!A8:F8</f>
        <v>Mrezga</v>
      </c>
      <c r="B7" s="328"/>
      <c r="C7" s="328"/>
      <c r="D7" s="328"/>
      <c r="E7" s="328"/>
      <c r="F7" s="328"/>
      <c r="G7" s="125"/>
    </row>
    <row r="8" spans="1:7" s="12" customFormat="1" ht="24" x14ac:dyDescent="0.45">
      <c r="A8" s="14" t="s">
        <v>42</v>
      </c>
      <c r="B8" s="348" t="str">
        <f>'A3 Exploitation'!B9:F9</f>
        <v>Mme Meriam CHOUCHENE</v>
      </c>
      <c r="C8" s="348"/>
      <c r="D8" s="348"/>
      <c r="E8" s="348"/>
      <c r="F8" s="348"/>
      <c r="G8" s="125"/>
    </row>
    <row r="9" spans="1:7" s="12" customFormat="1" ht="24" x14ac:dyDescent="0.45">
      <c r="A9" s="15" t="s">
        <v>44</v>
      </c>
      <c r="B9" s="349" t="str">
        <f>'A3 Exploitation'!B10:F10</f>
        <v>Chefs rayons</v>
      </c>
      <c r="C9" s="349"/>
      <c r="D9" s="349"/>
      <c r="E9" s="349"/>
      <c r="F9" s="349"/>
      <c r="G9" s="125"/>
    </row>
    <row r="10" spans="1:7" s="12" customFormat="1" ht="24" x14ac:dyDescent="0.45">
      <c r="A10" s="14" t="s">
        <v>43</v>
      </c>
      <c r="B10" s="346">
        <f>'A3 Exploitation'!B11:F11</f>
        <v>43347</v>
      </c>
      <c r="C10" s="346"/>
      <c r="D10" s="346"/>
      <c r="E10" s="346"/>
      <c r="F10" s="346"/>
      <c r="G10" s="125"/>
    </row>
    <row r="11" spans="1:7" s="12" customFormat="1" ht="24" x14ac:dyDescent="0.45">
      <c r="A11" s="14" t="s">
        <v>294</v>
      </c>
      <c r="B11" s="345">
        <f>D199</f>
        <v>0.93913043478260871</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38"/>
      <c r="C22" s="339"/>
      <c r="D22" s="92">
        <f>SUM(B17:C21)</f>
        <v>10</v>
      </c>
    </row>
    <row r="23" spans="1:7" x14ac:dyDescent="0.3">
      <c r="A23" s="333" t="s">
        <v>295</v>
      </c>
      <c r="B23" s="334"/>
      <c r="C23" s="335"/>
      <c r="D23" s="33">
        <f>D22/(COUNT(B17:C21)*2)</f>
        <v>1</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3" t="s">
        <v>36</v>
      </c>
      <c r="B33" s="334"/>
      <c r="C33" s="335"/>
      <c r="D33" s="91">
        <f>SUM(B26:C32)</f>
        <v>14</v>
      </c>
    </row>
    <row r="34" spans="1:7" x14ac:dyDescent="0.3">
      <c r="A34" s="333" t="s">
        <v>295</v>
      </c>
      <c r="B34" s="334"/>
      <c r="C34" s="335"/>
      <c r="D34" s="33">
        <f>D33/(COUNT(B26:C32)*2)</f>
        <v>1</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3" t="s">
        <v>36</v>
      </c>
      <c r="B42" s="334"/>
      <c r="C42" s="335"/>
      <c r="D42" s="91">
        <f>SUM(B37:C41)</f>
        <v>10</v>
      </c>
      <c r="E42" s="13"/>
      <c r="F42" s="13"/>
      <c r="G42" s="126"/>
    </row>
    <row r="43" spans="1:7" s="22" customFormat="1" x14ac:dyDescent="0.3">
      <c r="A43" s="333" t="s">
        <v>295</v>
      </c>
      <c r="B43" s="334"/>
      <c r="C43" s="335"/>
      <c r="D43" s="33">
        <f>D42/(COUNT(B37:C41)*2)</f>
        <v>1</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3" t="s">
        <v>36</v>
      </c>
      <c r="B52" s="334"/>
      <c r="C52" s="335"/>
      <c r="D52" s="91">
        <f>SUM(B46:C51)</f>
        <v>12</v>
      </c>
    </row>
    <row r="53" spans="1:7" x14ac:dyDescent="0.3">
      <c r="A53" s="333" t="s">
        <v>295</v>
      </c>
      <c r="B53" s="334"/>
      <c r="C53" s="335"/>
      <c r="D53" s="33">
        <f>D52/(COUNT(B46:C51)*2)</f>
        <v>1</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68.25" customHeight="1" x14ac:dyDescent="0.3">
      <c r="A58" s="23" t="s">
        <v>244</v>
      </c>
      <c r="B58" s="94">
        <v>1</v>
      </c>
      <c r="C58" s="94"/>
      <c r="D58" s="95" t="s">
        <v>515</v>
      </c>
      <c r="E58" s="95"/>
      <c r="F58" s="94"/>
    </row>
    <row r="59" spans="1:7" x14ac:dyDescent="0.3">
      <c r="A59" s="23" t="s">
        <v>92</v>
      </c>
      <c r="B59" s="94">
        <v>2</v>
      </c>
      <c r="C59" s="94"/>
      <c r="D59" s="98"/>
      <c r="E59" s="94"/>
      <c r="F59" s="94"/>
    </row>
    <row r="60" spans="1:7" ht="19.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3" t="s">
        <v>36</v>
      </c>
      <c r="B63" s="334"/>
      <c r="C63" s="335"/>
      <c r="D63" s="91">
        <f>SUM(B56:C62)</f>
        <v>13</v>
      </c>
    </row>
    <row r="64" spans="1:7" x14ac:dyDescent="0.3">
      <c r="A64" s="333" t="s">
        <v>295</v>
      </c>
      <c r="B64" s="334"/>
      <c r="C64" s="335"/>
      <c r="D64" s="33">
        <f>D63/(COUNT(B56:C62)*2)</f>
        <v>0.9285714285714286</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3" t="s">
        <v>36</v>
      </c>
      <c r="B84" s="334"/>
      <c r="C84" s="335"/>
      <c r="D84" s="91">
        <f>SUM(B67:C83)</f>
        <v>26</v>
      </c>
    </row>
    <row r="85" spans="1:7" x14ac:dyDescent="0.3">
      <c r="A85" s="333" t="s">
        <v>295</v>
      </c>
      <c r="B85" s="334"/>
      <c r="C85" s="335"/>
      <c r="D85" s="33">
        <f>D84/(COUNT(B67:C83)*2)</f>
        <v>1</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2</v>
      </c>
      <c r="C88" s="101"/>
      <c r="D88" s="95" t="s">
        <v>503</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95" t="s">
        <v>504</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500</v>
      </c>
      <c r="E95" s="94"/>
      <c r="F95" s="94"/>
    </row>
    <row r="96" spans="1:7" x14ac:dyDescent="0.3">
      <c r="A96" s="25" t="s">
        <v>282</v>
      </c>
      <c r="B96" s="110">
        <v>2</v>
      </c>
      <c r="C96" s="94"/>
      <c r="D96" s="95"/>
      <c r="E96" s="94"/>
      <c r="F96" s="94"/>
    </row>
    <row r="97" spans="1:7" ht="33" x14ac:dyDescent="0.3">
      <c r="A97" s="25" t="s">
        <v>283</v>
      </c>
      <c r="B97" s="110">
        <v>1</v>
      </c>
      <c r="C97" s="94"/>
      <c r="D97" s="95" t="s">
        <v>501</v>
      </c>
      <c r="E97" s="94"/>
      <c r="F97" s="94"/>
    </row>
    <row r="98" spans="1:7" x14ac:dyDescent="0.3">
      <c r="A98" s="17" t="s">
        <v>134</v>
      </c>
      <c r="B98" s="110">
        <v>2</v>
      </c>
      <c r="C98" s="94"/>
      <c r="D98" s="95"/>
      <c r="E98" s="94"/>
      <c r="F98" s="94"/>
    </row>
    <row r="99" spans="1:7" ht="36" x14ac:dyDescent="0.35">
      <c r="A99" s="46" t="s">
        <v>193</v>
      </c>
      <c r="B99" s="110">
        <v>2</v>
      </c>
      <c r="C99" s="120" t="str">
        <f>IF(B99=0, -5, "0")</f>
        <v>0</v>
      </c>
      <c r="D99" s="95" t="s">
        <v>497</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3" t="s">
        <v>36</v>
      </c>
      <c r="B102" s="334"/>
      <c r="C102" s="335"/>
      <c r="D102" s="91">
        <f>SUM(B88:C101)</f>
        <v>25</v>
      </c>
    </row>
    <row r="103" spans="1:7" x14ac:dyDescent="0.3">
      <c r="A103" s="333" t="s">
        <v>295</v>
      </c>
      <c r="B103" s="334"/>
      <c r="C103" s="335"/>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3" t="s">
        <v>36</v>
      </c>
      <c r="B118" s="334"/>
      <c r="C118" s="335"/>
      <c r="D118" s="91">
        <f>SUM(B107:C117)</f>
        <v>22</v>
      </c>
      <c r="E118" s="13"/>
      <c r="F118" s="13"/>
      <c r="G118" s="126"/>
    </row>
    <row r="119" spans="1:7" s="22" customFormat="1" x14ac:dyDescent="0.3">
      <c r="A119" s="333" t="s">
        <v>295</v>
      </c>
      <c r="B119" s="334"/>
      <c r="C119" s="335"/>
      <c r="D119" s="33">
        <f>D118/(COUNT(B107:C117)*2)</f>
        <v>1</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485</v>
      </c>
      <c r="E128" s="95"/>
      <c r="F128" s="94"/>
    </row>
    <row r="129" spans="1:7" ht="49.5" x14ac:dyDescent="0.3">
      <c r="A129" s="20" t="s">
        <v>166</v>
      </c>
      <c r="B129" s="111">
        <v>1</v>
      </c>
      <c r="C129" s="121"/>
      <c r="D129" s="95" t="s">
        <v>529</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3" t="s">
        <v>36</v>
      </c>
      <c r="B133" s="334"/>
      <c r="C133" s="335"/>
      <c r="D133" s="91">
        <f>SUM(B122:C132)</f>
        <v>20</v>
      </c>
    </row>
    <row r="134" spans="1:7" x14ac:dyDescent="0.3">
      <c r="A134" s="333" t="s">
        <v>295</v>
      </c>
      <c r="B134" s="334"/>
      <c r="C134" s="335"/>
      <c r="D134" s="32">
        <f>D133/(COUNT(B122:C132)*2)</f>
        <v>0.90909090909090906</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511</v>
      </c>
      <c r="E147" s="94"/>
      <c r="F147" s="94"/>
    </row>
    <row r="148" spans="1:7" x14ac:dyDescent="0.3">
      <c r="A148" s="17" t="s">
        <v>305</v>
      </c>
      <c r="B148" s="110">
        <v>2</v>
      </c>
      <c r="C148" s="95"/>
      <c r="D148" s="115"/>
      <c r="E148" s="94"/>
      <c r="F148" s="94"/>
    </row>
    <row r="149" spans="1:7" x14ac:dyDescent="0.3">
      <c r="A149" s="333" t="s">
        <v>36</v>
      </c>
      <c r="B149" s="334"/>
      <c r="C149" s="335"/>
      <c r="D149" s="91">
        <f>SUM(B137:C148)</f>
        <v>23</v>
      </c>
    </row>
    <row r="150" spans="1:7" x14ac:dyDescent="0.3">
      <c r="A150" s="333" t="s">
        <v>295</v>
      </c>
      <c r="B150" s="334"/>
      <c r="C150" s="335"/>
      <c r="D150" s="33">
        <f>D149/(COUNT(B137:C148)*2)</f>
        <v>0.95833333333333337</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83.25" x14ac:dyDescent="0.35">
      <c r="A157" s="40" t="s">
        <v>308</v>
      </c>
      <c r="B157" s="94">
        <v>1</v>
      </c>
      <c r="C157" s="120" t="str">
        <f>IF(B157=0, -5, "0")</f>
        <v>0</v>
      </c>
      <c r="D157" s="95" t="s">
        <v>530</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3" t="s">
        <v>36</v>
      </c>
      <c r="B161" s="338"/>
      <c r="C161" s="339"/>
      <c r="D161" s="92">
        <f>SUM(B153:C160)</f>
        <v>15</v>
      </c>
    </row>
    <row r="162" spans="1:7" x14ac:dyDescent="0.3">
      <c r="A162" s="333" t="s">
        <v>295</v>
      </c>
      <c r="B162" s="334"/>
      <c r="C162" s="335"/>
      <c r="D162" s="33">
        <f>D161/(COUNT(B153:C160)*2)</f>
        <v>0.9375</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v>2</v>
      </c>
      <c r="C165" s="120" t="str">
        <f>IF(B165=0, -5, "0")</f>
        <v>0</v>
      </c>
      <c r="D165" s="94"/>
      <c r="E165" s="94"/>
      <c r="F165" s="94"/>
    </row>
    <row r="166" spans="1:7" ht="33" x14ac:dyDescent="0.3">
      <c r="A166" s="17" t="s">
        <v>287</v>
      </c>
      <c r="B166" s="94">
        <v>1</v>
      </c>
      <c r="C166" s="94"/>
      <c r="D166" s="95" t="s">
        <v>520</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3" t="s">
        <v>36</v>
      </c>
      <c r="B169" s="334"/>
      <c r="C169" s="335"/>
      <c r="D169" s="91">
        <f>SUM(B165:C168)</f>
        <v>7</v>
      </c>
    </row>
    <row r="170" spans="1:7" x14ac:dyDescent="0.3">
      <c r="A170" s="333" t="s">
        <v>295</v>
      </c>
      <c r="B170" s="334"/>
      <c r="C170" s="335"/>
      <c r="D170" s="33">
        <f>D169/(COUNT(B165:C168)*2)</f>
        <v>0.875</v>
      </c>
    </row>
    <row r="171" spans="1:7" s="22" customFormat="1" x14ac:dyDescent="0.3">
      <c r="A171" s="26"/>
      <c r="B171" s="27"/>
      <c r="C171" s="27"/>
      <c r="D171" s="28"/>
      <c r="G171" s="126"/>
    </row>
    <row r="172" spans="1:7" ht="19.5" x14ac:dyDescent="0.4">
      <c r="A172" s="336" t="s">
        <v>17</v>
      </c>
      <c r="B172" s="337"/>
      <c r="C172" s="337"/>
      <c r="D172" s="337"/>
      <c r="E172" s="337"/>
      <c r="F172" s="337"/>
    </row>
    <row r="173" spans="1:7" ht="132" x14ac:dyDescent="0.3">
      <c r="A173" s="20" t="s">
        <v>180</v>
      </c>
      <c r="B173" s="94">
        <v>0</v>
      </c>
      <c r="C173" s="94"/>
      <c r="D173" s="95" t="s">
        <v>526</v>
      </c>
      <c r="E173" s="95" t="s">
        <v>507</v>
      </c>
      <c r="F173" s="94"/>
    </row>
    <row r="174" spans="1:7" x14ac:dyDescent="0.3">
      <c r="A174" s="17" t="s">
        <v>87</v>
      </c>
      <c r="B174" s="94">
        <v>2</v>
      </c>
      <c r="C174" s="94"/>
      <c r="D174" s="119"/>
      <c r="E174" s="94"/>
      <c r="F174" s="94"/>
    </row>
    <row r="175" spans="1:7" ht="67.5" customHeight="1" x14ac:dyDescent="0.3">
      <c r="A175" s="44" t="s">
        <v>197</v>
      </c>
      <c r="B175" s="94">
        <v>1</v>
      </c>
      <c r="C175" s="94"/>
      <c r="D175" s="95" t="s">
        <v>527</v>
      </c>
      <c r="E175" s="94"/>
      <c r="F175" s="94"/>
    </row>
    <row r="176" spans="1:7" x14ac:dyDescent="0.3">
      <c r="A176" s="17" t="s">
        <v>150</v>
      </c>
      <c r="B176" s="94">
        <v>2</v>
      </c>
      <c r="C176" s="94"/>
      <c r="D176" s="95"/>
      <c r="E176" s="95"/>
      <c r="F176" s="94"/>
    </row>
    <row r="177" spans="1:7" x14ac:dyDescent="0.3">
      <c r="A177" s="333" t="s">
        <v>36</v>
      </c>
      <c r="B177" s="334"/>
      <c r="C177" s="335"/>
      <c r="D177" s="91">
        <f>SUM(B173:C176)</f>
        <v>5</v>
      </c>
    </row>
    <row r="178" spans="1:7" x14ac:dyDescent="0.3">
      <c r="A178" s="333" t="s">
        <v>295</v>
      </c>
      <c r="B178" s="334"/>
      <c r="C178" s="335"/>
      <c r="D178" s="33">
        <f>D177/(COUNT(B173:C176)*2)</f>
        <v>0.625</v>
      </c>
    </row>
    <row r="179" spans="1:7" s="22" customFormat="1" x14ac:dyDescent="0.3">
      <c r="A179" s="26"/>
      <c r="B179" s="27"/>
      <c r="C179" s="27"/>
      <c r="D179" s="28"/>
      <c r="G179" s="126"/>
    </row>
    <row r="180" spans="1:7" ht="19.5" x14ac:dyDescent="0.4">
      <c r="A180" s="331" t="s">
        <v>78</v>
      </c>
      <c r="B180" s="332"/>
      <c r="C180" s="332"/>
      <c r="D180" s="332"/>
      <c r="E180" s="332"/>
      <c r="F180" s="332"/>
    </row>
    <row r="181" spans="1:7" ht="33" x14ac:dyDescent="0.3">
      <c r="A181" s="44" t="s">
        <v>315</v>
      </c>
      <c r="B181" s="94">
        <v>1</v>
      </c>
      <c r="C181" s="94"/>
      <c r="D181" s="95" t="s">
        <v>517</v>
      </c>
      <c r="E181" s="95"/>
      <c r="F181" s="94"/>
    </row>
    <row r="182" spans="1:7" ht="66" x14ac:dyDescent="0.3">
      <c r="A182" s="52" t="s">
        <v>220</v>
      </c>
      <c r="B182" s="94">
        <v>1</v>
      </c>
      <c r="C182" s="94"/>
      <c r="D182" s="95" t="s">
        <v>506</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3" t="s">
        <v>36</v>
      </c>
      <c r="B186" s="334"/>
      <c r="C186" s="335"/>
      <c r="D186" s="91">
        <f>SUM(B181:C185)</f>
        <v>8</v>
      </c>
    </row>
    <row r="187" spans="1:7" x14ac:dyDescent="0.3">
      <c r="A187" s="333" t="s">
        <v>295</v>
      </c>
      <c r="B187" s="334"/>
      <c r="C187" s="335"/>
      <c r="D187" s="33">
        <f>D186/(COUNT(B181:C185)*2)</f>
        <v>0.8</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3" t="s">
        <v>36</v>
      </c>
      <c r="B194" s="334"/>
      <c r="C194" s="335"/>
      <c r="D194" s="54">
        <f>SUM(B190:C193)</f>
        <v>6</v>
      </c>
    </row>
    <row r="195" spans="1:6" x14ac:dyDescent="0.3">
      <c r="A195" s="333" t="s">
        <v>295</v>
      </c>
      <c r="B195" s="334"/>
      <c r="C195" s="335"/>
      <c r="D195" s="33">
        <f>D194/(COUNT(B190:C193)*2)</f>
        <v>1</v>
      </c>
    </row>
    <row r="197" spans="1:6" ht="18" x14ac:dyDescent="0.35">
      <c r="A197" s="64" t="s">
        <v>528</v>
      </c>
      <c r="B197" s="63"/>
      <c r="C197" s="63"/>
      <c r="D197" s="296">
        <f>E197/F197</f>
        <v>0.5</v>
      </c>
      <c r="E197" s="297">
        <f>COUNTIF('A2 Technique'!F17:F193,"ok")</f>
        <v>5</v>
      </c>
      <c r="F197" s="297">
        <f>COUNTA('A2 Technique'!F17:F193)</f>
        <v>10</v>
      </c>
    </row>
    <row r="198" spans="1:6" ht="22.5" x14ac:dyDescent="0.3">
      <c r="A198" s="35" t="s">
        <v>45</v>
      </c>
      <c r="B198" s="36"/>
      <c r="C198" s="37"/>
      <c r="D198" s="38">
        <f>SUM(D194,D186,D177,D169,D161,D63,D52,D33,D22,D118,D149,D133,D102,D84,D42)</f>
        <v>216</v>
      </c>
    </row>
    <row r="199" spans="1:6" ht="22.5" x14ac:dyDescent="0.3">
      <c r="A199" s="35" t="s">
        <v>323</v>
      </c>
      <c r="B199" s="36"/>
      <c r="C199" s="37"/>
      <c r="D199" s="39">
        <f>D198/(COUNT(B190:C193,B181:C185,B173:C176,B165:C168,B153:C160,B56:C62,B46:C51,B26:C32,B17:C21,B107:C117,B137:C148,B122:C132,B88:C101,B67:C83,B37:C41)*2)</f>
        <v>0.93913043478260871</v>
      </c>
    </row>
  </sheetData>
  <sheetProtection algorithmName="SHA-512" hashValue="mEJHXSbpH8+vaPovYs6bphq3mLcl8efm1ijDHxGvdE2KjEUHmsAUCMiNHxTte34+jGW4JmdPEk0bxdNcwJ6wyg==" saltValue="RmXI660aInzDf2RBfvrZK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3" zoomScale="70" zoomScaleSheetLayoutView="70" workbookViewId="0">
      <selection activeCell="B463"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6"/>
      <c r="E1" s="326"/>
      <c r="F1" s="326"/>
      <c r="G1" s="32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7" t="s">
        <v>179</v>
      </c>
      <c r="B7" s="327"/>
      <c r="C7" s="327"/>
      <c r="D7" s="327"/>
      <c r="E7" s="327"/>
      <c r="F7" s="327"/>
      <c r="G7" s="125"/>
    </row>
    <row r="8" spans="1:7" ht="29.25" x14ac:dyDescent="0.45">
      <c r="A8" s="328" t="str">
        <f>'Page de garde'!D18</f>
        <v>Mrezga</v>
      </c>
      <c r="B8" s="328"/>
      <c r="C8" s="328"/>
      <c r="D8" s="328"/>
      <c r="E8" s="328"/>
      <c r="F8" s="328"/>
      <c r="G8" s="125"/>
    </row>
    <row r="9" spans="1:7" ht="24" x14ac:dyDescent="0.45">
      <c r="A9" s="14" t="s">
        <v>42</v>
      </c>
      <c r="B9" s="329"/>
      <c r="C9" s="329"/>
      <c r="D9" s="329"/>
      <c r="E9" s="329"/>
      <c r="F9" s="329"/>
      <c r="G9" s="125"/>
    </row>
    <row r="10" spans="1:7" ht="24" x14ac:dyDescent="0.45">
      <c r="A10" s="15" t="s">
        <v>44</v>
      </c>
      <c r="B10" s="330"/>
      <c r="C10" s="330"/>
      <c r="D10" s="330"/>
      <c r="E10" s="330"/>
      <c r="F10" s="330"/>
      <c r="G10" s="125"/>
    </row>
    <row r="11" spans="1:7" ht="24" x14ac:dyDescent="0.45">
      <c r="A11" s="14" t="s">
        <v>43</v>
      </c>
      <c r="B11" s="325"/>
      <c r="C11" s="325"/>
      <c r="D11" s="325"/>
      <c r="E11" s="325"/>
      <c r="F11" s="325"/>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7" t="s">
        <v>30</v>
      </c>
      <c r="B17" s="308" t="s">
        <v>31</v>
      </c>
      <c r="C17" s="308"/>
      <c r="D17" s="308" t="s">
        <v>46</v>
      </c>
      <c r="E17" s="309" t="s">
        <v>310</v>
      </c>
      <c r="F17" s="309" t="s">
        <v>358</v>
      </c>
    </row>
    <row r="18" spans="1:8" ht="16.5" customHeight="1" x14ac:dyDescent="0.3">
      <c r="A18" s="307"/>
      <c r="B18" s="41" t="s">
        <v>34</v>
      </c>
      <c r="C18" s="41" t="s">
        <v>33</v>
      </c>
      <c r="D18" s="308"/>
      <c r="E18" s="309"/>
      <c r="F18" s="30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7" t="s">
        <v>30</v>
      </c>
      <c r="B50" s="308" t="s">
        <v>31</v>
      </c>
      <c r="C50" s="308"/>
      <c r="D50" s="308" t="s">
        <v>46</v>
      </c>
      <c r="E50" s="309" t="s">
        <v>310</v>
      </c>
      <c r="F50" s="309" t="s">
        <v>360</v>
      </c>
      <c r="G50" s="127"/>
    </row>
    <row r="51" spans="1:7" ht="16.5" customHeight="1" x14ac:dyDescent="0.3">
      <c r="A51" s="307"/>
      <c r="B51" s="41" t="s">
        <v>34</v>
      </c>
      <c r="C51" s="41" t="s">
        <v>33</v>
      </c>
      <c r="D51" s="308"/>
      <c r="E51" s="309"/>
      <c r="F51" s="30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7" t="s">
        <v>30</v>
      </c>
      <c r="B107" s="308" t="s">
        <v>31</v>
      </c>
      <c r="C107" s="308"/>
      <c r="D107" s="308" t="s">
        <v>46</v>
      </c>
      <c r="E107" s="309" t="s">
        <v>310</v>
      </c>
      <c r="F107" s="309" t="s">
        <v>360</v>
      </c>
    </row>
    <row r="108" spans="1:7" ht="16.5" customHeight="1" x14ac:dyDescent="0.3">
      <c r="A108" s="307"/>
      <c r="B108" s="41" t="s">
        <v>34</v>
      </c>
      <c r="C108" s="41" t="s">
        <v>33</v>
      </c>
      <c r="D108" s="308"/>
      <c r="E108" s="309"/>
      <c r="F108" s="30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7" t="s">
        <v>30</v>
      </c>
      <c r="B162" s="308" t="s">
        <v>31</v>
      </c>
      <c r="C162" s="308"/>
      <c r="D162" s="308" t="s">
        <v>46</v>
      </c>
      <c r="E162" s="309" t="s">
        <v>310</v>
      </c>
      <c r="F162" s="309" t="s">
        <v>360</v>
      </c>
      <c r="G162" s="127"/>
    </row>
    <row r="163" spans="1:7" ht="16.5" customHeight="1" x14ac:dyDescent="0.3">
      <c r="A163" s="307"/>
      <c r="B163" s="41" t="s">
        <v>34</v>
      </c>
      <c r="C163" s="41" t="s">
        <v>33</v>
      </c>
      <c r="D163" s="308"/>
      <c r="E163" s="309"/>
      <c r="F163" s="30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3" t="s">
        <v>379</v>
      </c>
      <c r="B195" s="313"/>
      <c r="C195" s="313"/>
      <c r="D195" s="313"/>
      <c r="E195" s="313"/>
      <c r="F195" s="31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7" t="s">
        <v>30</v>
      </c>
      <c r="B209" s="308" t="s">
        <v>31</v>
      </c>
      <c r="C209" s="308"/>
      <c r="D209" s="308" t="s">
        <v>46</v>
      </c>
      <c r="E209" s="309" t="s">
        <v>310</v>
      </c>
      <c r="F209" s="309" t="s">
        <v>360</v>
      </c>
      <c r="G209" s="127"/>
    </row>
    <row r="210" spans="1:7" ht="16.5" customHeight="1" x14ac:dyDescent="0.3">
      <c r="A210" s="307"/>
      <c r="B210" s="41" t="s">
        <v>34</v>
      </c>
      <c r="C210" s="41" t="s">
        <v>33</v>
      </c>
      <c r="D210" s="308"/>
      <c r="E210" s="309"/>
      <c r="F210" s="30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3" t="s">
        <v>379</v>
      </c>
      <c r="B256" s="313"/>
      <c r="C256" s="313"/>
      <c r="D256" s="313"/>
      <c r="E256" s="313"/>
      <c r="F256" s="31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7" t="s">
        <v>30</v>
      </c>
      <c r="B270" s="308" t="s">
        <v>31</v>
      </c>
      <c r="C270" s="308"/>
      <c r="D270" s="308" t="s">
        <v>46</v>
      </c>
      <c r="E270" s="309" t="s">
        <v>310</v>
      </c>
      <c r="F270" s="309" t="s">
        <v>360</v>
      </c>
      <c r="G270" s="214"/>
    </row>
    <row r="271" spans="1:7" s="16" customFormat="1" ht="16.5" customHeight="1" x14ac:dyDescent="0.3">
      <c r="A271" s="307"/>
      <c r="B271" s="41" t="s">
        <v>34</v>
      </c>
      <c r="C271" s="41" t="s">
        <v>33</v>
      </c>
      <c r="D271" s="308"/>
      <c r="E271" s="309"/>
      <c r="F271" s="30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4" t="s">
        <v>396</v>
      </c>
      <c r="B308" s="315"/>
      <c r="C308" s="315"/>
      <c r="D308" s="315"/>
      <c r="E308" s="315"/>
      <c r="F308" s="31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7" t="s">
        <v>30</v>
      </c>
      <c r="B322" s="308" t="s">
        <v>31</v>
      </c>
      <c r="C322" s="308"/>
      <c r="D322" s="308" t="s">
        <v>46</v>
      </c>
      <c r="E322" s="309" t="s">
        <v>310</v>
      </c>
      <c r="F322" s="309" t="s">
        <v>360</v>
      </c>
      <c r="G322" s="127"/>
    </row>
    <row r="323" spans="1:7" ht="16.5" customHeight="1" x14ac:dyDescent="0.3">
      <c r="A323" s="307"/>
      <c r="B323" s="41" t="s">
        <v>34</v>
      </c>
      <c r="C323" s="41" t="s">
        <v>33</v>
      </c>
      <c r="D323" s="308"/>
      <c r="E323" s="309"/>
      <c r="F323" s="30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4" t="s">
        <v>379</v>
      </c>
      <c r="B349" s="315"/>
      <c r="C349" s="315"/>
      <c r="D349" s="315"/>
      <c r="E349" s="315"/>
      <c r="F349" s="31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7" t="s">
        <v>30</v>
      </c>
      <c r="B362" s="308" t="s">
        <v>31</v>
      </c>
      <c r="C362" s="308"/>
      <c r="D362" s="308" t="s">
        <v>46</v>
      </c>
      <c r="E362" s="309" t="s">
        <v>310</v>
      </c>
      <c r="F362" s="309" t="s">
        <v>360</v>
      </c>
      <c r="G362" s="127"/>
    </row>
    <row r="363" spans="1:7" ht="16.5" customHeight="1" x14ac:dyDescent="0.3">
      <c r="A363" s="307"/>
      <c r="B363" s="41" t="s">
        <v>34</v>
      </c>
      <c r="C363" s="41" t="s">
        <v>33</v>
      </c>
      <c r="D363" s="308"/>
      <c r="E363" s="309"/>
      <c r="F363" s="30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3" t="s">
        <v>379</v>
      </c>
      <c r="B383" s="313"/>
      <c r="C383" s="313"/>
      <c r="D383" s="313"/>
      <c r="E383" s="313"/>
      <c r="F383" s="31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7" t="s">
        <v>30</v>
      </c>
      <c r="B395" s="308" t="s">
        <v>31</v>
      </c>
      <c r="C395" s="308"/>
      <c r="D395" s="308" t="s">
        <v>46</v>
      </c>
      <c r="E395" s="309" t="s">
        <v>310</v>
      </c>
      <c r="F395" s="309" t="s">
        <v>360</v>
      </c>
      <c r="G395" s="127"/>
    </row>
    <row r="396" spans="1:7" ht="16.5" customHeight="1" x14ac:dyDescent="0.3">
      <c r="A396" s="307"/>
      <c r="B396" s="41" t="s">
        <v>34</v>
      </c>
      <c r="C396" s="41" t="s">
        <v>33</v>
      </c>
      <c r="D396" s="308"/>
      <c r="E396" s="309"/>
      <c r="F396" s="30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3" t="s">
        <v>379</v>
      </c>
      <c r="B435" s="313"/>
      <c r="C435" s="313"/>
      <c r="D435" s="313"/>
      <c r="E435" s="313"/>
      <c r="F435" s="31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7" t="s">
        <v>30</v>
      </c>
      <c r="B448" s="308" t="s">
        <v>31</v>
      </c>
      <c r="C448" s="308"/>
      <c r="D448" s="308" t="s">
        <v>46</v>
      </c>
      <c r="E448" s="309" t="s">
        <v>310</v>
      </c>
      <c r="F448" s="309" t="s">
        <v>360</v>
      </c>
      <c r="G448" s="127"/>
    </row>
    <row r="449" spans="1:6" ht="16.5" customHeight="1" x14ac:dyDescent="0.3">
      <c r="A449" s="307"/>
      <c r="B449" s="41" t="s">
        <v>34</v>
      </c>
      <c r="C449" s="41" t="s">
        <v>33</v>
      </c>
      <c r="D449" s="308"/>
      <c r="E449" s="309"/>
      <c r="F449" s="30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0" t="s">
        <v>379</v>
      </c>
      <c r="B471" s="311"/>
      <c r="C471" s="311"/>
      <c r="D471" s="311"/>
      <c r="E471" s="311"/>
      <c r="F471" s="31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2" t="s">
        <v>367</v>
      </c>
      <c r="B483" s="312"/>
      <c r="C483" s="312"/>
      <c r="D483" s="312"/>
      <c r="E483" s="185"/>
      <c r="F483" s="201"/>
    </row>
    <row r="484" spans="1:7" x14ac:dyDescent="0.3">
      <c r="A484" s="74">
        <f>B11</f>
        <v>0</v>
      </c>
      <c r="B484" s="124"/>
      <c r="C484" s="135"/>
      <c r="D484" s="124"/>
    </row>
    <row r="485" spans="1:7" ht="16.5" customHeight="1" x14ac:dyDescent="0.3">
      <c r="A485" s="307" t="s">
        <v>30</v>
      </c>
      <c r="B485" s="308" t="s">
        <v>31</v>
      </c>
      <c r="C485" s="308"/>
      <c r="D485" s="308" t="s">
        <v>46</v>
      </c>
      <c r="E485" s="309" t="s">
        <v>310</v>
      </c>
      <c r="F485" s="309" t="s">
        <v>360</v>
      </c>
      <c r="G485" s="127"/>
    </row>
    <row r="486" spans="1:7" ht="16.5" customHeight="1" x14ac:dyDescent="0.3">
      <c r="A486" s="307"/>
      <c r="B486" s="41" t="s">
        <v>34</v>
      </c>
      <c r="C486" s="41" t="s">
        <v>33</v>
      </c>
      <c r="D486" s="308"/>
      <c r="E486" s="309"/>
      <c r="F486" s="30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7" t="s">
        <v>30</v>
      </c>
      <c r="B507" s="308" t="s">
        <v>31</v>
      </c>
      <c r="C507" s="308"/>
      <c r="D507" s="308" t="s">
        <v>46</v>
      </c>
      <c r="E507" s="309" t="s">
        <v>310</v>
      </c>
      <c r="F507" s="309" t="s">
        <v>360</v>
      </c>
      <c r="G507" s="127"/>
    </row>
    <row r="508" spans="1:7" ht="16.5" customHeight="1" x14ac:dyDescent="0.3">
      <c r="A508" s="307"/>
      <c r="B508" s="41" t="s">
        <v>34</v>
      </c>
      <c r="C508" s="41" t="s">
        <v>33</v>
      </c>
      <c r="D508" s="308"/>
      <c r="E508" s="309"/>
      <c r="F508" s="30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7" t="s">
        <v>30</v>
      </c>
      <c r="B518" s="308" t="s">
        <v>31</v>
      </c>
      <c r="C518" s="308"/>
      <c r="D518" s="308" t="s">
        <v>46</v>
      </c>
      <c r="E518" s="309" t="s">
        <v>310</v>
      </c>
      <c r="F518" s="309" t="s">
        <v>360</v>
      </c>
      <c r="G518" s="127"/>
    </row>
    <row r="519" spans="1:7" ht="16.5" customHeight="1" x14ac:dyDescent="0.3">
      <c r="A519" s="307"/>
      <c r="B519" s="41" t="s">
        <v>34</v>
      </c>
      <c r="C519" s="41" t="s">
        <v>33</v>
      </c>
      <c r="D519" s="308"/>
      <c r="E519" s="309"/>
      <c r="F519" s="30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7" t="s">
        <v>30</v>
      </c>
      <c r="B538" s="308" t="s">
        <v>31</v>
      </c>
      <c r="C538" s="308"/>
      <c r="D538" s="308" t="s">
        <v>46</v>
      </c>
      <c r="E538" s="309" t="s">
        <v>310</v>
      </c>
      <c r="F538" s="309" t="s">
        <v>360</v>
      </c>
      <c r="G538" s="127"/>
    </row>
    <row r="539" spans="1:7" ht="16.5" customHeight="1" x14ac:dyDescent="0.3">
      <c r="A539" s="307"/>
      <c r="B539" s="41" t="s">
        <v>34</v>
      </c>
      <c r="C539" s="41" t="s">
        <v>33</v>
      </c>
      <c r="D539" s="308"/>
      <c r="E539" s="309"/>
      <c r="F539" s="30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6tMt7fndo8ORp4ugMlyLnbcQQid8VDsXScxM9UHWvGb79d0FcLnd8nRMAEYPlThnzMiXCJ+GIXVp1B6APAuISA==" saltValue="5xezOK6VGDWm6FW5Ljf0s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6"/>
      <c r="E1" s="326"/>
      <c r="F1" s="326"/>
      <c r="G1" s="32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7" t="s">
        <v>50</v>
      </c>
      <c r="B6" s="347"/>
      <c r="C6" s="347"/>
      <c r="D6" s="347"/>
      <c r="E6" s="347"/>
      <c r="F6" s="347"/>
      <c r="G6" s="125"/>
    </row>
    <row r="7" spans="1:7" s="12" customFormat="1" ht="21.75" customHeight="1" x14ac:dyDescent="0.45">
      <c r="A7" s="328" t="e">
        <f>#REF!</f>
        <v>#REF!</v>
      </c>
      <c r="B7" s="328"/>
      <c r="C7" s="328"/>
      <c r="D7" s="328"/>
      <c r="E7" s="328"/>
      <c r="F7" s="328"/>
      <c r="G7" s="125"/>
    </row>
    <row r="8" spans="1:7" s="12" customFormat="1" ht="24" x14ac:dyDescent="0.45">
      <c r="A8" s="14" t="s">
        <v>42</v>
      </c>
      <c r="B8" s="348">
        <f>'A4 Exploitation'!B9:F9</f>
        <v>0</v>
      </c>
      <c r="C8" s="348"/>
      <c r="D8" s="348"/>
      <c r="E8" s="348"/>
      <c r="F8" s="348"/>
      <c r="G8" s="125"/>
    </row>
    <row r="9" spans="1:7" s="12" customFormat="1" ht="24" x14ac:dyDescent="0.45">
      <c r="A9" s="15" t="s">
        <v>44</v>
      </c>
      <c r="B9" s="349">
        <f>'A4 Exploitation'!B10:F10</f>
        <v>0</v>
      </c>
      <c r="C9" s="349"/>
      <c r="D9" s="349"/>
      <c r="E9" s="349"/>
      <c r="F9" s="349"/>
      <c r="G9" s="125"/>
    </row>
    <row r="10" spans="1:7" s="12" customFormat="1" ht="24" x14ac:dyDescent="0.45">
      <c r="A10" s="14" t="s">
        <v>43</v>
      </c>
      <c r="B10" s="346">
        <f>'A4 Exploitation'!A8:F8</f>
        <v>0</v>
      </c>
      <c r="C10" s="346"/>
      <c r="D10" s="346"/>
      <c r="E10" s="346"/>
      <c r="F10" s="346"/>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07" t="s">
        <v>30</v>
      </c>
      <c r="B13" s="308" t="s">
        <v>31</v>
      </c>
      <c r="C13" s="308"/>
      <c r="D13" s="308" t="s">
        <v>46</v>
      </c>
      <c r="E13" s="308" t="s">
        <v>190</v>
      </c>
      <c r="F13" s="308" t="s">
        <v>191</v>
      </c>
      <c r="G13" s="112"/>
    </row>
    <row r="14" spans="1:7" s="12" customFormat="1" ht="12.75" customHeight="1" x14ac:dyDescent="0.3">
      <c r="A14" s="307"/>
      <c r="B14" s="34" t="s">
        <v>34</v>
      </c>
      <c r="C14" s="34" t="s">
        <v>33</v>
      </c>
      <c r="D14" s="308"/>
      <c r="E14" s="308"/>
      <c r="F14" s="308"/>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38"/>
      <c r="C22" s="339"/>
      <c r="D22" s="245">
        <f>SUM(B17:C21)</f>
        <v>0</v>
      </c>
    </row>
    <row r="23" spans="1:7" x14ac:dyDescent="0.3">
      <c r="A23" s="333" t="s">
        <v>295</v>
      </c>
      <c r="B23" s="334"/>
      <c r="C23" s="335"/>
      <c r="D23" s="33">
        <f>D22/(COUNT(B17:C21)*2)</f>
        <v>0</v>
      </c>
    </row>
    <row r="24" spans="1:7" s="22" customFormat="1" x14ac:dyDescent="0.3">
      <c r="A24" s="26"/>
      <c r="B24" s="27"/>
      <c r="C24" s="27"/>
      <c r="D24" s="28"/>
      <c r="G24" s="126"/>
    </row>
    <row r="25" spans="1:7" ht="19.5" x14ac:dyDescent="0.4">
      <c r="A25" s="331" t="s">
        <v>4</v>
      </c>
      <c r="B25" s="332"/>
      <c r="C25" s="332"/>
      <c r="D25" s="332"/>
      <c r="E25" s="332"/>
      <c r="F25" s="33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3" t="s">
        <v>36</v>
      </c>
      <c r="B33" s="334"/>
      <c r="C33" s="335"/>
      <c r="D33" s="244">
        <f>SUM(B26:C32)</f>
        <v>0</v>
      </c>
    </row>
    <row r="34" spans="1:7" x14ac:dyDescent="0.3">
      <c r="A34" s="333" t="s">
        <v>295</v>
      </c>
      <c r="B34" s="334"/>
      <c r="C34" s="335"/>
      <c r="D34" s="33">
        <f>D33/(COUNT(B26:C32)*2)</f>
        <v>0</v>
      </c>
    </row>
    <row r="35" spans="1:7" s="22" customFormat="1" x14ac:dyDescent="0.3">
      <c r="A35" s="26"/>
      <c r="B35" s="27"/>
      <c r="C35" s="27"/>
      <c r="D35" s="28"/>
      <c r="G35" s="126"/>
    </row>
    <row r="36" spans="1:7" s="22" customFormat="1" ht="19.5" x14ac:dyDescent="0.4">
      <c r="A36" s="331" t="s">
        <v>219</v>
      </c>
      <c r="B36" s="332"/>
      <c r="C36" s="332"/>
      <c r="D36" s="332"/>
      <c r="E36" s="332"/>
      <c r="F36" s="33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3" t="s">
        <v>36</v>
      </c>
      <c r="B42" s="334"/>
      <c r="C42" s="335"/>
      <c r="D42" s="244">
        <f>SUM(B37:C41)</f>
        <v>0</v>
      </c>
      <c r="E42" s="13"/>
      <c r="F42" s="13"/>
      <c r="G42" s="126"/>
    </row>
    <row r="43" spans="1:7" s="22" customFormat="1" x14ac:dyDescent="0.3">
      <c r="A43" s="333" t="s">
        <v>295</v>
      </c>
      <c r="B43" s="334"/>
      <c r="C43" s="335"/>
      <c r="D43" s="33">
        <f>D42/(COUNT(B37:C41)*2)</f>
        <v>0</v>
      </c>
      <c r="E43" s="13"/>
      <c r="F43" s="13"/>
      <c r="G43" s="126"/>
    </row>
    <row r="44" spans="1:7" s="22" customFormat="1" x14ac:dyDescent="0.3">
      <c r="A44" s="47"/>
      <c r="B44" s="48"/>
      <c r="C44" s="48"/>
      <c r="D44" s="49"/>
      <c r="G44" s="126"/>
    </row>
    <row r="45" spans="1:7" ht="19.5" x14ac:dyDescent="0.4">
      <c r="A45" s="343" t="s">
        <v>21</v>
      </c>
      <c r="B45" s="344"/>
      <c r="C45" s="344"/>
      <c r="D45" s="344"/>
      <c r="E45" s="344"/>
      <c r="F45" s="34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3" t="s">
        <v>36</v>
      </c>
      <c r="B52" s="334"/>
      <c r="C52" s="335"/>
      <c r="D52" s="244">
        <f>SUM(B46:C51)</f>
        <v>0</v>
      </c>
    </row>
    <row r="53" spans="1:7" x14ac:dyDescent="0.3">
      <c r="A53" s="333" t="s">
        <v>295</v>
      </c>
      <c r="B53" s="334"/>
      <c r="C53" s="335"/>
      <c r="D53" s="33">
        <f>D52/(COUNT(B46:C51)*2)</f>
        <v>0</v>
      </c>
    </row>
    <row r="54" spans="1:7" s="22" customFormat="1" x14ac:dyDescent="0.3">
      <c r="A54" s="26"/>
      <c r="B54" s="27"/>
      <c r="C54" s="27"/>
      <c r="D54" s="28"/>
      <c r="G54" s="126"/>
    </row>
    <row r="55" spans="1:7" ht="19.5" x14ac:dyDescent="0.4">
      <c r="A55" s="331" t="s">
        <v>8</v>
      </c>
      <c r="B55" s="332"/>
      <c r="C55" s="332"/>
      <c r="D55" s="332"/>
      <c r="E55" s="332"/>
      <c r="F55" s="33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3" t="s">
        <v>36</v>
      </c>
      <c r="B63" s="334"/>
      <c r="C63" s="335"/>
      <c r="D63" s="244">
        <f>SUM(B56:C62)</f>
        <v>0</v>
      </c>
    </row>
    <row r="64" spans="1:7" x14ac:dyDescent="0.3">
      <c r="A64" s="333" t="s">
        <v>295</v>
      </c>
      <c r="B64" s="334"/>
      <c r="C64" s="335"/>
      <c r="D64" s="33">
        <f>D63/(COUNT(B56:C62)*2)</f>
        <v>0</v>
      </c>
    </row>
    <row r="65" spans="1:7" s="22" customFormat="1" x14ac:dyDescent="0.3">
      <c r="A65" s="26"/>
      <c r="B65" s="27"/>
      <c r="C65" s="27"/>
      <c r="D65" s="28"/>
      <c r="G65" s="126"/>
    </row>
    <row r="66" spans="1:7" ht="19.5" x14ac:dyDescent="0.4">
      <c r="A66" s="331" t="s">
        <v>130</v>
      </c>
      <c r="B66" s="332"/>
      <c r="C66" s="332"/>
      <c r="D66" s="332"/>
      <c r="E66" s="332"/>
      <c r="F66" s="33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3" t="s">
        <v>36</v>
      </c>
      <c r="B84" s="334"/>
      <c r="C84" s="335"/>
      <c r="D84" s="244">
        <f>SUM(B67:C83)</f>
        <v>0</v>
      </c>
    </row>
    <row r="85" spans="1:7" x14ac:dyDescent="0.3">
      <c r="A85" s="333" t="s">
        <v>295</v>
      </c>
      <c r="B85" s="334"/>
      <c r="C85" s="335"/>
      <c r="D85" s="33">
        <f>D84/(COUNT(B67:C83)*2)</f>
        <v>0</v>
      </c>
    </row>
    <row r="86" spans="1:7" s="22" customFormat="1" x14ac:dyDescent="0.3">
      <c r="A86" s="26"/>
      <c r="B86" s="27"/>
      <c r="C86" s="27"/>
      <c r="D86" s="28"/>
      <c r="G86" s="126"/>
    </row>
    <row r="87" spans="1:7" ht="19.5" x14ac:dyDescent="0.4">
      <c r="A87" s="331" t="s">
        <v>211</v>
      </c>
      <c r="B87" s="332"/>
      <c r="C87" s="332"/>
      <c r="D87" s="332"/>
      <c r="E87" s="332"/>
      <c r="F87" s="33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3" t="s">
        <v>36</v>
      </c>
      <c r="B102" s="334"/>
      <c r="C102" s="335"/>
      <c r="D102" s="244">
        <f>SUM(B88:C101)</f>
        <v>0</v>
      </c>
    </row>
    <row r="103" spans="1:7" x14ac:dyDescent="0.3">
      <c r="A103" s="333" t="s">
        <v>295</v>
      </c>
      <c r="B103" s="334"/>
      <c r="C103" s="33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1" t="s">
        <v>212</v>
      </c>
      <c r="B106" s="332"/>
      <c r="C106" s="332"/>
      <c r="D106" s="332"/>
      <c r="E106" s="332"/>
      <c r="F106" s="33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3" t="s">
        <v>36</v>
      </c>
      <c r="B118" s="334"/>
      <c r="C118" s="335"/>
      <c r="D118" s="244">
        <f>SUM(B107:C117)</f>
        <v>0</v>
      </c>
      <c r="E118" s="13"/>
      <c r="F118" s="13"/>
      <c r="G118" s="126"/>
    </row>
    <row r="119" spans="1:7" s="22" customFormat="1" x14ac:dyDescent="0.3">
      <c r="A119" s="333" t="s">
        <v>295</v>
      </c>
      <c r="B119" s="334"/>
      <c r="C119" s="335"/>
      <c r="D119" s="33">
        <f>D118/(COUNT(B107:C117)*2)</f>
        <v>0</v>
      </c>
      <c r="E119" s="13"/>
      <c r="F119" s="13"/>
      <c r="G119" s="126"/>
    </row>
    <row r="120" spans="1:7" s="22" customFormat="1" x14ac:dyDescent="0.3">
      <c r="A120" s="26"/>
      <c r="B120" s="27"/>
      <c r="C120" s="27"/>
      <c r="D120" s="28"/>
      <c r="G120" s="126"/>
    </row>
    <row r="121" spans="1:7" ht="19.5" x14ac:dyDescent="0.4">
      <c r="A121" s="331" t="s">
        <v>185</v>
      </c>
      <c r="B121" s="332"/>
      <c r="C121" s="332"/>
      <c r="D121" s="332"/>
      <c r="E121" s="332"/>
      <c r="F121" s="33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3" t="s">
        <v>36</v>
      </c>
      <c r="B133" s="334"/>
      <c r="C133" s="335"/>
      <c r="D133" s="244">
        <f>SUM(B122:C132)</f>
        <v>0</v>
      </c>
    </row>
    <row r="134" spans="1:7" x14ac:dyDescent="0.3">
      <c r="A134" s="333" t="s">
        <v>295</v>
      </c>
      <c r="B134" s="334"/>
      <c r="C134" s="335"/>
      <c r="D134" s="32">
        <f>D133/(COUNT(B122:C132)*2)</f>
        <v>0</v>
      </c>
    </row>
    <row r="135" spans="1:7" s="22" customFormat="1" x14ac:dyDescent="0.3">
      <c r="A135" s="26"/>
      <c r="B135" s="27"/>
      <c r="C135" s="27"/>
      <c r="D135" s="31"/>
      <c r="G135" s="126"/>
    </row>
    <row r="136" spans="1:7" ht="19.5" x14ac:dyDescent="0.4">
      <c r="A136" s="331" t="s">
        <v>71</v>
      </c>
      <c r="B136" s="332"/>
      <c r="C136" s="332"/>
      <c r="D136" s="332"/>
      <c r="E136" s="332"/>
      <c r="F136" s="33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3" t="s">
        <v>36</v>
      </c>
      <c r="B149" s="334"/>
      <c r="C149" s="335"/>
      <c r="D149" s="244">
        <f>SUM(B137:C148)</f>
        <v>0</v>
      </c>
    </row>
    <row r="150" spans="1:7" x14ac:dyDescent="0.3">
      <c r="A150" s="333" t="s">
        <v>295</v>
      </c>
      <c r="B150" s="334"/>
      <c r="C150" s="335"/>
      <c r="D150" s="33">
        <f>D149/(COUNT(B137:C148)*2)</f>
        <v>0</v>
      </c>
    </row>
    <row r="151" spans="1:7" s="22" customFormat="1" x14ac:dyDescent="0.3">
      <c r="A151" s="26"/>
      <c r="B151" s="27"/>
      <c r="C151" s="27"/>
      <c r="D151" s="28"/>
      <c r="G151" s="126"/>
    </row>
    <row r="152" spans="1:7" ht="19.5" x14ac:dyDescent="0.4">
      <c r="A152" s="331" t="s">
        <v>217</v>
      </c>
      <c r="B152" s="332"/>
      <c r="C152" s="332"/>
      <c r="D152" s="332"/>
      <c r="E152" s="332"/>
      <c r="F152" s="33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3" t="s">
        <v>36</v>
      </c>
      <c r="B161" s="338"/>
      <c r="C161" s="339"/>
      <c r="D161" s="245">
        <f>SUM(B153:C160)</f>
        <v>0</v>
      </c>
    </row>
    <row r="162" spans="1:7" x14ac:dyDescent="0.3">
      <c r="A162" s="333" t="s">
        <v>295</v>
      </c>
      <c r="B162" s="334"/>
      <c r="C162" s="335"/>
      <c r="D162" s="33">
        <f>D161/(COUNT(B153:C160)*2)</f>
        <v>0</v>
      </c>
    </row>
    <row r="163" spans="1:7" s="22" customFormat="1" x14ac:dyDescent="0.3">
      <c r="A163" s="26"/>
      <c r="B163" s="27"/>
      <c r="C163" s="29"/>
      <c r="D163" s="30"/>
      <c r="G163" s="126"/>
    </row>
    <row r="164" spans="1:7" ht="19.5" x14ac:dyDescent="0.4">
      <c r="A164" s="331" t="s">
        <v>77</v>
      </c>
      <c r="B164" s="332"/>
      <c r="C164" s="332"/>
      <c r="D164" s="332"/>
      <c r="E164" s="332"/>
      <c r="F164" s="33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3" t="s">
        <v>36</v>
      </c>
      <c r="B169" s="334"/>
      <c r="C169" s="335"/>
      <c r="D169" s="244">
        <f>SUM(B165:C168)</f>
        <v>0</v>
      </c>
    </row>
    <row r="170" spans="1:7" x14ac:dyDescent="0.3">
      <c r="A170" s="333" t="s">
        <v>295</v>
      </c>
      <c r="B170" s="334"/>
      <c r="C170" s="335"/>
      <c r="D170" s="33">
        <f>D169/(COUNT(B165:C168)*2)</f>
        <v>0</v>
      </c>
    </row>
    <row r="171" spans="1:7" s="22" customFormat="1" x14ac:dyDescent="0.3">
      <c r="A171" s="26"/>
      <c r="B171" s="27"/>
      <c r="C171" s="27"/>
      <c r="D171" s="28"/>
      <c r="G171" s="126"/>
    </row>
    <row r="172" spans="1:7" ht="19.5" x14ac:dyDescent="0.4">
      <c r="A172" s="336" t="s">
        <v>17</v>
      </c>
      <c r="B172" s="337"/>
      <c r="C172" s="337"/>
      <c r="D172" s="337"/>
      <c r="E172" s="337"/>
      <c r="F172" s="33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3" t="s">
        <v>36</v>
      </c>
      <c r="B177" s="334"/>
      <c r="C177" s="335"/>
      <c r="D177" s="244">
        <f>SUM(B173:C176)</f>
        <v>0</v>
      </c>
    </row>
    <row r="178" spans="1:7" x14ac:dyDescent="0.3">
      <c r="A178" s="333" t="s">
        <v>295</v>
      </c>
      <c r="B178" s="334"/>
      <c r="C178" s="335"/>
      <c r="D178" s="33">
        <f>D177/(COUNT(B173:C176)*2)</f>
        <v>0</v>
      </c>
    </row>
    <row r="179" spans="1:7" s="22" customFormat="1" x14ac:dyDescent="0.3">
      <c r="A179" s="26"/>
      <c r="B179" s="27"/>
      <c r="C179" s="27"/>
      <c r="D179" s="28"/>
      <c r="G179" s="126"/>
    </row>
    <row r="180" spans="1:7" ht="19.5" x14ac:dyDescent="0.4">
      <c r="A180" s="331" t="s">
        <v>78</v>
      </c>
      <c r="B180" s="332"/>
      <c r="C180" s="332"/>
      <c r="D180" s="332"/>
      <c r="E180" s="332"/>
      <c r="F180" s="33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3" t="s">
        <v>36</v>
      </c>
      <c r="B186" s="334"/>
      <c r="C186" s="335"/>
      <c r="D186" s="244">
        <f>SUM(B181:C185)</f>
        <v>0</v>
      </c>
    </row>
    <row r="187" spans="1:7" x14ac:dyDescent="0.3">
      <c r="A187" s="333" t="s">
        <v>295</v>
      </c>
      <c r="B187" s="334"/>
      <c r="C187" s="335"/>
      <c r="D187" s="33">
        <f>D186/(COUNT(B181:C185)*2)</f>
        <v>0</v>
      </c>
    </row>
    <row r="188" spans="1:7" s="22" customFormat="1" x14ac:dyDescent="0.3">
      <c r="A188" s="26"/>
      <c r="B188" s="27"/>
      <c r="C188" s="27"/>
      <c r="D188" s="28"/>
      <c r="G188" s="126"/>
    </row>
    <row r="189" spans="1:7" ht="19.5" x14ac:dyDescent="0.4">
      <c r="A189" s="331" t="s">
        <v>216</v>
      </c>
      <c r="B189" s="332"/>
      <c r="C189" s="332"/>
      <c r="D189" s="332"/>
      <c r="E189" s="332"/>
      <c r="F189" s="33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3" t="s">
        <v>36</v>
      </c>
      <c r="B194" s="334"/>
      <c r="C194" s="335"/>
      <c r="D194" s="54">
        <f>SUM(B190:C193)</f>
        <v>0</v>
      </c>
    </row>
    <row r="195" spans="1:6" x14ac:dyDescent="0.3">
      <c r="A195" s="333" t="s">
        <v>295</v>
      </c>
      <c r="B195" s="334"/>
      <c r="C195" s="335"/>
      <c r="D195" s="33">
        <f>D194/(COUNT(B190:C193)*2)</f>
        <v>0</v>
      </c>
    </row>
    <row r="197" spans="1:6" ht="18" x14ac:dyDescent="0.35">
      <c r="A197" s="64" t="s">
        <v>246</v>
      </c>
      <c r="B197" s="63"/>
      <c r="C197" s="63"/>
      <c r="D197" s="296" t="e">
        <f>E197/F197</f>
        <v>#DIV/0!</v>
      </c>
      <c r="E197" s="297">
        <f>COUNTIF('A3 Technique'!F17:F193,"ok")</f>
        <v>0</v>
      </c>
      <c r="F197" s="29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2018-09-18T12:02:27Z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