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rezga\08-Août 2017\"/>
    </mc:Choice>
  </mc:AlternateContent>
  <bookViews>
    <workbookView xWindow="0" yWindow="0" windowWidth="20490" windowHeight="7065" tabRatio="93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6" i="29"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29" i="20" l="1"/>
  <c r="D230" i="20" s="1"/>
  <c r="D186" i="20"/>
  <c r="D187" i="20" s="1"/>
  <c r="D134" i="24"/>
  <c r="D135" i="24" s="1"/>
  <c r="D429" i="24"/>
  <c r="D160" i="21"/>
  <c r="D161" i="21" s="1"/>
  <c r="D206" i="22"/>
  <c r="D207" i="22" s="1"/>
  <c r="D54" i="24"/>
  <c r="D55" i="24" s="1"/>
  <c r="D134" i="22"/>
  <c r="D135" i="22" s="1"/>
  <c r="D146" i="22"/>
  <c r="D388" i="22"/>
  <c r="D389" i="22" s="1"/>
  <c r="D37" i="24"/>
  <c r="D379" i="24"/>
  <c r="D380" i="24" s="1"/>
  <c r="D399" i="24"/>
  <c r="D117" i="21"/>
  <c r="D118" i="21" s="1"/>
  <c r="D148" i="19"/>
  <c r="D149" i="19" s="1"/>
  <c r="D132" i="19"/>
  <c r="D133" i="19" s="1"/>
  <c r="D117" i="19"/>
  <c r="D118" i="19" s="1"/>
  <c r="D83" i="19"/>
  <c r="D84" i="19" s="1"/>
  <c r="D379" i="18"/>
  <c r="D380" i="18" s="1"/>
  <c r="D37" i="18"/>
  <c r="D134" i="18"/>
  <c r="D135" i="18" s="1"/>
  <c r="D242" i="18"/>
  <c r="D243" i="18" s="1"/>
  <c r="D451" i="18"/>
  <c r="D452" i="18" s="1"/>
  <c r="B143" i="29" s="1"/>
  <c r="D399" i="22"/>
  <c r="D110" i="24"/>
  <c r="D111" i="24" s="1"/>
  <c r="D491" i="24"/>
  <c r="D492" i="24" s="1"/>
  <c r="B173" i="29" s="1"/>
  <c r="D54" i="26"/>
  <c r="D55" i="26" s="1"/>
  <c r="D81" i="26"/>
  <c r="D379" i="26"/>
  <c r="D380" i="26" s="1"/>
  <c r="D388" i="26"/>
  <c r="D389" i="26" s="1"/>
  <c r="D399" i="26"/>
  <c r="D62" i="19"/>
  <c r="D63" i="19" s="1"/>
  <c r="D62" i="23"/>
  <c r="D63" i="23" s="1"/>
  <c r="D62" i="27"/>
  <c r="D63" i="27" s="1"/>
  <c r="D54" i="18"/>
  <c r="D55" i="18" s="1"/>
  <c r="D110" i="18"/>
  <c r="D111" i="18" s="1"/>
  <c r="D388" i="18"/>
  <c r="D389" i="18" s="1"/>
  <c r="D399" i="18"/>
  <c r="D400" i="18" s="1"/>
  <c r="D491" i="18"/>
  <c r="D492" i="18" s="1"/>
  <c r="B170" i="29" s="1"/>
  <c r="D37" i="20"/>
  <c r="D38" i="20" s="1"/>
  <c r="D110" i="20"/>
  <c r="D111" i="20" s="1"/>
  <c r="D491" i="20"/>
  <c r="D492" i="20" s="1"/>
  <c r="B171" i="29" s="1"/>
  <c r="D37" i="22"/>
  <c r="D54" i="22"/>
  <c r="D55" i="22" s="1"/>
  <c r="D318" i="24"/>
  <c r="D336" i="24"/>
  <c r="D337" i="24" s="1"/>
  <c r="D263" i="26"/>
  <c r="D264" i="26" s="1"/>
  <c r="D160" i="19"/>
  <c r="D161" i="19" s="1"/>
  <c r="D62" i="21"/>
  <c r="D63" i="21" s="1"/>
  <c r="D148" i="27"/>
  <c r="D149" i="27" s="1"/>
  <c r="D186" i="18"/>
  <c r="D187" i="18" s="1"/>
  <c r="D229" i="18"/>
  <c r="D230" i="18" s="1"/>
  <c r="D81" i="20"/>
  <c r="D96" i="20" s="1"/>
  <c r="D97" i="20" s="1"/>
  <c r="D206" i="20"/>
  <c r="D207" i="20" s="1"/>
  <c r="D242" i="20"/>
  <c r="D245" i="20" s="1"/>
  <c r="D246" i="20" s="1"/>
  <c r="D263" i="20"/>
  <c r="D264" i="20" s="1"/>
  <c r="D388" i="20"/>
  <c r="D389" i="20" s="1"/>
  <c r="D285" i="22"/>
  <c r="D429" i="22"/>
  <c r="D186" i="24"/>
  <c r="D187" i="24" s="1"/>
  <c r="D229" i="24"/>
  <c r="D230" i="24" s="1"/>
  <c r="D242" i="24"/>
  <c r="D263" i="24"/>
  <c r="D264" i="24" s="1"/>
  <c r="D285" i="26"/>
  <c r="D318" i="26"/>
  <c r="D336" i="26"/>
  <c r="D337" i="26" s="1"/>
  <c r="D429" i="26"/>
  <c r="D101" i="19"/>
  <c r="D102" i="19" s="1"/>
  <c r="D160" i="23"/>
  <c r="D161" i="23" s="1"/>
  <c r="D160" i="25"/>
  <c r="D161" i="25" s="1"/>
  <c r="D101" i="27"/>
  <c r="D102" i="27" s="1"/>
  <c r="D206" i="18"/>
  <c r="D207" i="18" s="1"/>
  <c r="D263" i="18"/>
  <c r="D264" i="18" s="1"/>
  <c r="D285" i="20"/>
  <c r="D286" i="20" s="1"/>
  <c r="D318" i="20"/>
  <c r="D321" i="20" s="1"/>
  <c r="D322" i="20" s="1"/>
  <c r="D336" i="20"/>
  <c r="D337" i="20" s="1"/>
  <c r="D429" i="20"/>
  <c r="D430" i="20" s="1"/>
  <c r="D186" i="22"/>
  <c r="D187" i="22" s="1"/>
  <c r="D81" i="24"/>
  <c r="D206" i="24"/>
  <c r="D207" i="24" s="1"/>
  <c r="D451" i="24"/>
  <c r="D452" i="24" s="1"/>
  <c r="B146" i="29" s="1"/>
  <c r="D134" i="26"/>
  <c r="D135" i="26" s="1"/>
  <c r="D146" i="26"/>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21" i="18" s="1"/>
  <c r="D322" i="18" s="1"/>
  <c r="D336" i="18"/>
  <c r="D337" i="18" s="1"/>
  <c r="D429" i="18"/>
  <c r="D54" i="20"/>
  <c r="D55" i="20" s="1"/>
  <c r="D134" i="20"/>
  <c r="D135" i="20" s="1"/>
  <c r="D146" i="20"/>
  <c r="D147" i="20" s="1"/>
  <c r="D379" i="20"/>
  <c r="D380" i="20" s="1"/>
  <c r="D399" i="20"/>
  <c r="D400" i="20" s="1"/>
  <c r="D81" i="22"/>
  <c r="D110" i="22"/>
  <c r="D111" i="22" s="1"/>
  <c r="D229" i="22"/>
  <c r="D230" i="22" s="1"/>
  <c r="D242" i="22"/>
  <c r="D263" i="22"/>
  <c r="D264" i="22" s="1"/>
  <c r="D318" i="22"/>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7" i="23"/>
  <c r="D198" i="23" s="1"/>
  <c r="B11" i="23" s="1"/>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501" i="20"/>
  <c r="B180" i="29" s="1"/>
  <c r="D189" i="20"/>
  <c r="D190" i="20" s="1"/>
  <c r="D164" i="20"/>
  <c r="D82" i="20"/>
  <c r="D451" i="20"/>
  <c r="D452" i="20" s="1"/>
  <c r="B144" i="29" s="1"/>
  <c r="D347" i="20"/>
  <c r="D449" i="20"/>
  <c r="D432" i="18"/>
  <c r="D433" i="18" s="1"/>
  <c r="B134" i="29" s="1"/>
  <c r="D430" i="18"/>
  <c r="D501" i="18"/>
  <c r="B179" i="29" s="1"/>
  <c r="D147" i="18"/>
  <c r="D164" i="18"/>
  <c r="D38" i="18"/>
  <c r="D347" i="18"/>
  <c r="D449" i="18"/>
  <c r="D197" i="21" l="1"/>
  <c r="D198" i="21" s="1"/>
  <c r="B11" i="21" s="1"/>
  <c r="D432" i="20"/>
  <c r="D433" i="20" s="1"/>
  <c r="B135" i="29" s="1"/>
  <c r="D402" i="20"/>
  <c r="D403" i="20" s="1"/>
  <c r="B126" i="29" s="1"/>
  <c r="D349" i="20"/>
  <c r="D350" i="20" s="1"/>
  <c r="B117" i="29" s="1"/>
  <c r="D319" i="20"/>
  <c r="D288" i="20"/>
  <c r="D289" i="20" s="1"/>
  <c r="B99" i="29" s="1"/>
  <c r="D243" i="20"/>
  <c r="D149" i="20"/>
  <c r="D150" i="20" s="1"/>
  <c r="B72" i="29" s="1"/>
  <c r="D40" i="20"/>
  <c r="D41" i="20" s="1"/>
  <c r="B54" i="29" s="1"/>
  <c r="D197" i="25"/>
  <c r="D198" i="25" s="1"/>
  <c r="B11" i="25" s="1"/>
  <c r="D349" i="24"/>
  <c r="D350" i="24" s="1"/>
  <c r="D197" i="19"/>
  <c r="D198" i="19" s="1"/>
  <c r="B11" i="19" s="1"/>
  <c r="D402" i="18"/>
  <c r="D403" i="18" s="1"/>
  <c r="B125" i="29" s="1"/>
  <c r="D319" i="18"/>
  <c r="D288" i="18"/>
  <c r="D289" i="18" s="1"/>
  <c r="B98" i="29" s="1"/>
  <c r="D245" i="18"/>
  <c r="D246" i="18" s="1"/>
  <c r="B89" i="29" s="1"/>
  <c r="D189" i="18"/>
  <c r="D190" i="18" s="1"/>
  <c r="B80" i="29" s="1"/>
  <c r="D149" i="18"/>
  <c r="D150" i="18" s="1"/>
  <c r="B71" i="29" s="1"/>
  <c r="D96" i="18"/>
  <c r="D97" i="18" s="1"/>
  <c r="D349" i="26"/>
  <c r="D350" i="26" s="1"/>
  <c r="D349" i="18"/>
  <c r="D350" i="18" s="1"/>
  <c r="B116" i="29" s="1"/>
  <c r="D504" i="26"/>
  <c r="D505" i="26" s="1"/>
  <c r="D504" i="24"/>
  <c r="D505" i="24" s="1"/>
  <c r="D504" i="22"/>
  <c r="D505" i="22" s="1"/>
  <c r="B53" i="29"/>
  <c r="B93" i="29"/>
  <c r="B75" i="29"/>
  <c r="B128" i="29"/>
  <c r="B101" i="29"/>
  <c r="B100" i="29"/>
  <c r="B55" i="29"/>
  <c r="B107" i="29"/>
  <c r="A8" i="16"/>
  <c r="B192" i="29"/>
  <c r="B191" i="29"/>
  <c r="B129" i="29"/>
  <c r="B127" i="29"/>
  <c r="B120" i="29"/>
  <c r="B119" i="29"/>
  <c r="B118" i="29"/>
  <c r="B111" i="29"/>
  <c r="B110" i="29"/>
  <c r="B109" i="29"/>
  <c r="B108" i="29"/>
  <c r="B102" i="29"/>
  <c r="B92" i="29"/>
  <c r="B91" i="29"/>
  <c r="B90" i="29"/>
  <c r="B84" i="29"/>
  <c r="B83" i="29"/>
  <c r="B82" i="29"/>
  <c r="B81" i="29"/>
  <c r="B73" i="29"/>
  <c r="B74" i="29"/>
  <c r="B66" i="29"/>
  <c r="B65" i="29"/>
  <c r="B64" i="29"/>
  <c r="B63" i="29"/>
  <c r="B57" i="29"/>
  <c r="B56" i="29"/>
  <c r="D504" i="20" l="1"/>
  <c r="D505" i="20" s="1"/>
  <c r="B12" i="20" s="1"/>
  <c r="B12" i="22"/>
  <c r="B37" i="29"/>
  <c r="B12" i="24"/>
  <c r="B38" i="29"/>
  <c r="B12" i="26"/>
  <c r="B39"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6" i="29" l="1"/>
  <c r="B12" i="18"/>
  <c r="B35"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<sst xmlns="http://schemas.openxmlformats.org/spreadsheetml/2006/main" count="4506" uniqueCount="611">
  <si>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</si>
  <si>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</si>
  <si>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</si>
  <si>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</si>
  <si>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</si>
  <si>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</si>
  <si>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</si>
  <si>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</si>
  <si>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</si>
  <si>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</si>
  <si>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</si>
  <si>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</si>
  <si>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</si>
  <si>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</si>
  <si>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</si>
  <si>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</si>
  <si>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</si>
  <si>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</si>
  <si>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</si>
  <si>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</si>
  <si>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</si>
  <si>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</si>
  <si>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</si>
  <si>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</si>
  <si>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</si>
  <si>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</si>
  <si>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</si>
  <si>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</si>
  <si>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</si>
  <si>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</si>
  <si>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</si>
  <si>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</si>
  <si>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</si>
  <si>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</si>
  <si>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</si>
  <si>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</si>
  <si>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</si>
  <si>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</si>
  <si>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</si>
  <si>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</si>
  <si>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</si>
  <si>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</si>
  <si>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</si>
  <si>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</si>
  <si>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</si>
  <si>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</si>
  <si>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</si>
  <si>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</si>
  <si>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</si>
  <si>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</si>
  <si>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</si>
  <si>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</si>
  <si>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</si>
  <si>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</si>
  <si>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</si>
  <si>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</si>
  <si>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</si>
  <si>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</si>
  <si>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</si>
  <si>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</si>
  <si>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</si>
  <si>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</si>
  <si>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</si>
  <si>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</si>
  <si>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</si>
  <si>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</si>
  <si>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</si>
  <si>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</si>
  <si>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</si>
  <si>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</si>
  <si>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</si>
  <si>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</si>
  <si>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</si>
  <si>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</si>
  <si>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</si>
  <si>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</si>
  <si>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</si>
  <si>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</si>
  <si>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</si>
  <si>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</si>
  <si>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</si>
  <si>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</si>
  <si>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</si>
  <si>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</si>
  <si>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</si>
  <si>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</si>
  <si>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</si>
  <si>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</si>
  <si>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</si>
  <si>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</si>
  <si>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</si>
  <si>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</si>
  <si>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</si>
  <si>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</si>
  <si>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</si>
  <si>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</si>
  <si>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</si>
  <si>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</si>
  <si>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</si>
  <si>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</si>
  <si>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</si>
  <si>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</si>
  <si>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</si>
  <si>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</si>
  <si>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</si>
  <si>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</si>
  <si>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</si>
  <si>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</si>
  <si>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</si>
  <si>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</si>
  <si>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</si>
  <si>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</si>
  <si>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</si>
  <si>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</si>
  <si>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</si>
  <si>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</si>
  <si>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</si>
  <si>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</si>
  <si>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</si>
  <si>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</si>
  <si>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</si>
  <si>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</si>
  <si>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</si>
  <si>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</si>
  <si>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</si>
  <si>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</si>
  <si>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</si>
  <si>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</si>
  <si>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</si>
  <si>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</si>
  <si>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</si>
  <si>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</si>
  <si>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</si>
  <si>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</si>
  <si>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</si>
  <si>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</si>
  <si>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</si>
  <si>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</si>
  <si>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</si>
  <si>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</si>
  <si>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</si>
  <si>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</si>
  <si>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</si>
  <si>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</si>
  <si>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</si>
  <si>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</si>
  <si>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</si>
  <si>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</si>
  <si>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</si>
  <si>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</si>
  <si>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</si>
  <si>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</si>
  <si>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</si>
  <si>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</si>
  <si>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</si>
  <si>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</si>
  <si>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</si>
  <si>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</si>
  <si>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</si>
  <si>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</si>
  <si>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</si>
  <si>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</si>
  <si>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</si>
  <si>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</si>
  <si>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</si>
  <si>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</si>
  <si>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</si>
  <si>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</si>
  <si>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</si>
  <si>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</si>
  <si>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</si>
  <si>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</si>
  <si>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</si>
  <si>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</si>
  <si>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</si>
  <si>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</si>
  <si>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</si>
  <si>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</si>
  <si>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</si>
  <si>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</si>
  <si>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</si>
  <si>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</si>
  <si>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</si>
  <si>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</si>
  <si>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</si>
  <si>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</si>
  <si>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</si>
  <si>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</si>
  <si>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</si>
  <si>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</si>
  <si>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</si>
  <si>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</si>
  <si>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</si>
  <si>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</si>
  <si>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</si>
  <si>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</si>
  <si>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</si>
  <si>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</si>
  <si>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</si>
  <si>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</si>
  <si>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</si>
  <si>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</si>
  <si>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</si>
  <si>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</si>
  <si>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</si>
  <si>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</si>
  <si>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</si>
  <si>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</si>
  <si>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</si>
  <si>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</si>
  <si>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</si>
  <si>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</si>
  <si>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</si>
  <si>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</si>
  <si>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</si>
  <si>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</si>
  <si>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</si>
  <si>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</si>
  <si>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</si>
  <si>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</si>
  <si>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</si>
  <si>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</si>
  <si>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</si>
  <si>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</si>
  <si>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</si>
  <si>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</si>
  <si>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</si>
  <si>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</si>
  <si>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</si>
  <si>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</si>
  <si>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</si>
  <si>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</si>
  <si>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</si>
  <si>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</si>
  <si>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</si>
  <si>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</si>
  <si>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</si>
  <si>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</si>
  <si>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</si>
  <si>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</si>
  <si>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</si>
  <si>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</si>
  <si>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</si>
  <si>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</si>
  <si>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</si>
  <si>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</si>
  <si>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</si>
  <si>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</si>
  <si>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</si>
  <si>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</si>
  <si>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</si>
  <si>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</si>
  <si>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</si>
  <si>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</si>
  <si>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</si>
  <si>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</si>
  <si>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</si>
  <si>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</si>
  <si>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</si>
  <si>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</si>
  <si>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</si>
  <si>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</si>
  <si>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</si>
  <si>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</si>
  <si>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</si>
  <si>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</si>
  <si>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</si>
  <si>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</si>
  <si>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</si>
  <si>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</si>
  <si>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</si>
  <si>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</si>
  <si>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</si>
  <si>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</si>
  <si>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</si>
  <si>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</si>
  <si>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</si>
  <si>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</si>
  <si>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</si>
  <si>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</si>
  <si>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</si>
  <si>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</si>
  <si>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</si>
  <si>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</si>
  <si>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</si>
  <si>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</si>
  <si>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</si>
  <si>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</si>
  <si>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</si>
  <si>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</si>
  <si>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</si>
  <si>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</si>
  <si>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</si>
  <si>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</si>
  <si>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</si>
  <si>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</si>
  <si>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</si>
  <si>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</si>
  <si>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</si>
  <si>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</si>
  <si>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</si>
  <si>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</si>
  <si>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</si>
  <si>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</si>
  <si>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</si>
  <si>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</si>
  <si>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</si>
  <si>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</si>
  <si>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</si>
  <si>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</si>
  <si>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</si>
  <si>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</si>
  <si>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</si>
  <si>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</si>
  <si>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</si>
  <si>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</si>
  <si>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</si>
  <si>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</si>
  <si>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</si>
  <si>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</si>
  <si>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</si>
  <si>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</si>
  <si>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</si>
  <si>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</si>
  <si>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</si>
  <si>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</si>
  <si>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</si>
  <si>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</si>
  <si>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</si>
  <si>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</si>
  <si>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</si>
  <si>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</si>
  <si>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</si>
  <si>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</si>
  <si>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</si>
  <si>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</si>
  <si>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</si>
  <si>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</si>
  <si>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</si>
  <si>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</si>
  <si>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</si>
  <si>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</si>
  <si>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</si>
  <si>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</si>
  <si>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</si>
  <si>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</si>
  <si>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</si>
  <si>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</si>
  <si>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</si>
  <si>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</si>
  <si>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</si>
  <si>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</si>
  <si>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</si>
  <si>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</si>
  <si>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</si>
  <si>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</si>
  <si>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</si>
  <si>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</si>
  <si>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</si>
  <si>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</si>
  <si>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</si>
  <si>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</si>
  <si>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</si>
  <si>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</si>
  <si>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</si>
  <si>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</si>
  <si>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</si>
  <si>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</si>
  <si>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</si>
  <si>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</si>
  <si>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</si>
  <si>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</si>
  <si>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</si>
  <si>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</si>
  <si>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</si>
  <si>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</si>
  <si>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</si>
  <si>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</si>
  <si>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</si>
  <si>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</si>
  <si>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</si>
  <si>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</si>
  <si>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</si>
  <si>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</si>
  <si>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</si>
  <si>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</si>
  <si>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</si>
  <si>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</si>
  <si>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</si>
  <si>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</si>
  <si>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</si>
  <si>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</si>
  <si>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</si>
  <si>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</si>
  <si>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</si>
  <si>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</si>
  <si>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</si>
  <si>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</si>
  <si>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</si>
  <si>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</si>
  <si>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</si>
  <si>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</si>
  <si>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</si>
  <si>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</si>
  <si>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</si>
  <si>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</si>
  <si>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</si>
  <si>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</si>
  <si>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</si>
  <si>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</si>
  <si>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</si>
  <si>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Les températures enregistrées pour  l’acceptation des produits surgelés sont non conformes (&gt; -18°C) ex: produits de la mer surgelés,  Les températures enregistrées pour  l’acceptation des produits réfrigérés sont négatives (ex: volailles, yaourt)</t>
  </si>
  <si>
    <t>Port des chaussures de ville et absence de cravate, respecter la charte vestimentaire Carrefour.</t>
  </si>
  <si>
    <t>Merezgua</t>
  </si>
  <si>
    <t>Dr Hend KAMOUN</t>
  </si>
  <si>
    <t>Directeur du magasin et chefs de rayons</t>
  </si>
  <si>
    <t>un dysfonctionnement de la balance a été remarqué par le chef de reception</t>
  </si>
  <si>
    <t>absence de thermometre a sonde</t>
  </si>
  <si>
    <t>Le support de produit de nettoyage n’est pas fixé au mur en boul/pat</t>
  </si>
  <si>
    <t>les œufs sont entreposés sur les étagères de la plonge vu l'absence d'équipements réfrigéré</t>
  </si>
  <si>
    <t>mise en linéaire directement vu l'absence de chambre froide positive</t>
  </si>
  <si>
    <t>non climatisé</t>
  </si>
  <si>
    <t>absence d'équipement réfrigéré pour le stockage des œufs</t>
  </si>
  <si>
    <t>La pâtisserie ouvrait sur le couloir des chambres froides. Prévoir des rideaux lanières à ce niveau.</t>
  </si>
  <si>
    <t>Les bidons de DEPTAL portent une date d’expiration 21/01/2017 périmée</t>
  </si>
  <si>
    <t>Etiquetage de Certains produits  non conformes ne comportant pas l’ensemble des ingrédients (manque du sésame) ex :Croquant aux céréales (pâtisserie essada)  et kaak dattes (ennajari), étiquetage non conforme du produit nougat kehili manque d’indication du sésame, arachides, et fruits secs (allergènes majeurs), La durée de vie indiquée sur les étiquettes fournisseur de food solution est 3 jours après la décongélation hors la durée de vie sur les étiquettes balance sont &gt;3 jours, La durée de vie indiquée sur les étiquettes fournisseur  l'opéra 20x20 sopral  est 5 jours après la décongélation hors la durée de vie sur les étiquettes balance est 6 jours</t>
  </si>
  <si>
    <t>Les températures à cœur et d'ambiance n'étaient pas prélevées.</t>
  </si>
  <si>
    <t>Les températures enregistrées de friture varient entre 68 et 167°C selon l'employé (une formation sur les températures de cuisson a été faite )</t>
  </si>
  <si>
    <t>Les opérations de décontamination n'étaient pas enregistrées.</t>
  </si>
  <si>
    <t>durée d'exposition enregistrée de croquette de dinde est de 08h21 a 15h15 pour le 02/02/2017 (formation sur les durées d'exposition a été faite)</t>
  </si>
  <si>
    <t>Une portières de la rôtissoire était démontée.</t>
  </si>
  <si>
    <t>Fuite d'eau au niveau des évaporateurs des chambres froides.</t>
  </si>
  <si>
    <t xml:space="preserve">Les paniers d'exposition du fromage râpé déconditionné étaient moisis, du papier aluminium était utilisé pour les protéger. </t>
  </si>
  <si>
    <t>les températures a cœur des produits ne sont pas enregistrées</t>
  </si>
  <si>
    <t>voir technique</t>
  </si>
  <si>
    <t>Le vitre du meuble d'exposition des fromages était démonté.
Les grilles d'aération étaient souillées.</t>
  </si>
  <si>
    <t>température affichée au meuble d'exposition charcuteries 3,9°C et température vérifiée 3,7°C</t>
  </si>
  <si>
    <t>Personnel mazraa travaille avec tenue non conforme :port de gilet sans manche ne couvrant pas la tenue civile</t>
  </si>
  <si>
    <t>Le billot était usé.</t>
  </si>
  <si>
    <t>les DLC de certains produits sur l'etiquette balance est supérieure a celle du fournisseur ex: DLC fournissuer de l'escalope dinde est 05/02/2017 alors que DLC etiquette balance est 06/02/2017</t>
  </si>
  <si>
    <t>Température a cœur de l'escalope dinde est 5,1°C et abats poulets 4,1°C</t>
  </si>
  <si>
    <t>Température affichée au meuble viandes rouges est 2°C et température verifiée 4,5°C</t>
  </si>
  <si>
    <t>Sol autour du système d’évacuation des eaux devant la chambre froide poissons est en ciment (difficile a nettoyer et à désinfecter)</t>
  </si>
  <si>
    <t>Le rayon trad était géré par les opérateurs du rayon charcuteries/fromages : croisement de flux de personnel et risque de contamination croisée.</t>
  </si>
  <si>
    <t>pelle a glace sans manche</t>
  </si>
  <si>
    <t>absence de verification du thermometre a sonde</t>
  </si>
  <si>
    <t>barbe non rasée</t>
  </si>
  <si>
    <t xml:space="preserve">presence d'un personnel du bazar </t>
  </si>
  <si>
    <t>Les températures d'ambiance  n'étaient pas prélevées.</t>
  </si>
  <si>
    <t>Port de pantalon et des chaussures de ville, veiller à respecter la charte vestimentaire Carrefour.</t>
  </si>
  <si>
    <t>sol sale sous les palettes de conserves</t>
  </si>
  <si>
    <t>Fromage le pacha périmé dont la DLC 11/01/2017</t>
  </si>
  <si>
    <t>la température à cœur ainsi que la température d'ambiance n'étaient pas prélevées.</t>
  </si>
  <si>
    <t>Dans la réserve les fruits secs moulus ne sont pas protégés, entreposés dans un sac de poubelle (non alimentaire), Sacs de noisette non identifié par la DF et DLC</t>
  </si>
  <si>
    <t>Revêtement écaillé des étagères.</t>
  </si>
  <si>
    <t>L'hygrométrie dans la réserve était 54%. Correcte.</t>
  </si>
  <si>
    <t>Préence de produits raticides non protégés dans la réserve sensible et sous l'armoire électrique au sous sol</t>
  </si>
  <si>
    <t>La porte du quai de réception était maintenue ouverte en absence de réception de marchandise.</t>
  </si>
  <si>
    <t>Evacuation des déchets par la porte du quai de réception des matières premières: risque de croisement des flux de déchets avec les matières premières réceptionnées.</t>
  </si>
  <si>
    <t>en cours prévu pour le mois de fevrier 2017</t>
  </si>
  <si>
    <t>directeur du magasin nouvellement nommé pour le magasin</t>
  </si>
  <si>
    <t>Manque de pommeau de douches pour les hommes</t>
  </si>
  <si>
    <t>Développement de rouille au niveau du sol de la chambre froide traiteur et sur les étagères du rayon PGC.</t>
  </si>
  <si>
    <t>local poubelle nouvellement installé: manque de climatiseur et de source d'eau</t>
  </si>
  <si>
    <t>Absence des enregistrements de contrôle à la réception des produits en provenance de l'entrepôt (produits de la mer et produits frais). Manque d'enregistrement du contrôle à la reception des produits surgelés seul les produits mahjoub sont enregistrés</t>
  </si>
  <si>
    <t>Les bidons de DEPTAL portent une date d’expiration 21/01/2017 périmée (une formation dans ce sens a été faite)</t>
  </si>
  <si>
    <t>pour les fromages blancs la tracabilité est faite uniquement pour le jour de la réception, une formation sur la tracabilité a été faite</t>
  </si>
  <si>
    <t>Le protocole de lavage des mains ne peut pas être respecté en raison de l'absence d'un poste lave-mains à usage manuel.</t>
  </si>
  <si>
    <t>la température affichée du meuble froid est 6.1°C et la température vérifiée est 5.9°C</t>
  </si>
  <si>
    <t>Dr Mejed Heni - M. Haithem Bougaalech</t>
  </si>
  <si>
    <t>M. Rabîi (Pépinière Directeur magasin) et les chefs rayons</t>
  </si>
  <si>
    <t>Marquer les nivaux des volumes d'eau souhaités.</t>
  </si>
  <si>
    <t>Deux versions de la fiche d'enregistrement des poids étaient présentes. Une seule est à considérer.</t>
  </si>
  <si>
    <t>Le chef rayon n'était pas muni de badge le jour de l'audit.</t>
  </si>
  <si>
    <t>La barbe du chef rayon n'était pas rasée le jour de l'audit.</t>
  </si>
  <si>
    <t>Les autocontrôles doivent être enregistrés tous les jours quelque soit la fréquence de nettoyage.</t>
  </si>
  <si>
    <t>Un seule planche était prévue pour le rayon traiteur. Une contamination croisées était possible</t>
  </si>
  <si>
    <t>Voir boucherie (même responsable)</t>
  </si>
  <si>
    <t>Les enregistrements doivent être quotidiens</t>
  </si>
  <si>
    <t xml:space="preserve">Enregistrer les températures d'exposition des sandwiches </t>
  </si>
  <si>
    <t>Dans le linaire, la matin même.</t>
  </si>
  <si>
    <t>Le produits de nettoyage des locaux et des surfaces n'était pas disponible le jour de l'audit</t>
  </si>
  <si>
    <t>Les produits de la maison Essada présentaient des erreurs d'étiquetage: absence d'ingrédient allergène, chocolat…</t>
  </si>
  <si>
    <t>Les produits de la maison Essada présentaient des erreurs d'étiquetage: absence d'ingrédient allergène, chocolat…
Un paquet de makroudh de la maison Essegni ne présentait pas de DF ni de DLC, ni même les ingrédients. Renforcer le contrôle avant exposition</t>
  </si>
  <si>
    <t>Le flacon de Agrinet ASD était périmé depuis avril 2016.</t>
  </si>
  <si>
    <t>Le plateau de chargement des broches était maintenu à même le sol. Identifier cet élément et assurer son nettoyage après utilisation.</t>
  </si>
  <si>
    <t>Renforcer le nettoyage de la planche de découpe et de la hotte.</t>
  </si>
  <si>
    <t>Absence du produits conventionnel le jour de l'audit. Fournir le produit recommandé par Carrefour.</t>
  </si>
  <si>
    <t xml:space="preserve">Le responsable de la boucherie était également responsable de la charcuterie et assurait le service dans les deux compartiments en l'absence d'un post lave-mains. Le risque de croisement des flux est hautement considérable </t>
  </si>
  <si>
    <t>Assurer un étiquetage complet des produits frais.</t>
  </si>
  <si>
    <t>Voir technique</t>
  </si>
  <si>
    <t>Absence de badge</t>
  </si>
  <si>
    <t xml:space="preserve">Le chef rayon n'était pas rasé le jour de l'audit. </t>
  </si>
  <si>
    <t>Absence du produit de nettoyage conventionnel le jour de l'audit</t>
  </si>
  <si>
    <t>Fournir le produit Agrinet ASD</t>
  </si>
  <si>
    <t>Les autocontrôle doivent être enregistrés tous les jours.</t>
  </si>
  <si>
    <t>Renforcer le nettoyage de la planche de découpe</t>
  </si>
  <si>
    <t>Un risque de croisement des flux avec les produits laitiers et les sandwiches est à considérer pour les personnes allergiques (lait des fromages et gluten dans le traiteur). Assurer un lavage des mains poussé avant le service.</t>
  </si>
  <si>
    <t>Développement de gouttelettes d'eau à l'intérieur des barquettes du fournisseur "Le Boucher" Il s'agit d'une rupture de la chaîne du froid (Voir photo). Eliminer les produits non conformes.</t>
  </si>
  <si>
    <t xml:space="preserve">Voir charcuterie </t>
  </si>
  <si>
    <t>Absence de agrinet ASD le jour de l'audit</t>
  </si>
  <si>
    <t>Fournir le produit conventionnel</t>
  </si>
  <si>
    <t>Les autocontrôles doivent être enregistrés quotidiennement</t>
  </si>
  <si>
    <t>Le plan est dressé pour le produits Deptal, exiger la mise à jour pour le produit Agrinet</t>
  </si>
  <si>
    <t>Ce paramètre ne peut être maîtrisé en raison de l'absence d'enregistrement des quantités dans la fiche de traçabilité</t>
  </si>
  <si>
    <t>Présence de couteau bleus dans la boucherie.</t>
  </si>
  <si>
    <t>Respecter le code couleur présenté dans le référentiel</t>
  </si>
  <si>
    <t>Attention selon la Note de Doctrine qualité 1 de 2017, les nouvelles étiquettes des produits surgelés en promotion doivent être apposées après coupure des DF et DLC, ne maintenir que le code barres et le prix.</t>
  </si>
  <si>
    <t>Nettoyage de la vitre avec le vaporisateur pendant que le poisson frais était exposé. La contamination chimique était inévitable.</t>
  </si>
  <si>
    <t>L'opérateur de la poissonnerie assurait en même temps le service dans le rayon FLEG. Un croisement des flux est risqué à ces niveaux.</t>
  </si>
  <si>
    <t>Les caisses de tomates étaient entreposées à même le sol avant pendant le désemballage des cartons. Une palette en plastique est à prévoir.</t>
  </si>
  <si>
    <t>La propreté est moyennement satisfaisante (zone sous-palettes, sol, derrière les rayonnages).</t>
  </si>
  <si>
    <t>Les températures de stockage à cœur ne sont pas enregistrées.</t>
  </si>
  <si>
    <t>Les températures à cœur ne sont pas enregistrées.</t>
  </si>
  <si>
    <t>Pour un sac de grains de pin d'alep (zgougou), l'étiquette était manuscrite. L'étiquette d'origine n'était pas présente. La durée de vie du produit aurait pu être dépassée.</t>
  </si>
  <si>
    <t>Maintenir les étiquettes d'origine pour assurer le respect de la durée de vie.</t>
  </si>
  <si>
    <t>Les louches étaient manquantes le jour de l'audit.</t>
  </si>
  <si>
    <t>Développement d'odeur nauséabonde, mettre en marche les extracteurs.</t>
  </si>
  <si>
    <t>Maintenir la fermeture de la porte du quai de réception</t>
  </si>
  <si>
    <t>Des bottes et du matériel de nettoyage étaient entreposés dans le local. Assurer un rangement à ce niveau.</t>
  </si>
  <si>
    <t>Identifier les citernes d'huiles usagées</t>
  </si>
  <si>
    <t>Absence du dernier rapport d'audit dans les rayons</t>
  </si>
  <si>
    <t>Le rayon PGC ne dispose pas de la version 2017 du référentiel</t>
  </si>
  <si>
    <t>Afficher les instructions dans les locaux de travail (pâtisserie…)</t>
  </si>
  <si>
    <t>Les résultats des analyses sont classés chez le responsable de la boucherie. Les plans d'action ne sont pas rédigés (Viande hachée non conforme)
Dresser les plans d'action et maintenir les résultats chez les personnes concernées</t>
  </si>
  <si>
    <t>Absence de sources d'aération</t>
  </si>
  <si>
    <t>H=60%
Assurer une aération afin de prévenir les élévations des taux</t>
  </si>
  <si>
    <t>Accumulation de givre dans le meuble surgelé</t>
  </si>
  <si>
    <t>Le boucher ne dispose pas des certificats de salubrité</t>
  </si>
  <si>
    <t>Egouttage d'eau depuis es évaporateurs et les canalisations des condensats.</t>
  </si>
  <si>
    <t>Solutionner ces problèmes</t>
  </si>
  <si>
    <t>La gorge arrondie est abîmée à plusieurs niveaux</t>
  </si>
  <si>
    <t>T° Affichée 5,6°C
T° Mesurée 9,3°C</t>
  </si>
  <si>
    <t>Réparer les éléments dans le présentoir</t>
  </si>
  <si>
    <t>Les sandwiches étaient à 19°C le jour de l'audit
La température de la tastira 9°C</t>
  </si>
  <si>
    <t>T° à cœur entre 7 et 8°C</t>
  </si>
  <si>
    <t>Les portières coulissantes du meuble de stockage des emballages étaient partiellement démontées.</t>
  </si>
  <si>
    <t>T° affichée 5,6
T° mesurée 2,6</t>
  </si>
  <si>
    <t>Les produits de volailles étaient à T° entre 5 et 6 °C</t>
  </si>
  <si>
    <t>T° affichée &lt;-15°C</t>
  </si>
  <si>
    <t>L'aération est à renforcer</t>
  </si>
  <si>
    <t>Fournir des distributeur de papier grand format pour les sanitaires.</t>
  </si>
  <si>
    <t>Absence de lave-mains dans la boucherie et la charcuterie.</t>
  </si>
  <si>
    <t>Développement de rouille au niveau du traiteur et de la boucherie</t>
  </si>
  <si>
    <t>Eliminer la rouille</t>
  </si>
  <si>
    <t>Décaler ces éléments</t>
  </si>
  <si>
    <t>Développement de givre dans le meuble surgelé PLS</t>
  </si>
  <si>
    <t>Les quantités des produits mis en décongélation et destinés à être commercialisés n'étaient pas enregistrées systématiquement, exemple: 2 pièces de MocaX2 et 3 pièces de CitronX2 n'avaient pas été tracées.</t>
  </si>
  <si>
    <t>Emballage des sandwiches dans le rayon boucherie et fromages. Le risque de croisements des flux est accru.
Le responsable du rayon était également responsable sur la boucherie. Les possibilités de contamination croisées sont à prendre en considération.</t>
  </si>
  <si>
    <t>Durée d'exposition des produits</t>
  </si>
  <si>
    <t>Seul le prix et le code à barres était étiquetés sur le morceaux de crottins de chèvres de la maison SMV (absence de DF et de DLC), la partie de l'étiquette Carrefour avait été coupée. (voir photo)</t>
  </si>
  <si>
    <t>La date de mise en rayon et les quantités ne sont pas enregistrées. Respecter le remplissage des cases.</t>
  </si>
  <si>
    <t xml:space="preserve">Glacage étiquetage des produits </t>
  </si>
  <si>
    <t>Utilisation de palettes à clous apparents.</t>
  </si>
  <si>
    <t>Les produits de casse (Exemple: pot de crèmes liégeoise) étaient entreposés à température ambiante.</t>
  </si>
  <si>
    <t>Mettre en marche le réfrigérateur des produits casse (Redbull)</t>
  </si>
  <si>
    <t xml:space="preserve">Absence d'odeur nauséabonde </t>
  </si>
  <si>
    <t>Le tableau doit être rempli par le chef secteur ou le directeur</t>
  </si>
  <si>
    <t xml:space="preserve">Des câbles électriques traînaient pas terre </t>
  </si>
  <si>
    <t>L'emplacement des DEIV risque de faire chuter les cadavres d'insectes sur les produits exposés dans la charcuterie la boucherie et la poissonnerie.</t>
  </si>
  <si>
    <t>Le local des déchets n'était pas  muni de climatiseur, la porte était maintenue ouverte car la serrure était endommagée.</t>
  </si>
  <si>
    <t>Taux de réalisation du plan d'action précédent</t>
  </si>
  <si>
    <t>Développement de rouille entre l'évacuation de la glace et le plafond de la chambre.</t>
  </si>
  <si>
    <t>Un sac de viennoiseries surgelées était dépourvu de son étiquette d'origine. D'autres sacs de viennoiseries présentaient des étiquettes volantes maintenues à l'intérieur des sac. Exiger un étiquetage durable et facilement visible de la part des fournisseurs.</t>
  </si>
  <si>
    <t>Les sacs de merguez cuits n'étaient pas sous-vide. Un contrôle à la réception est à assurer.</t>
  </si>
  <si>
    <t>Dr Hatem  KARAA</t>
  </si>
  <si>
    <t>Directeur du magasin et chefs de rayon</t>
  </si>
  <si>
    <t>Exiger un étiquetage durable et facilement visible de la part des fournisseurs de viennoiseries surgelées livrées dans des sacs en plastique.</t>
  </si>
  <si>
    <t>Marquer les niveaux des volumes d'eau souhaités.</t>
  </si>
  <si>
    <t>le chef du rayon n'était pas muni de badge le jour de l'audit.</t>
  </si>
  <si>
    <t>Pais libanais livrés par "délice du liban" emballé chaud.</t>
  </si>
  <si>
    <t>Présence de gras au niveau de la hotte.</t>
  </si>
  <si>
    <t>renforcer les opérations de nettoyage de la hotte.</t>
  </si>
  <si>
    <t>Renforcer les opérations de nettoyage des grilles du linéaire</t>
  </si>
  <si>
    <t>accumulation de souillures diverses au niveau des grilles de reprise au niveau du meuble d'exposition des fromages et charcuteries</t>
  </si>
  <si>
    <t>renforcer les opérations de nettoyage des tables placées au niveau du stand.</t>
  </si>
  <si>
    <t>réduire les temps d'attente à température ambiante.</t>
  </si>
  <si>
    <t>Renforcer les opérations de nettoyage de la planche de découpe.</t>
  </si>
  <si>
    <t>drainer les eaux issues de la fonte de la glace</t>
  </si>
  <si>
    <t>Renforcer les opérations de nettoyage des rigoles d'évacuation des eaux usées</t>
  </si>
  <si>
    <t>renforcer le triage des prunes présentées à la vente</t>
  </si>
  <si>
    <t>Odeur forte au niveau de la salle de pause</t>
  </si>
  <si>
    <t>Porte réception maintenue constamment ouverte</t>
  </si>
  <si>
    <t>Présence de mouches</t>
  </si>
  <si>
    <t>le plan est communiqué au fure et à mesure de sa réalisation</t>
  </si>
  <si>
    <t>Sol de l'aire de réception endommagé</t>
  </si>
  <si>
    <t>Remplacer les carreaux endommagés</t>
  </si>
  <si>
    <t>Absence de source d'aération</t>
  </si>
  <si>
    <t>humidité relative: 53%</t>
  </si>
  <si>
    <t>Présence de givre au niveau du meuble surgelé</t>
  </si>
  <si>
    <t>Les gorges arrondies sont abimées à plusieurs niveaux</t>
  </si>
  <si>
    <t xml:space="preserve">température affichée 4,1°C
température mesurée 5° C
</t>
  </si>
  <si>
    <t>température du sandwich conforme (6°C)</t>
  </si>
  <si>
    <t>des cables électriques trainent par terre</t>
  </si>
  <si>
    <t>température entre 6 et 8°C</t>
  </si>
  <si>
    <t>Meuble était en dégivrage</t>
  </si>
  <si>
    <t>Décollement de la peinture des plateaux du meuble froid</t>
  </si>
  <si>
    <t>renforcer l'éclairage au niveau du stand</t>
  </si>
  <si>
    <t xml:space="preserve">Colmater les trous au niveau du mur coté balance et table </t>
  </si>
  <si>
    <t>Meuble surgelé était en dégivrage</t>
  </si>
  <si>
    <t>Absence de lave mains à la boucherie et au traiteur</t>
  </si>
  <si>
    <t>installer un lave mains à la boucherie et au traiteur</t>
  </si>
  <si>
    <t>l'aération est à renforcer</t>
  </si>
  <si>
    <t>Fournir des distributeurs de papier grand format pour les sanitaires</t>
  </si>
  <si>
    <t>trace de rouille au niveau du traiteur et à la boucherie</t>
  </si>
  <si>
    <t>L'emplacement des DEIV risque de faire chuter les cadavres d'insectes sur les produits exposés dans les rayons charcuterie, boucherie et poissonnerie.</t>
  </si>
  <si>
    <t>Décaler ces éléments.</t>
  </si>
  <si>
    <t>Le local des déchets n'était pourvu de climatiseur.</t>
  </si>
  <si>
    <t>Développement du givre au niveau du meuble surgelé PLS</t>
  </si>
  <si>
    <t>Afficheur de température coté fromage non fonctionnel</t>
  </si>
  <si>
    <t>Poubelle poissonnerie sans couvercle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</si>
</sst>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3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4" fillId="0" borderId="1" xfId="0" applyFont="1" applyBorder="1" applyAlignment="1" applyProtection="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0" fillId="0" borderId="0" xfId="0" applyFill="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0.6071428571428571</c:v>
                </c:pt>
                <c:pt idx="1">
                  <c:v>0.96153846153846156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AC0-4ACC-823E-467DCA404A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AC0-4ACC-823E-467DCA404A14}"/>
            </c:ext>
          </c:extLst>
        </c:ser>
        <c:dLbls>
          <c:showLegendKey val="0"/>
          <c:showVal val="1"/>
          <c:showCatName val="0"/>
          <c:showSerName val="0"/>
          <c:showPercent val="0"/>
          <c:showBubbleSize val="0"/>
        </c:dLbls>
        <c:gapWidth val="75"/>
        <c:overlap val="40"/>
        <c:axId val="279671216"/>
        <c:axId val="279671776"/>
      </c:barChart>
      <c:catAx>
        <c:axId val="27967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671776"/>
        <c:crosses val="autoZero"/>
        <c:auto val="1"/>
        <c:lblAlgn val="ctr"/>
        <c:lblOffset val="100"/>
        <c:noMultiLvlLbl val="0"/>
      </c:catAx>
      <c:valAx>
        <c:axId val="2796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67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0.8666666666666667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32B-44C9-8D5E-7998973318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432B-44C9-8D5E-79989733187C}"/>
            </c:ext>
          </c:extLst>
        </c:ser>
        <c:dLbls>
          <c:showLegendKey val="0"/>
          <c:showVal val="1"/>
          <c:showCatName val="0"/>
          <c:showSerName val="0"/>
          <c:showPercent val="0"/>
          <c:showBubbleSize val="0"/>
        </c:dLbls>
        <c:gapWidth val="75"/>
        <c:overlap val="40"/>
        <c:axId val="279336480"/>
        <c:axId val="279337040"/>
      </c:barChart>
      <c:catAx>
        <c:axId val="27933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337040"/>
        <c:crosses val="autoZero"/>
        <c:auto val="1"/>
        <c:lblAlgn val="ctr"/>
        <c:lblOffset val="100"/>
        <c:noMultiLvlLbl val="0"/>
      </c:catAx>
      <c:valAx>
        <c:axId val="27933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33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9874-4720-8744-B60875E1D0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9874-4720-8744-B60875E1D0AA}"/>
            </c:ext>
          </c:extLst>
        </c:ser>
        <c:dLbls>
          <c:showLegendKey val="0"/>
          <c:showVal val="1"/>
          <c:showCatName val="0"/>
          <c:showSerName val="0"/>
          <c:showPercent val="0"/>
          <c:showBubbleSize val="0"/>
        </c:dLbls>
        <c:gapWidth val="75"/>
        <c:overlap val="40"/>
        <c:axId val="279339840"/>
        <c:axId val="276323472"/>
      </c:barChart>
      <c:catAx>
        <c:axId val="27933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323472"/>
        <c:crosses val="autoZero"/>
        <c:auto val="1"/>
        <c:lblAlgn val="ctr"/>
        <c:lblOffset val="100"/>
        <c:noMultiLvlLbl val="0"/>
      </c:catAx>
      <c:valAx>
        <c:axId val="27632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33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EB8D-4F5E-B933-72E144F845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EB8D-4F5E-B933-72E144F845CE}"/>
            </c:ext>
          </c:extLst>
        </c:ser>
        <c:dLbls>
          <c:showLegendKey val="0"/>
          <c:showVal val="1"/>
          <c:showCatName val="0"/>
          <c:showSerName val="0"/>
          <c:showPercent val="0"/>
          <c:showBubbleSize val="0"/>
        </c:dLbls>
        <c:gapWidth val="75"/>
        <c:overlap val="40"/>
        <c:axId val="276326272"/>
        <c:axId val="276326832"/>
      </c:barChart>
      <c:catAx>
        <c:axId val="27632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326832"/>
        <c:crosses val="autoZero"/>
        <c:auto val="1"/>
        <c:lblAlgn val="ctr"/>
        <c:lblOffset val="100"/>
        <c:noMultiLvlLbl val="0"/>
      </c:catAx>
      <c:valAx>
        <c:axId val="27632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32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0.66666666666666663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3CE-4F1B-91A5-9F264B50F1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B3CE-4F1B-91A5-9F264B50F14E}"/>
            </c:ext>
          </c:extLst>
        </c:ser>
        <c:dLbls>
          <c:showLegendKey val="0"/>
          <c:showVal val="1"/>
          <c:showCatName val="0"/>
          <c:showSerName val="0"/>
          <c:showPercent val="0"/>
          <c:showBubbleSize val="0"/>
        </c:dLbls>
        <c:gapWidth val="75"/>
        <c:overlap val="40"/>
        <c:axId val="279635472"/>
        <c:axId val="279636032"/>
      </c:barChart>
      <c:catAx>
        <c:axId val="27963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636032"/>
        <c:crosses val="autoZero"/>
        <c:auto val="1"/>
        <c:lblAlgn val="ctr"/>
        <c:lblOffset val="100"/>
        <c:noMultiLvlLbl val="0"/>
      </c:catAx>
      <c:valAx>
        <c:axId val="27963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63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A-4775-BEB4-E6FDB51DC0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62A-4775-BEB4-E6FDB51DC001}"/>
            </c:ext>
          </c:extLst>
        </c:ser>
        <c:dLbls>
          <c:showLegendKey val="0"/>
          <c:showVal val="1"/>
          <c:showCatName val="0"/>
          <c:showSerName val="0"/>
          <c:showPercent val="0"/>
          <c:showBubbleSize val="0"/>
        </c:dLbls>
        <c:gapWidth val="75"/>
        <c:overlap val="40"/>
        <c:axId val="275722352"/>
        <c:axId val="275722912"/>
      </c:barChart>
      <c:catAx>
        <c:axId val="27572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722912"/>
        <c:crosses val="autoZero"/>
        <c:auto val="1"/>
        <c:lblAlgn val="ctr"/>
        <c:lblOffset val="100"/>
        <c:noMultiLvlLbl val="0"/>
      </c:catAx>
      <c:valAx>
        <c:axId val="27572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72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4B1-4453-9ACB-F5A88F022E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F4B1-4453-9ACB-F5A88F022EF0}"/>
            </c:ext>
          </c:extLst>
        </c:ser>
        <c:dLbls>
          <c:showLegendKey val="0"/>
          <c:showVal val="1"/>
          <c:showCatName val="0"/>
          <c:showSerName val="0"/>
          <c:showPercent val="0"/>
          <c:showBubbleSize val="0"/>
        </c:dLbls>
        <c:gapWidth val="75"/>
        <c:overlap val="40"/>
        <c:axId val="215937232"/>
        <c:axId val="215937792"/>
      </c:barChart>
      <c:catAx>
        <c:axId val="21593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937792"/>
        <c:crosses val="autoZero"/>
        <c:auto val="1"/>
        <c:lblAlgn val="ctr"/>
        <c:lblOffset val="100"/>
        <c:noMultiLvlLbl val="0"/>
      </c:catAx>
      <c:valAx>
        <c:axId val="21593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93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0.92792792792792789</c:v>
                </c:pt>
                <c:pt idx="1">
                  <c:v>0.83486238532110091</c:v>
                </c:pt>
                <c:pt idx="2">
                  <c:v>0.8705357142857143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F031-4357-9BF5-4EB46B3147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F031-4357-9BF5-4EB46B3147B2}"/>
            </c:ext>
          </c:extLst>
        </c:ser>
        <c:dLbls>
          <c:showLegendKey val="0"/>
          <c:showVal val="1"/>
          <c:showCatName val="0"/>
          <c:showSerName val="0"/>
          <c:showPercent val="0"/>
          <c:showBubbleSize val="0"/>
        </c:dLbls>
        <c:gapWidth val="75"/>
        <c:overlap val="40"/>
        <c:axId val="364220032"/>
        <c:axId val="364220592"/>
      </c:barChart>
      <c:catAx>
        <c:axId val="36422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220592"/>
        <c:crosses val="autoZero"/>
        <c:auto val="1"/>
        <c:lblAlgn val="ctr"/>
        <c:lblOffset val="100"/>
        <c:noMultiLvlLbl val="0"/>
      </c:catAx>
      <c:valAx>
        <c:axId val="36422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422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0.89568345323741005</c:v>
                </c:pt>
                <c:pt idx="1">
                  <c:v>0.88178294573643412</c:v>
                </c:pt>
                <c:pt idx="2">
                  <c:v>0.94609665427509293</c:v>
                </c:pt>
                <c:pt idx="3">
                  <c:v>0</c:v>
                </c:pt>
                <c:pt idx="4">
                  <c:v>0</c:v>
                </c:pt>
                <c:pt idx="5">
                  <c:v>0</c:v>
                </c:pt>
              </c:numCache>
            </c:numRef>
          </c:val>
          <c:extLst xmlns:c16r2="http://schemas.microsoft.com/office/drawing/2015/06/chart">
            <c:ext xmlns:c16="http://schemas.microsoft.com/office/drawing/2014/chart" uri="{C3380CC4-5D6E-409C-BE32-E72D297353CC}">
              <c16:uniqueId val="{00000000-7D5C-420A-A5EF-C2A6C80F00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D5C-420A-A5EF-C2A6C80F0052}"/>
            </c:ext>
          </c:extLst>
        </c:ser>
        <c:dLbls>
          <c:showLegendKey val="0"/>
          <c:showVal val="1"/>
          <c:showCatName val="0"/>
          <c:showSerName val="0"/>
          <c:showPercent val="0"/>
          <c:showBubbleSize val="0"/>
        </c:dLbls>
        <c:gapWidth val="75"/>
        <c:overlap val="40"/>
        <c:axId val="277401936"/>
        <c:axId val="277402496"/>
      </c:barChart>
      <c:catAx>
        <c:axId val="27740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402496"/>
        <c:crosses val="autoZero"/>
        <c:auto val="1"/>
        <c:lblAlgn val="ctr"/>
        <c:lblOffset val="100"/>
        <c:noMultiLvlLbl val="0"/>
      </c:catAx>
      <c:valAx>
        <c:axId val="27740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40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0.91180569058266903</c:v>
                </c:pt>
                <c:pt idx="1">
                  <c:v>0.83486238532110091</c:v>
                </c:pt>
                <c:pt idx="2">
                  <c:v>0.90831618428040362</c:v>
                </c:pt>
                <c:pt idx="3">
                  <c:v>0</c:v>
                </c:pt>
                <c:pt idx="4">
                  <c:v>0</c:v>
                </c:pt>
                <c:pt idx="5">
                  <c:v>0</c:v>
                </c:pt>
              </c:numCache>
            </c:numRef>
          </c:val>
          <c:extLst xmlns:c16r2="http://schemas.microsoft.com/office/drawing/2015/06/chart">
            <c:ext xmlns:c16="http://schemas.microsoft.com/office/drawing/2014/chart" uri="{C3380CC4-5D6E-409C-BE32-E72D297353CC}">
              <c16:uniqueId val="{00000000-204F-4CF7-AEF2-958159FF9BE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204F-4CF7-AEF2-958159FF9BE4}"/>
            </c:ext>
          </c:extLst>
        </c:ser>
        <c:dLbls>
          <c:showLegendKey val="0"/>
          <c:showVal val="0"/>
          <c:showCatName val="0"/>
          <c:showSerName val="0"/>
          <c:showPercent val="0"/>
          <c:showBubbleSize val="0"/>
        </c:dLbls>
        <c:gapWidth val="75"/>
        <c:overlap val="-25"/>
        <c:axId val="277405296"/>
        <c:axId val="277362608"/>
        <c:extLst xmlns:c16r2="http://schemas.microsoft.com/office/drawing/2015/06/chart"/>
      </c:barChart>
      <c:catAx>
        <c:axId val="2774052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62608"/>
        <c:crosses val="autoZero"/>
        <c:auto val="1"/>
        <c:lblAlgn val="ctr"/>
        <c:lblOffset val="100"/>
        <c:noMultiLvlLbl val="0"/>
      </c:catAx>
      <c:valAx>
        <c:axId val="277362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7405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2B-489D-8C29-6A0B34605A07}"/>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2B-489D-8C29-6A0B34605A07}"/>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2B-489D-8C29-6A0B34605A07}"/>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2B-489D-8C29-6A0B34605A07}"/>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2B-489D-8C29-6A0B34605A07}"/>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2B-489D-8C29-6A0B34605A0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0.67033750000000003</c:v>
                </c:pt>
                <c:pt idx="1">
                  <c:v>0.78666666666666663</c:v>
                </c:pt>
                <c:pt idx="2">
                  <c:v>0.61017857142857146</c:v>
                </c:pt>
                <c:pt idx="3">
                  <c:v>0</c:v>
                </c:pt>
                <c:pt idx="4">
                  <c:v>0</c:v>
                </c:pt>
                <c:pt idx="5">
                  <c:v>0</c:v>
                </c:pt>
              </c:numCache>
            </c:numRef>
          </c:val>
          <c:extLst xmlns:c16r2="http://schemas.microsoft.com/office/drawing/2015/06/chart">
            <c:ext xmlns:c16="http://schemas.microsoft.com/office/drawing/2014/chart" uri="{C3380CC4-5D6E-409C-BE32-E72D297353CC}">
              <c16:uniqueId val="{00000006-EB2B-489D-8C29-6A0B34605A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EB2B-489D-8C29-6A0B34605A07}"/>
            </c:ext>
          </c:extLst>
        </c:ser>
        <c:dLbls>
          <c:showLegendKey val="0"/>
          <c:showVal val="1"/>
          <c:showCatName val="0"/>
          <c:showSerName val="0"/>
          <c:showPercent val="0"/>
          <c:showBubbleSize val="0"/>
        </c:dLbls>
        <c:gapWidth val="65"/>
        <c:axId val="277365408"/>
        <c:axId val="277365968"/>
        <c:extLst xmlns:c16r2="http://schemas.microsoft.com/office/drawing/2015/06/chart"/>
      </c:barChart>
      <c:catAx>
        <c:axId val="27736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365968"/>
        <c:crosses val="autoZero"/>
        <c:auto val="1"/>
        <c:lblAlgn val="ctr"/>
        <c:lblOffset val="100"/>
        <c:noMultiLvlLbl val="0"/>
      </c:catAx>
      <c:valAx>
        <c:axId val="27736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736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0.85483870967741937</c:v>
                </c:pt>
                <c:pt idx="2">
                  <c:v>0.96052631578947367</c:v>
                </c:pt>
                <c:pt idx="3">
                  <c:v>0</c:v>
                </c:pt>
                <c:pt idx="4">
                  <c:v>0</c:v>
                </c:pt>
                <c:pt idx="5">
                  <c:v>0</c:v>
                </c:pt>
              </c:numCache>
            </c:numRef>
          </c:val>
          <c:extLst xmlns:c16r2="http://schemas.microsoft.com/office/drawing/2015/06/chart">
            <c:ext xmlns:c16="http://schemas.microsoft.com/office/drawing/2014/chart" uri="{C3380CC4-5D6E-409C-BE32-E72D297353CC}">
              <c16:uniqueId val="{00000000-1FAE-49E7-B3F5-F3A00420E1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FAE-49E7-B3F5-F3A00420E173}"/>
            </c:ext>
          </c:extLst>
        </c:ser>
        <c:dLbls>
          <c:showLegendKey val="0"/>
          <c:showVal val="1"/>
          <c:showCatName val="0"/>
          <c:showSerName val="0"/>
          <c:showPercent val="0"/>
          <c:showBubbleSize val="0"/>
        </c:dLbls>
        <c:gapWidth val="75"/>
        <c:overlap val="40"/>
        <c:axId val="280483440"/>
        <c:axId val="280484000"/>
      </c:barChart>
      <c:catAx>
        <c:axId val="28048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484000"/>
        <c:crosses val="autoZero"/>
        <c:auto val="1"/>
        <c:lblAlgn val="ctr"/>
        <c:lblOffset val="100"/>
        <c:noMultiLvlLbl val="0"/>
      </c:catAx>
      <c:valAx>
        <c:axId val="28048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48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0.88571428571428568</c:v>
                </c:pt>
                <c:pt idx="1">
                  <c:v>0.88235294117647056</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F6A4-4FDC-9015-F90D58EE3B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6A4-4FDC-9015-F90D58EE3B5B}"/>
            </c:ext>
          </c:extLst>
        </c:ser>
        <c:dLbls>
          <c:showLegendKey val="0"/>
          <c:showVal val="1"/>
          <c:showCatName val="0"/>
          <c:showSerName val="0"/>
          <c:showPercent val="0"/>
          <c:showBubbleSize val="0"/>
        </c:dLbls>
        <c:gapWidth val="75"/>
        <c:overlap val="40"/>
        <c:axId val="280548416"/>
        <c:axId val="280548976"/>
      </c:barChart>
      <c:catAx>
        <c:axId val="28054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548976"/>
        <c:crosses val="autoZero"/>
        <c:auto val="1"/>
        <c:lblAlgn val="ctr"/>
        <c:lblOffset val="100"/>
        <c:noMultiLvlLbl val="0"/>
      </c:catAx>
      <c:valAx>
        <c:axId val="28054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54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0.84615384615384615</c:v>
                </c:pt>
                <c:pt idx="2">
                  <c:v>0.66</c:v>
                </c:pt>
                <c:pt idx="3">
                  <c:v>0</c:v>
                </c:pt>
                <c:pt idx="4">
                  <c:v>0</c:v>
                </c:pt>
                <c:pt idx="5">
                  <c:v>0</c:v>
                </c:pt>
              </c:numCache>
            </c:numRef>
          </c:val>
          <c:extLst xmlns:c16r2="http://schemas.microsoft.com/office/drawing/2015/06/chart">
            <c:ext xmlns:c16="http://schemas.microsoft.com/office/drawing/2014/chart" uri="{C3380CC4-5D6E-409C-BE32-E72D297353CC}">
              <c16:uniqueId val="{00000000-FFDE-4C0E-AA53-177AB36B76C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FFDE-4C0E-AA53-177AB36B76CC}"/>
            </c:ext>
          </c:extLst>
        </c:ser>
        <c:dLbls>
          <c:showLegendKey val="0"/>
          <c:showVal val="1"/>
          <c:showCatName val="0"/>
          <c:showSerName val="0"/>
          <c:showPercent val="0"/>
          <c:showBubbleSize val="0"/>
        </c:dLbls>
        <c:gapWidth val="75"/>
        <c:overlap val="40"/>
        <c:axId val="280551776"/>
        <c:axId val="280692800"/>
      </c:barChart>
      <c:catAx>
        <c:axId val="28055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692800"/>
        <c:crosses val="autoZero"/>
        <c:auto val="1"/>
        <c:lblAlgn val="ctr"/>
        <c:lblOffset val="100"/>
        <c:noMultiLvlLbl val="0"/>
      </c:catAx>
      <c:valAx>
        <c:axId val="28069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55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0.83823529411764708</c:v>
                </c:pt>
                <c:pt idx="1">
                  <c:v>0.79629629629629628</c:v>
                </c:pt>
                <c:pt idx="2">
                  <c:v>0.96</c:v>
                </c:pt>
                <c:pt idx="3">
                  <c:v>0</c:v>
                </c:pt>
                <c:pt idx="4">
                  <c:v>0</c:v>
                </c:pt>
                <c:pt idx="5">
                  <c:v>0</c:v>
                </c:pt>
              </c:numCache>
            </c:numRef>
          </c:val>
          <c:extLst xmlns:c16r2="http://schemas.microsoft.com/office/drawing/2015/06/chart">
            <c:ext xmlns:c16="http://schemas.microsoft.com/office/drawing/2014/chart" uri="{C3380CC4-5D6E-409C-BE32-E72D297353CC}">
              <c16:uniqueId val="{00000000-FF35-4627-8C8F-D656C6339F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FF35-4627-8C8F-D656C6339F20}"/>
            </c:ext>
          </c:extLst>
        </c:ser>
        <c:dLbls>
          <c:showLegendKey val="0"/>
          <c:showVal val="1"/>
          <c:showCatName val="0"/>
          <c:showSerName val="0"/>
          <c:showPercent val="0"/>
          <c:showBubbleSize val="0"/>
        </c:dLbls>
        <c:gapWidth val="75"/>
        <c:overlap val="40"/>
        <c:axId val="280695600"/>
        <c:axId val="280696160"/>
      </c:barChart>
      <c:catAx>
        <c:axId val="28069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696160"/>
        <c:crosses val="autoZero"/>
        <c:auto val="1"/>
        <c:lblAlgn val="ctr"/>
        <c:lblOffset val="100"/>
        <c:noMultiLvlLbl val="0"/>
      </c:catAx>
      <c:valAx>
        <c:axId val="28069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69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0.9642857142857143</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0C25-4EEC-A7BF-4205C665B5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0C25-4EEC-A7BF-4205C665B519}"/>
            </c:ext>
          </c:extLst>
        </c:ser>
        <c:dLbls>
          <c:showLegendKey val="0"/>
          <c:showVal val="1"/>
          <c:showCatName val="0"/>
          <c:showSerName val="0"/>
          <c:showPercent val="0"/>
          <c:showBubbleSize val="0"/>
        </c:dLbls>
        <c:gapWidth val="75"/>
        <c:overlap val="40"/>
        <c:axId val="351009856"/>
        <c:axId val="351010416"/>
      </c:barChart>
      <c:catAx>
        <c:axId val="35100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1010416"/>
        <c:crosses val="autoZero"/>
        <c:auto val="1"/>
        <c:lblAlgn val="ctr"/>
        <c:lblOffset val="100"/>
        <c:noMultiLvlLbl val="0"/>
      </c:catAx>
      <c:valAx>
        <c:axId val="35101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100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0.92105263157894735</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ACE3-42CB-B639-CD3B3753AF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ACE3-42CB-B639-CD3B3753AFCF}"/>
            </c:ext>
          </c:extLst>
        </c:ser>
        <c:dLbls>
          <c:showLegendKey val="0"/>
          <c:showVal val="1"/>
          <c:showCatName val="0"/>
          <c:showSerName val="0"/>
          <c:showPercent val="0"/>
          <c:showBubbleSize val="0"/>
        </c:dLbls>
        <c:gapWidth val="75"/>
        <c:overlap val="40"/>
        <c:axId val="279342256"/>
        <c:axId val="279342816"/>
      </c:barChart>
      <c:catAx>
        <c:axId val="27934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342816"/>
        <c:crosses val="autoZero"/>
        <c:auto val="1"/>
        <c:lblAlgn val="ctr"/>
        <c:lblOffset val="100"/>
        <c:noMultiLvlLbl val="0"/>
      </c:catAx>
      <c:valAx>
        <c:axId val="279342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34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592-40C1-855B-7A61D23A03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592-40C1-855B-7A61D23A038C}"/>
            </c:ext>
          </c:extLst>
        </c:ser>
        <c:dLbls>
          <c:showLegendKey val="0"/>
          <c:showVal val="1"/>
          <c:showCatName val="0"/>
          <c:showSerName val="0"/>
          <c:showPercent val="0"/>
          <c:showBubbleSize val="0"/>
        </c:dLbls>
        <c:gapWidth val="75"/>
        <c:overlap val="40"/>
        <c:axId val="281067680"/>
        <c:axId val="281068240"/>
      </c:barChart>
      <c:catAx>
        <c:axId val="28106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068240"/>
        <c:crosses val="autoZero"/>
        <c:auto val="1"/>
        <c:lblAlgn val="ctr"/>
        <c:lblOffset val="100"/>
        <c:noMultiLvlLbl val="0"/>
      </c:catAx>
      <c:valAx>
        <c:axId val="28106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06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0.91666666666666663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189-4D13-ABF7-BCABC762A2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7189-4D13-ABF7-BCABC762A23A}"/>
            </c:ext>
          </c:extLst>
        </c:ser>
        <c:dLbls>
          <c:showLegendKey val="0"/>
          <c:showVal val="1"/>
          <c:showCatName val="0"/>
          <c:showSerName val="0"/>
          <c:showPercent val="0"/>
          <c:showBubbleSize val="0"/>
        </c:dLbls>
        <c:gapWidth val="75"/>
        <c:overlap val="40"/>
        <c:axId val="279900048"/>
        <c:axId val="279900608"/>
      </c:barChart>
      <c:catAx>
        <c:axId val="27990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900608"/>
        <c:crosses val="autoZero"/>
        <c:auto val="1"/>
        <c:lblAlgn val="ctr"/>
        <c:lblOffset val="100"/>
        <c:noMultiLvlLbl val="0"/>
      </c:catAx>
      <c:valAx>
        <c:axId val="27990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90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J26" sqref="J2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84" t="s">
        <v>379</v>
      </c>
      <c r="B18" s="284"/>
      <c r="C18" s="284"/>
      <c r="D18" s="285" t="s">
        <v>413</v>
      </c>
      <c r="E18" s="285"/>
      <c r="F18" s="285"/>
      <c r="G18" s="285"/>
      <c r="H18" s="285"/>
      <c r="I18" s="285"/>
      <c r="J18" s="285"/>
      <c r="K18" s="285"/>
    </row>
    <row r="20" spans="1:11" ht="16.5" x14ac:dyDescent="0.3">
      <c r="A20" s="202"/>
      <c r="B20" s="197"/>
      <c r="C20" s="197"/>
      <c r="D20" s="197"/>
      <c r="E20" s="197"/>
      <c r="F20" s="197"/>
      <c r="G20" s="197"/>
      <c r="H20" s="197"/>
      <c r="I20" s="197"/>
    </row>
    <row r="21" spans="1:11" x14ac:dyDescent="0.25">
      <c r="A21" s="286" t="s">
        <v>380</v>
      </c>
      <c r="B21" s="286"/>
      <c r="C21" s="286"/>
      <c r="D21" s="286"/>
      <c r="E21" s="286"/>
      <c r="F21" s="286"/>
      <c r="G21" s="286"/>
      <c r="H21" s="286"/>
      <c r="I21" s="286"/>
      <c r="J21" s="286"/>
      <c r="K21" s="286"/>
    </row>
    <row r="22" spans="1:11" x14ac:dyDescent="0.25">
      <c r="A22" s="203"/>
      <c r="B22" s="198"/>
      <c r="C22" s="198"/>
      <c r="D22" s="197"/>
      <c r="E22" s="197"/>
      <c r="F22" s="197"/>
      <c r="G22" s="197"/>
      <c r="H22" s="197"/>
      <c r="I22" s="197"/>
    </row>
    <row r="23" spans="1:11" ht="42" customHeight="1" x14ac:dyDescent="0.25">
      <c r="A23" s="204" t="s">
        <v>381</v>
      </c>
      <c r="B23" s="280" t="s">
        <v>382</v>
      </c>
      <c r="C23" s="280"/>
      <c r="D23" s="197"/>
      <c r="E23" s="197"/>
      <c r="F23" s="197"/>
      <c r="G23" s="197"/>
      <c r="H23" s="197"/>
      <c r="I23" s="197"/>
      <c r="J23" s="196" t="str">
        <f>D18</f>
        <v>Merezgua</v>
      </c>
    </row>
    <row r="24" spans="1:11" ht="33" customHeight="1" x14ac:dyDescent="0.25">
      <c r="A24" s="205" t="s">
        <v>383</v>
      </c>
      <c r="B24" s="279">
        <f>AVERAGE('A1 Exploitation'!D505,'A1 Technique'!D198)</f>
        <v>0.91180569058266903</v>
      </c>
      <c r="C24" s="279"/>
      <c r="D24" s="197"/>
      <c r="E24" s="197"/>
      <c r="F24" s="197"/>
      <c r="G24" s="197"/>
      <c r="H24" s="197"/>
      <c r="I24" s="197"/>
    </row>
    <row r="25" spans="1:11" ht="33" customHeight="1" x14ac:dyDescent="0.25">
      <c r="A25" s="204" t="s">
        <v>384</v>
      </c>
      <c r="B25" s="279">
        <f>AVERAGE('A2 Exploitation'!D506,'A2 Technique'!D198)</f>
        <v>0.83486238532110091</v>
      </c>
      <c r="C25" s="279"/>
      <c r="D25" s="197"/>
      <c r="E25" s="197"/>
      <c r="F25" s="197"/>
      <c r="G25" s="197"/>
      <c r="H25" s="197"/>
      <c r="I25" s="197"/>
    </row>
    <row r="26" spans="1:11" ht="33" customHeight="1" x14ac:dyDescent="0.25">
      <c r="A26" s="205" t="s">
        <v>385</v>
      </c>
      <c r="B26" s="279">
        <f>AVERAGE('A3 Exploitation'!D505,'A3 Technique'!D198)</f>
        <v>0.90831618428040362</v>
      </c>
      <c r="C26" s="279"/>
      <c r="D26" s="197"/>
      <c r="E26" s="197"/>
      <c r="F26" s="197"/>
      <c r="G26" s="197"/>
      <c r="H26" s="197"/>
      <c r="I26" s="197"/>
    </row>
    <row r="27" spans="1:11" ht="33" customHeight="1" x14ac:dyDescent="0.25">
      <c r="A27" s="205" t="s">
        <v>386</v>
      </c>
      <c r="B27" s="279">
        <f>AVERAGE('A4 Exploitation'!D506,'A4 Technique'!D198)</f>
        <v>0</v>
      </c>
      <c r="C27" s="279"/>
      <c r="D27" s="197"/>
      <c r="E27" s="197"/>
      <c r="F27" s="197"/>
      <c r="G27" s="197"/>
      <c r="H27" s="197"/>
      <c r="I27" s="197"/>
    </row>
    <row r="28" spans="1:11" ht="33" customHeight="1" x14ac:dyDescent="0.25">
      <c r="A28" s="204" t="s">
        <v>387</v>
      </c>
      <c r="B28" s="279">
        <f>AVERAGE('A5 Exploitation'!D506,'A5 Technique'!D198)</f>
        <v>0</v>
      </c>
      <c r="C28" s="279"/>
      <c r="D28" s="197"/>
      <c r="E28" s="197"/>
      <c r="F28" s="197"/>
      <c r="G28" s="197"/>
      <c r="H28" s="197"/>
      <c r="I28" s="197"/>
    </row>
    <row r="29" spans="1:11" ht="33" customHeight="1" x14ac:dyDescent="0.25">
      <c r="A29" s="204" t="s">
        <v>388</v>
      </c>
      <c r="B29" s="279">
        <f>AVERAGE('A6 Exploitation'!D506,'A6 Technique'!D198)</f>
        <v>0</v>
      </c>
      <c r="C29" s="279"/>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80" t="s">
        <v>389</v>
      </c>
      <c r="C33" s="280"/>
      <c r="D33" s="197"/>
      <c r="E33" s="197"/>
      <c r="F33" s="197"/>
      <c r="G33" s="197"/>
      <c r="H33" s="197"/>
      <c r="I33" s="197"/>
      <c r="J33" s="196" t="str">
        <f>D18</f>
        <v>Merezgua</v>
      </c>
    </row>
    <row r="34" spans="1:10" ht="33" customHeight="1" x14ac:dyDescent="0.25">
      <c r="A34" s="205" t="s">
        <v>383</v>
      </c>
      <c r="B34" s="279">
        <f>'A1 Exploitation'!D505</f>
        <v>0.89568345323741005</v>
      </c>
      <c r="C34" s="279"/>
      <c r="D34" s="197"/>
      <c r="E34" s="197"/>
      <c r="F34" s="197"/>
      <c r="G34" s="197"/>
      <c r="H34" s="197"/>
      <c r="I34" s="197"/>
    </row>
    <row r="35" spans="1:10" ht="33" customHeight="1" x14ac:dyDescent="0.25">
      <c r="A35" s="204" t="s">
        <v>384</v>
      </c>
      <c r="B35" s="279">
        <f>'A2 Exploitation'!D505</f>
        <v>0.88178294573643412</v>
      </c>
      <c r="C35" s="279"/>
      <c r="D35" s="197"/>
      <c r="E35" s="197"/>
      <c r="F35" s="197"/>
      <c r="G35" s="197"/>
      <c r="H35" s="197"/>
      <c r="I35" s="197"/>
    </row>
    <row r="36" spans="1:10" ht="33" customHeight="1" x14ac:dyDescent="0.25">
      <c r="A36" s="205" t="s">
        <v>385</v>
      </c>
      <c r="B36" s="279">
        <f>'A3 Exploitation'!D505</f>
        <v>0.94609665427509293</v>
      </c>
      <c r="C36" s="279"/>
      <c r="D36" s="197"/>
      <c r="E36" s="197"/>
      <c r="F36" s="197"/>
      <c r="G36" s="197"/>
      <c r="H36" s="197"/>
      <c r="I36" s="197"/>
    </row>
    <row r="37" spans="1:10" ht="33" customHeight="1" x14ac:dyDescent="0.25">
      <c r="A37" s="205" t="s">
        <v>386</v>
      </c>
      <c r="B37" s="279">
        <f>'A4 Exploitation'!D505</f>
        <v>0</v>
      </c>
      <c r="C37" s="279"/>
      <c r="D37" s="197"/>
      <c r="E37" s="197"/>
      <c r="F37" s="197"/>
      <c r="G37" s="197"/>
      <c r="H37" s="197"/>
      <c r="I37" s="197"/>
    </row>
    <row r="38" spans="1:10" ht="33" customHeight="1" x14ac:dyDescent="0.25">
      <c r="A38" s="204" t="s">
        <v>387</v>
      </c>
      <c r="B38" s="279">
        <f>'A5 Exploitation'!D505</f>
        <v>0</v>
      </c>
      <c r="C38" s="279"/>
      <c r="D38" s="197"/>
      <c r="E38" s="197"/>
      <c r="F38" s="197"/>
      <c r="G38" s="197"/>
      <c r="H38" s="197"/>
      <c r="I38" s="197"/>
    </row>
    <row r="39" spans="1:10" ht="33" customHeight="1" x14ac:dyDescent="0.25">
      <c r="A39" s="204" t="s">
        <v>388</v>
      </c>
      <c r="B39" s="279">
        <f>'A6 Exploitation'!D505</f>
        <v>0</v>
      </c>
      <c r="C39" s="279"/>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83" t="s">
        <v>390</v>
      </c>
      <c r="C42" s="283"/>
      <c r="D42" s="197"/>
      <c r="E42" s="197"/>
      <c r="F42" s="197"/>
      <c r="G42" s="197"/>
      <c r="H42" s="197"/>
      <c r="I42" s="197"/>
      <c r="J42" s="196" t="str">
        <f>D18</f>
        <v>Merezgua</v>
      </c>
    </row>
    <row r="43" spans="1:10" ht="33" customHeight="1" x14ac:dyDescent="0.25">
      <c r="A43" s="205" t="s">
        <v>383</v>
      </c>
      <c r="B43" s="279">
        <f>AVERAGE('A1 Exploitation'!D503, 'A1 Technique'!D196)</f>
        <v>0.67033750000000003</v>
      </c>
      <c r="C43" s="279"/>
      <c r="D43" s="197"/>
      <c r="E43" s="197"/>
      <c r="F43" s="197"/>
      <c r="G43" s="197"/>
      <c r="H43" s="197"/>
      <c r="I43" s="197"/>
    </row>
    <row r="44" spans="1:10" ht="33" customHeight="1" x14ac:dyDescent="0.25">
      <c r="A44" s="204" t="s">
        <v>384</v>
      </c>
      <c r="B44" s="279">
        <f>AVERAGE('A2 Exploitation'!D503, 'A2 Technique'!D196)</f>
        <v>0.78666666666666663</v>
      </c>
      <c r="C44" s="279"/>
      <c r="D44" s="197"/>
      <c r="E44" s="197"/>
      <c r="F44" s="197"/>
      <c r="G44" s="197"/>
      <c r="H44" s="197"/>
      <c r="I44" s="197"/>
    </row>
    <row r="45" spans="1:10" ht="33" customHeight="1" x14ac:dyDescent="0.25">
      <c r="A45" s="205" t="s">
        <v>385</v>
      </c>
      <c r="B45" s="279">
        <f>AVERAGE('A3 Exploitation'!D503, 'A3 Technique'!D196)</f>
        <v>0.61017857142857146</v>
      </c>
      <c r="C45" s="279"/>
      <c r="D45" s="197"/>
      <c r="E45" s="197"/>
      <c r="F45" s="197"/>
      <c r="G45" s="197"/>
      <c r="H45" s="197"/>
      <c r="I45" s="197"/>
    </row>
    <row r="46" spans="1:10" ht="33" customHeight="1" x14ac:dyDescent="0.25">
      <c r="A46" s="205" t="s">
        <v>386</v>
      </c>
      <c r="B46" s="279">
        <f>AVERAGE('A4 Exploitation'!D503, 'A4 Technique'!D196)</f>
        <v>0</v>
      </c>
      <c r="C46" s="279"/>
      <c r="D46" s="197"/>
      <c r="E46" s="197"/>
      <c r="F46" s="197"/>
      <c r="G46" s="197"/>
      <c r="H46" s="197"/>
      <c r="I46" s="197"/>
    </row>
    <row r="47" spans="1:10" ht="33" customHeight="1" x14ac:dyDescent="0.25">
      <c r="A47" s="204" t="s">
        <v>387</v>
      </c>
      <c r="B47" s="279">
        <f>AVERAGE('A5 Exploitation'!D503, 'A5 Technique'!D196)</f>
        <v>0</v>
      </c>
      <c r="C47" s="279"/>
      <c r="D47" s="197"/>
      <c r="E47" s="197"/>
      <c r="F47" s="197"/>
      <c r="G47" s="197"/>
      <c r="H47" s="197"/>
      <c r="I47" s="197"/>
    </row>
    <row r="48" spans="1:10" ht="33" customHeight="1" x14ac:dyDescent="0.25">
      <c r="A48" s="204" t="s">
        <v>388</v>
      </c>
      <c r="B48" s="279">
        <f>AVERAGE('A6 Exploitation'!D503, 'A6 Technique'!D196)</f>
        <v>0</v>
      </c>
      <c r="C48" s="279"/>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80" t="s">
        <v>391</v>
      </c>
      <c r="C51" s="280"/>
      <c r="D51" s="197"/>
      <c r="E51" s="197"/>
      <c r="F51" s="197"/>
      <c r="G51" s="197"/>
      <c r="H51" s="197"/>
      <c r="I51" s="197"/>
      <c r="J51" s="196" t="str">
        <f>D18</f>
        <v>Merezgua</v>
      </c>
    </row>
    <row r="52" spans="1:10" ht="33" customHeight="1" x14ac:dyDescent="0.25">
      <c r="A52" s="205" t="s">
        <v>383</v>
      </c>
      <c r="B52" s="282">
        <f>'A1 Exploitation'!D41</f>
        <v>0.6071428571428571</v>
      </c>
      <c r="C52" s="282"/>
      <c r="D52" s="197"/>
      <c r="E52" s="197"/>
      <c r="F52" s="197"/>
      <c r="G52" s="197"/>
      <c r="H52" s="197"/>
      <c r="I52" s="197"/>
    </row>
    <row r="53" spans="1:10" ht="33" customHeight="1" x14ac:dyDescent="0.25">
      <c r="A53" s="204" t="s">
        <v>384</v>
      </c>
      <c r="B53" s="282">
        <f>'A2 Exploitation'!D41</f>
        <v>0.96153846153846156</v>
      </c>
      <c r="C53" s="282"/>
      <c r="D53" s="197"/>
      <c r="E53" s="197"/>
      <c r="F53" s="197"/>
      <c r="G53" s="197"/>
      <c r="H53" s="197"/>
      <c r="I53" s="197"/>
    </row>
    <row r="54" spans="1:10" ht="33" customHeight="1" x14ac:dyDescent="0.25">
      <c r="A54" s="205" t="s">
        <v>385</v>
      </c>
      <c r="B54" s="282">
        <f>'A3 Exploitation'!D41</f>
        <v>1</v>
      </c>
      <c r="C54" s="282"/>
      <c r="D54" s="197"/>
      <c r="E54" s="197"/>
      <c r="F54" s="197"/>
      <c r="G54" s="197"/>
      <c r="H54" s="197"/>
      <c r="I54" s="197"/>
    </row>
    <row r="55" spans="1:10" ht="33" customHeight="1" x14ac:dyDescent="0.25">
      <c r="A55" s="205" t="s">
        <v>386</v>
      </c>
      <c r="B55" s="282">
        <f>'A4 Exploitation'!D41</f>
        <v>0</v>
      </c>
      <c r="C55" s="282"/>
      <c r="D55" s="197"/>
      <c r="E55" s="197"/>
      <c r="F55" s="197"/>
      <c r="G55" s="197"/>
      <c r="H55" s="197"/>
      <c r="I55" s="197"/>
    </row>
    <row r="56" spans="1:10" ht="33" customHeight="1" x14ac:dyDescent="0.25">
      <c r="A56" s="204" t="s">
        <v>387</v>
      </c>
      <c r="B56" s="282">
        <f>'A5 Exploitation'!D41</f>
        <v>0</v>
      </c>
      <c r="C56" s="282"/>
      <c r="D56" s="197"/>
      <c r="E56" s="197"/>
      <c r="F56" s="197"/>
      <c r="G56" s="197"/>
      <c r="H56" s="197"/>
      <c r="I56" s="197"/>
    </row>
    <row r="57" spans="1:10" ht="33" customHeight="1" x14ac:dyDescent="0.25">
      <c r="A57" s="204" t="s">
        <v>388</v>
      </c>
      <c r="B57" s="282">
        <f>'A6 Exploitation'!D41</f>
        <v>0</v>
      </c>
      <c r="C57" s="282"/>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80" t="s">
        <v>392</v>
      </c>
      <c r="C60" s="280"/>
      <c r="D60" s="197"/>
      <c r="E60" s="197"/>
      <c r="F60" s="197"/>
      <c r="G60" s="197"/>
      <c r="H60" s="197"/>
      <c r="I60" s="197"/>
      <c r="J60" s="196" t="str">
        <f>D18</f>
        <v>Merezgua</v>
      </c>
    </row>
    <row r="61" spans="1:10" ht="33" customHeight="1" x14ac:dyDescent="0.25">
      <c r="A61" s="205" t="s">
        <v>383</v>
      </c>
      <c r="B61" s="279">
        <f>'A1 Exploitation'!D97</f>
        <v>0.9285714285714286</v>
      </c>
      <c r="C61" s="279"/>
      <c r="D61" s="197"/>
      <c r="E61" s="197"/>
      <c r="F61" s="197"/>
      <c r="G61" s="197"/>
      <c r="H61" s="197"/>
      <c r="I61" s="197"/>
    </row>
    <row r="62" spans="1:10" ht="33" customHeight="1" x14ac:dyDescent="0.25">
      <c r="A62" s="204" t="s">
        <v>384</v>
      </c>
      <c r="B62" s="279">
        <f>'A2 Exploitation'!D97</f>
        <v>0.85483870967741937</v>
      </c>
      <c r="C62" s="279"/>
      <c r="D62" s="197"/>
      <c r="E62" s="197"/>
      <c r="F62" s="197"/>
      <c r="G62" s="197"/>
      <c r="H62" s="197"/>
      <c r="I62" s="197"/>
    </row>
    <row r="63" spans="1:10" ht="33" customHeight="1" x14ac:dyDescent="0.25">
      <c r="A63" s="205" t="s">
        <v>385</v>
      </c>
      <c r="B63" s="279">
        <f>'A3 Exploitation'!D97</f>
        <v>0.96052631578947367</v>
      </c>
      <c r="C63" s="279"/>
      <c r="D63" s="197"/>
      <c r="E63" s="197"/>
      <c r="F63" s="197"/>
      <c r="G63" s="197"/>
      <c r="H63" s="197"/>
      <c r="I63" s="197"/>
    </row>
    <row r="64" spans="1:10" ht="33" customHeight="1" x14ac:dyDescent="0.25">
      <c r="A64" s="205" t="s">
        <v>386</v>
      </c>
      <c r="B64" s="279">
        <f>'A4 Exploitation'!D97</f>
        <v>0</v>
      </c>
      <c r="C64" s="279"/>
      <c r="D64" s="197"/>
      <c r="E64" s="197"/>
      <c r="F64" s="197"/>
      <c r="G64" s="197"/>
      <c r="H64" s="197"/>
      <c r="I64" s="197"/>
    </row>
    <row r="65" spans="1:10" ht="33" customHeight="1" x14ac:dyDescent="0.25">
      <c r="A65" s="204" t="s">
        <v>387</v>
      </c>
      <c r="B65" s="279">
        <f>'A5 Exploitation'!D97</f>
        <v>0</v>
      </c>
      <c r="C65" s="279"/>
      <c r="D65" s="197"/>
      <c r="E65" s="197"/>
      <c r="F65" s="197"/>
      <c r="G65" s="197"/>
      <c r="H65" s="197"/>
      <c r="I65" s="197"/>
    </row>
    <row r="66" spans="1:10" ht="33" customHeight="1" x14ac:dyDescent="0.25">
      <c r="A66" s="204" t="s">
        <v>388</v>
      </c>
      <c r="B66" s="279">
        <f>'A6 Exploitation'!D97</f>
        <v>0</v>
      </c>
      <c r="C66" s="279"/>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80" t="s">
        <v>393</v>
      </c>
      <c r="C69" s="280"/>
      <c r="D69" s="197"/>
      <c r="E69" s="197"/>
      <c r="F69" s="197"/>
      <c r="G69" s="197"/>
      <c r="H69" s="197"/>
      <c r="I69" s="197"/>
      <c r="J69" s="196" t="str">
        <f>D18</f>
        <v>Merezgua</v>
      </c>
    </row>
    <row r="70" spans="1:10" ht="33" customHeight="1" x14ac:dyDescent="0.25">
      <c r="A70" s="205" t="s">
        <v>383</v>
      </c>
      <c r="B70" s="279">
        <f>'A1 Exploitation'!D150</f>
        <v>0.88571428571428568</v>
      </c>
      <c r="C70" s="279"/>
      <c r="D70" s="197"/>
      <c r="E70" s="197"/>
      <c r="F70" s="197"/>
      <c r="G70" s="197"/>
      <c r="H70" s="197"/>
      <c r="I70" s="197"/>
    </row>
    <row r="71" spans="1:10" ht="33" customHeight="1" x14ac:dyDescent="0.25">
      <c r="A71" s="204" t="s">
        <v>384</v>
      </c>
      <c r="B71" s="279">
        <f>'A2 Exploitation'!D150</f>
        <v>0.88235294117647056</v>
      </c>
      <c r="C71" s="279"/>
      <c r="D71" s="197"/>
      <c r="E71" s="197"/>
      <c r="F71" s="197"/>
      <c r="G71" s="197"/>
      <c r="H71" s="197"/>
      <c r="I71" s="197"/>
    </row>
    <row r="72" spans="1:10" ht="33" customHeight="1" x14ac:dyDescent="0.25">
      <c r="A72" s="205" t="s">
        <v>385</v>
      </c>
      <c r="B72" s="279">
        <f>'A3 Exploitation'!D150</f>
        <v>0.97142857142857142</v>
      </c>
      <c r="C72" s="279"/>
      <c r="D72" s="197"/>
      <c r="E72" s="197"/>
      <c r="F72" s="197"/>
      <c r="G72" s="197"/>
      <c r="H72" s="197"/>
      <c r="I72" s="197"/>
    </row>
    <row r="73" spans="1:10" ht="33" customHeight="1" x14ac:dyDescent="0.25">
      <c r="A73" s="205" t="s">
        <v>386</v>
      </c>
      <c r="B73" s="279">
        <f>'A4 Exploitation'!D150</f>
        <v>0</v>
      </c>
      <c r="C73" s="279"/>
      <c r="D73" s="197"/>
      <c r="E73" s="197"/>
      <c r="F73" s="197"/>
      <c r="G73" s="197"/>
      <c r="H73" s="197"/>
      <c r="I73" s="197"/>
    </row>
    <row r="74" spans="1:10" ht="33" customHeight="1" x14ac:dyDescent="0.25">
      <c r="A74" s="204" t="s">
        <v>387</v>
      </c>
      <c r="B74" s="279">
        <f>'A5 Exploitation'!D150</f>
        <v>0</v>
      </c>
      <c r="C74" s="279"/>
      <c r="D74" s="197"/>
      <c r="E74" s="197"/>
      <c r="F74" s="197"/>
      <c r="G74" s="197"/>
      <c r="H74" s="197"/>
      <c r="I74" s="197"/>
    </row>
    <row r="75" spans="1:10" ht="33" customHeight="1" x14ac:dyDescent="0.25">
      <c r="A75" s="204" t="s">
        <v>388</v>
      </c>
      <c r="B75" s="279">
        <f>'A6 Exploitation'!D150</f>
        <v>0</v>
      </c>
      <c r="C75" s="279"/>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80" t="s">
        <v>394</v>
      </c>
      <c r="C78" s="280"/>
      <c r="D78" s="197"/>
      <c r="E78" s="197"/>
      <c r="F78" s="197"/>
      <c r="G78" s="197"/>
      <c r="H78" s="197"/>
      <c r="I78" s="197"/>
      <c r="J78" s="196" t="str">
        <f>D18</f>
        <v>Merezgua</v>
      </c>
    </row>
    <row r="79" spans="1:10" ht="33" customHeight="1" x14ac:dyDescent="0.25">
      <c r="A79" s="205" t="s">
        <v>383</v>
      </c>
      <c r="B79" s="279">
        <f>'A1 Exploitation'!D190</f>
        <v>0.90384615384615385</v>
      </c>
      <c r="C79" s="279"/>
      <c r="D79" s="197"/>
      <c r="E79" s="197"/>
      <c r="F79" s="197"/>
      <c r="G79" s="197"/>
      <c r="H79" s="197"/>
      <c r="I79" s="197"/>
    </row>
    <row r="80" spans="1:10" ht="33" customHeight="1" x14ac:dyDescent="0.25">
      <c r="A80" s="204" t="s">
        <v>384</v>
      </c>
      <c r="B80" s="279">
        <f>'A2 Exploitation'!D190</f>
        <v>0.84615384615384615</v>
      </c>
      <c r="C80" s="279"/>
      <c r="D80" s="197"/>
      <c r="E80" s="197"/>
      <c r="F80" s="197"/>
      <c r="G80" s="197"/>
      <c r="H80" s="197"/>
      <c r="I80" s="197"/>
    </row>
    <row r="81" spans="1:10" ht="33" customHeight="1" x14ac:dyDescent="0.25">
      <c r="A81" s="205" t="s">
        <v>385</v>
      </c>
      <c r="B81" s="279">
        <f>'A3 Exploitation'!D190</f>
        <v>0.66</v>
      </c>
      <c r="C81" s="279"/>
      <c r="D81" s="197"/>
      <c r="E81" s="197"/>
      <c r="F81" s="197"/>
      <c r="G81" s="197"/>
      <c r="H81" s="197"/>
      <c r="I81" s="197"/>
    </row>
    <row r="82" spans="1:10" ht="33" customHeight="1" x14ac:dyDescent="0.25">
      <c r="A82" s="205" t="s">
        <v>386</v>
      </c>
      <c r="B82" s="279">
        <f>'A4 Exploitation'!D190</f>
        <v>0</v>
      </c>
      <c r="C82" s="279"/>
      <c r="D82" s="197"/>
      <c r="E82" s="197"/>
      <c r="F82" s="197"/>
      <c r="G82" s="197"/>
      <c r="H82" s="197"/>
      <c r="I82" s="197"/>
    </row>
    <row r="83" spans="1:10" ht="33" customHeight="1" x14ac:dyDescent="0.25">
      <c r="A83" s="204" t="s">
        <v>387</v>
      </c>
      <c r="B83" s="279">
        <f>'A5 Exploitation'!D190</f>
        <v>0</v>
      </c>
      <c r="C83" s="279"/>
      <c r="D83" s="197"/>
      <c r="E83" s="197"/>
      <c r="F83" s="197"/>
      <c r="G83" s="197"/>
      <c r="H83" s="197"/>
      <c r="I83" s="197"/>
    </row>
    <row r="84" spans="1:10" ht="33" customHeight="1" x14ac:dyDescent="0.25">
      <c r="A84" s="204" t="s">
        <v>388</v>
      </c>
      <c r="B84" s="279">
        <f>'A6 Exploitation'!D190</f>
        <v>0</v>
      </c>
      <c r="C84" s="279"/>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80" t="s">
        <v>395</v>
      </c>
      <c r="C87" s="280"/>
      <c r="D87" s="197"/>
      <c r="E87" s="197"/>
      <c r="F87" s="197"/>
      <c r="G87" s="197"/>
      <c r="H87" s="197"/>
      <c r="I87" s="197"/>
      <c r="J87" s="196" t="str">
        <f>D18</f>
        <v>Merezgua</v>
      </c>
    </row>
    <row r="88" spans="1:10" ht="33" customHeight="1" x14ac:dyDescent="0.25">
      <c r="A88" s="205" t="s">
        <v>383</v>
      </c>
      <c r="B88" s="279">
        <f>'A1 Exploitation'!D246</f>
        <v>0.83823529411764708</v>
      </c>
      <c r="C88" s="279"/>
      <c r="D88" s="197"/>
      <c r="E88" s="197"/>
      <c r="F88" s="197"/>
      <c r="G88" s="197"/>
      <c r="H88" s="197"/>
      <c r="I88" s="197"/>
    </row>
    <row r="89" spans="1:10" ht="33" customHeight="1" x14ac:dyDescent="0.25">
      <c r="A89" s="204" t="s">
        <v>384</v>
      </c>
      <c r="B89" s="279">
        <f>'A2 Exploitation'!D246</f>
        <v>0.79629629629629628</v>
      </c>
      <c r="C89" s="279"/>
      <c r="D89" s="197"/>
      <c r="E89" s="197"/>
      <c r="F89" s="197"/>
      <c r="G89" s="197"/>
      <c r="H89" s="197"/>
      <c r="I89" s="197"/>
    </row>
    <row r="90" spans="1:10" ht="33" customHeight="1" x14ac:dyDescent="0.25">
      <c r="A90" s="205" t="s">
        <v>385</v>
      </c>
      <c r="B90" s="279">
        <f>'A3 Exploitation'!D246</f>
        <v>0.96</v>
      </c>
      <c r="C90" s="279"/>
      <c r="D90" s="197"/>
      <c r="E90" s="197"/>
      <c r="F90" s="197"/>
      <c r="G90" s="197"/>
      <c r="H90" s="197"/>
      <c r="I90" s="197"/>
    </row>
    <row r="91" spans="1:10" ht="33" customHeight="1" x14ac:dyDescent="0.25">
      <c r="A91" s="205" t="s">
        <v>386</v>
      </c>
      <c r="B91" s="279">
        <f>'A4 Exploitation'!D246</f>
        <v>0</v>
      </c>
      <c r="C91" s="279"/>
      <c r="D91" s="197"/>
      <c r="E91" s="197"/>
      <c r="F91" s="197"/>
      <c r="G91" s="197"/>
      <c r="H91" s="197"/>
      <c r="I91" s="197"/>
    </row>
    <row r="92" spans="1:10" ht="33" customHeight="1" x14ac:dyDescent="0.25">
      <c r="A92" s="204" t="s">
        <v>387</v>
      </c>
      <c r="B92" s="279">
        <f>'A5 Exploitation'!D246</f>
        <v>0</v>
      </c>
      <c r="C92" s="279"/>
      <c r="D92" s="197"/>
      <c r="E92" s="197"/>
      <c r="F92" s="197"/>
      <c r="G92" s="197"/>
      <c r="H92" s="197"/>
      <c r="I92" s="197"/>
    </row>
    <row r="93" spans="1:10" ht="33" customHeight="1" x14ac:dyDescent="0.25">
      <c r="A93" s="204" t="s">
        <v>388</v>
      </c>
      <c r="B93" s="279">
        <f>'A6 Exploitation'!D246</f>
        <v>0</v>
      </c>
      <c r="C93" s="279"/>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80" t="s">
        <v>396</v>
      </c>
      <c r="C96" s="280"/>
      <c r="D96" s="197"/>
      <c r="E96" s="197"/>
      <c r="F96" s="197"/>
      <c r="G96" s="197"/>
      <c r="H96" s="197"/>
      <c r="I96" s="197"/>
      <c r="J96" s="196" t="str">
        <f>D18</f>
        <v>Merezgua</v>
      </c>
    </row>
    <row r="97" spans="1:10" ht="33" customHeight="1" x14ac:dyDescent="0.25">
      <c r="A97" s="205" t="s">
        <v>383</v>
      </c>
      <c r="B97" s="279">
        <f>'A1 Exploitation'!D289</f>
        <v>0.93103448275862066</v>
      </c>
      <c r="C97" s="279"/>
      <c r="D97" s="197"/>
      <c r="E97" s="197"/>
      <c r="F97" s="197"/>
      <c r="G97" s="197"/>
      <c r="H97" s="197"/>
      <c r="I97" s="197"/>
    </row>
    <row r="98" spans="1:10" ht="33" customHeight="1" x14ac:dyDescent="0.25">
      <c r="A98" s="204" t="s">
        <v>384</v>
      </c>
      <c r="B98" s="279">
        <f>'A2 Exploitation'!D289</f>
        <v>0.9642857142857143</v>
      </c>
      <c r="C98" s="279"/>
      <c r="D98" s="197"/>
      <c r="E98" s="197"/>
      <c r="F98" s="197"/>
      <c r="G98" s="197"/>
      <c r="H98" s="197"/>
      <c r="I98" s="197"/>
    </row>
    <row r="99" spans="1:10" ht="33" customHeight="1" x14ac:dyDescent="0.25">
      <c r="A99" s="205" t="s">
        <v>385</v>
      </c>
      <c r="B99" s="279">
        <f>'A3 Exploitation'!D289</f>
        <v>0.94827586206896552</v>
      </c>
      <c r="C99" s="279"/>
      <c r="D99" s="197"/>
      <c r="E99" s="197"/>
      <c r="F99" s="197"/>
      <c r="G99" s="197"/>
      <c r="H99" s="197"/>
      <c r="I99" s="197"/>
    </row>
    <row r="100" spans="1:10" ht="33" customHeight="1" x14ac:dyDescent="0.25">
      <c r="A100" s="205" t="s">
        <v>386</v>
      </c>
      <c r="B100" s="279">
        <f>'A4 Exploitation'!D289</f>
        <v>0</v>
      </c>
      <c r="C100" s="279"/>
      <c r="D100" s="197"/>
      <c r="E100" s="197"/>
      <c r="F100" s="197"/>
      <c r="G100" s="197"/>
      <c r="H100" s="197"/>
      <c r="I100" s="197"/>
    </row>
    <row r="101" spans="1:10" ht="33" customHeight="1" x14ac:dyDescent="0.25">
      <c r="A101" s="204" t="s">
        <v>387</v>
      </c>
      <c r="B101" s="279">
        <f>'A5 Exploitation'!D289</f>
        <v>0</v>
      </c>
      <c r="C101" s="279"/>
      <c r="D101" s="197"/>
      <c r="E101" s="197"/>
      <c r="F101" s="197"/>
      <c r="G101" s="197"/>
      <c r="H101" s="197"/>
      <c r="I101" s="197"/>
    </row>
    <row r="102" spans="1:10" ht="33" customHeight="1" x14ac:dyDescent="0.25">
      <c r="A102" s="204" t="s">
        <v>388</v>
      </c>
      <c r="B102" s="279">
        <f>'A6 Exploitation'!D289</f>
        <v>0</v>
      </c>
      <c r="C102" s="279"/>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80" t="s">
        <v>397</v>
      </c>
      <c r="C105" s="280"/>
      <c r="D105" s="197"/>
      <c r="E105" s="197"/>
      <c r="F105" s="197"/>
      <c r="G105" s="197"/>
      <c r="H105" s="197"/>
      <c r="I105" s="197"/>
      <c r="J105" s="196" t="str">
        <f>D18</f>
        <v>Merezgua</v>
      </c>
    </row>
    <row r="106" spans="1:10" ht="33" customHeight="1" x14ac:dyDescent="0.25">
      <c r="A106" s="205" t="s">
        <v>383</v>
      </c>
      <c r="B106" s="279">
        <f>'A1 Exploitation'!D322</f>
        <v>0.94736842105263153</v>
      </c>
      <c r="C106" s="279"/>
      <c r="D106" s="197"/>
      <c r="E106" s="197"/>
      <c r="F106" s="197"/>
      <c r="G106" s="197"/>
      <c r="H106" s="197"/>
      <c r="I106" s="197"/>
    </row>
    <row r="107" spans="1:10" ht="33" customHeight="1" x14ac:dyDescent="0.25">
      <c r="A107" s="204" t="s">
        <v>384</v>
      </c>
      <c r="B107" s="279">
        <f>'A2 Exploitation'!D322</f>
        <v>0.92105263157894735</v>
      </c>
      <c r="C107" s="279"/>
      <c r="D107" s="197"/>
      <c r="E107" s="197"/>
      <c r="F107" s="197"/>
      <c r="G107" s="197"/>
      <c r="H107" s="197"/>
      <c r="I107" s="197"/>
    </row>
    <row r="108" spans="1:10" ht="33" customHeight="1" x14ac:dyDescent="0.25">
      <c r="A108" s="205" t="s">
        <v>385</v>
      </c>
      <c r="B108" s="279">
        <f>'A3 Exploitation'!D322</f>
        <v>0.97368421052631582</v>
      </c>
      <c r="C108" s="279"/>
      <c r="D108" s="197"/>
      <c r="E108" s="197"/>
      <c r="F108" s="197"/>
      <c r="G108" s="197"/>
      <c r="H108" s="197"/>
      <c r="I108" s="197"/>
    </row>
    <row r="109" spans="1:10" ht="33" customHeight="1" x14ac:dyDescent="0.25">
      <c r="A109" s="205" t="s">
        <v>386</v>
      </c>
      <c r="B109" s="279">
        <f>'A4 Exploitation'!D322</f>
        <v>0</v>
      </c>
      <c r="C109" s="279"/>
      <c r="D109" s="197"/>
      <c r="E109" s="197"/>
      <c r="F109" s="197"/>
      <c r="G109" s="197"/>
      <c r="H109" s="197"/>
      <c r="I109" s="197"/>
    </row>
    <row r="110" spans="1:10" ht="33" customHeight="1" x14ac:dyDescent="0.25">
      <c r="A110" s="204" t="s">
        <v>387</v>
      </c>
      <c r="B110" s="279">
        <f>'A5 Exploitation'!D322</f>
        <v>0</v>
      </c>
      <c r="C110" s="279"/>
      <c r="D110" s="197"/>
      <c r="E110" s="197"/>
      <c r="F110" s="197"/>
      <c r="G110" s="197"/>
      <c r="H110" s="197"/>
      <c r="I110" s="197"/>
    </row>
    <row r="111" spans="1:10" ht="33" customHeight="1" x14ac:dyDescent="0.25">
      <c r="A111" s="204" t="s">
        <v>388</v>
      </c>
      <c r="B111" s="279">
        <f>'A6 Exploitation'!D322</f>
        <v>0</v>
      </c>
      <c r="C111" s="279"/>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80" t="s">
        <v>398</v>
      </c>
      <c r="C114" s="280"/>
      <c r="D114" s="197"/>
      <c r="E114" s="197"/>
      <c r="F114" s="197"/>
      <c r="G114" s="197"/>
      <c r="H114" s="197"/>
      <c r="I114" s="197"/>
      <c r="J114" s="196" t="str">
        <f>D18</f>
        <v>Merezgua</v>
      </c>
    </row>
    <row r="115" spans="1:10" ht="33" customHeight="1" x14ac:dyDescent="0.25">
      <c r="A115" s="205" t="s">
        <v>383</v>
      </c>
      <c r="B115" s="279">
        <f>'A1 Exploitation'!D350</f>
        <v>0.9642857142857143</v>
      </c>
      <c r="C115" s="279"/>
      <c r="D115" s="197"/>
      <c r="E115" s="197"/>
      <c r="F115" s="197"/>
      <c r="G115" s="197"/>
      <c r="H115" s="197"/>
      <c r="I115" s="197"/>
    </row>
    <row r="116" spans="1:10" ht="33" customHeight="1" x14ac:dyDescent="0.25">
      <c r="A116" s="204" t="s">
        <v>384</v>
      </c>
      <c r="B116" s="279">
        <f>'A2 Exploitation'!D350</f>
        <v>0.8928571428571429</v>
      </c>
      <c r="C116" s="279"/>
      <c r="D116" s="197"/>
      <c r="E116" s="197"/>
      <c r="F116" s="197"/>
      <c r="G116" s="197"/>
      <c r="H116" s="197"/>
      <c r="I116" s="197"/>
    </row>
    <row r="117" spans="1:10" ht="33" customHeight="1" x14ac:dyDescent="0.25">
      <c r="A117" s="205" t="s">
        <v>385</v>
      </c>
      <c r="B117" s="279">
        <f>'A3 Exploitation'!D350</f>
        <v>1</v>
      </c>
      <c r="C117" s="279"/>
      <c r="D117" s="197"/>
      <c r="E117" s="197"/>
      <c r="F117" s="197"/>
      <c r="G117" s="197"/>
      <c r="H117" s="197"/>
      <c r="I117" s="197"/>
    </row>
    <row r="118" spans="1:10" ht="33" customHeight="1" x14ac:dyDescent="0.25">
      <c r="A118" s="205" t="s">
        <v>386</v>
      </c>
      <c r="B118" s="279">
        <f>'A4 Exploitation'!D350</f>
        <v>0</v>
      </c>
      <c r="C118" s="279"/>
      <c r="D118" s="197"/>
      <c r="E118" s="197"/>
      <c r="F118" s="197"/>
      <c r="G118" s="197"/>
      <c r="H118" s="197"/>
      <c r="I118" s="197"/>
    </row>
    <row r="119" spans="1:10" ht="33" customHeight="1" x14ac:dyDescent="0.25">
      <c r="A119" s="204" t="s">
        <v>387</v>
      </c>
      <c r="B119" s="279">
        <f>'A5 Exploitation'!D350</f>
        <v>0</v>
      </c>
      <c r="C119" s="279"/>
      <c r="D119" s="197"/>
      <c r="E119" s="197"/>
      <c r="F119" s="197"/>
      <c r="G119" s="197"/>
      <c r="H119" s="197"/>
      <c r="I119" s="197"/>
    </row>
    <row r="120" spans="1:10" ht="33" customHeight="1" x14ac:dyDescent="0.25">
      <c r="A120" s="204" t="s">
        <v>388</v>
      </c>
      <c r="B120" s="279">
        <f>'A6 Exploitation'!D350</f>
        <v>0</v>
      </c>
      <c r="C120" s="279"/>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80" t="s">
        <v>399</v>
      </c>
      <c r="C123" s="280"/>
      <c r="D123" s="197"/>
      <c r="E123" s="197"/>
      <c r="F123" s="197"/>
      <c r="G123" s="197"/>
      <c r="H123" s="197"/>
      <c r="I123" s="197"/>
      <c r="J123" s="196" t="str">
        <f>D18</f>
        <v>Merezgua</v>
      </c>
    </row>
    <row r="124" spans="1:10" ht="33" customHeight="1" x14ac:dyDescent="0.25">
      <c r="A124" s="205" t="s">
        <v>383</v>
      </c>
      <c r="B124" s="279">
        <f>'A1 Exploitation'!D403</f>
        <v>0.859375</v>
      </c>
      <c r="C124" s="279"/>
      <c r="D124" s="197"/>
      <c r="E124" s="197"/>
      <c r="F124" s="197"/>
      <c r="G124" s="197"/>
      <c r="H124" s="197"/>
      <c r="I124" s="197"/>
    </row>
    <row r="125" spans="1:10" ht="33" customHeight="1" x14ac:dyDescent="0.25">
      <c r="A125" s="204" t="s">
        <v>384</v>
      </c>
      <c r="B125" s="279">
        <f>'A2 Exploitation'!D403</f>
        <v>0.91666666666666663</v>
      </c>
      <c r="C125" s="279"/>
      <c r="D125" s="197"/>
      <c r="E125" s="197"/>
      <c r="F125" s="197"/>
      <c r="G125" s="197"/>
      <c r="H125" s="197"/>
      <c r="I125" s="197"/>
    </row>
    <row r="126" spans="1:10" ht="33" customHeight="1" x14ac:dyDescent="0.25">
      <c r="A126" s="205" t="s">
        <v>385</v>
      </c>
      <c r="B126" s="279">
        <f>'A3 Exploitation'!D403</f>
        <v>1</v>
      </c>
      <c r="C126" s="279"/>
      <c r="D126" s="197"/>
      <c r="E126" s="197"/>
      <c r="F126" s="197"/>
      <c r="G126" s="197"/>
      <c r="H126" s="197"/>
      <c r="I126" s="197"/>
    </row>
    <row r="127" spans="1:10" ht="33" customHeight="1" x14ac:dyDescent="0.25">
      <c r="A127" s="205" t="s">
        <v>386</v>
      </c>
      <c r="B127" s="279">
        <f>'A4 Exploitation'!D403</f>
        <v>0</v>
      </c>
      <c r="C127" s="279"/>
      <c r="D127" s="197"/>
      <c r="E127" s="197"/>
      <c r="F127" s="197"/>
      <c r="G127" s="197"/>
      <c r="H127" s="197"/>
      <c r="I127" s="197"/>
    </row>
    <row r="128" spans="1:10" ht="33" customHeight="1" x14ac:dyDescent="0.25">
      <c r="A128" s="204" t="s">
        <v>387</v>
      </c>
      <c r="B128" s="279">
        <f>'A5 Exploitation'!D403</f>
        <v>0</v>
      </c>
      <c r="C128" s="279"/>
      <c r="D128" s="197"/>
      <c r="E128" s="197"/>
      <c r="F128" s="197"/>
      <c r="G128" s="197"/>
      <c r="H128" s="197"/>
      <c r="I128" s="197"/>
    </row>
    <row r="129" spans="1:10" ht="33" customHeight="1" x14ac:dyDescent="0.25">
      <c r="A129" s="204" t="s">
        <v>388</v>
      </c>
      <c r="B129" s="279">
        <f>'A6 Exploitation'!D403</f>
        <v>0</v>
      </c>
      <c r="C129" s="279"/>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80" t="s">
        <v>400</v>
      </c>
      <c r="C132" s="280"/>
      <c r="D132" s="197"/>
      <c r="E132" s="197"/>
      <c r="F132" s="197"/>
      <c r="G132" s="197"/>
      <c r="H132" s="197"/>
      <c r="I132" s="197"/>
      <c r="J132" s="196" t="str">
        <f>D18</f>
        <v>Merezgua</v>
      </c>
    </row>
    <row r="133" spans="1:10" ht="33" customHeight="1" x14ac:dyDescent="0.25">
      <c r="A133" s="205" t="s">
        <v>383</v>
      </c>
      <c r="B133" s="279">
        <f>'A1 Exploitation'!D433</f>
        <v>0.9375</v>
      </c>
      <c r="C133" s="279"/>
      <c r="D133" s="197"/>
      <c r="E133" s="197"/>
      <c r="F133" s="197"/>
      <c r="G133" s="197"/>
      <c r="H133" s="197"/>
      <c r="I133" s="197"/>
    </row>
    <row r="134" spans="1:10" ht="33" customHeight="1" x14ac:dyDescent="0.25">
      <c r="A134" s="204" t="s">
        <v>384</v>
      </c>
      <c r="B134" s="279">
        <f>'A2 Exploitation'!D433</f>
        <v>0.8666666666666667</v>
      </c>
      <c r="C134" s="279"/>
      <c r="D134" s="197"/>
      <c r="E134" s="197"/>
      <c r="F134" s="197"/>
      <c r="G134" s="197"/>
      <c r="H134" s="197"/>
      <c r="I134" s="197"/>
    </row>
    <row r="135" spans="1:10" ht="33" customHeight="1" x14ac:dyDescent="0.25">
      <c r="A135" s="205" t="s">
        <v>385</v>
      </c>
      <c r="B135" s="279">
        <f>'A3 Exploitation'!D433</f>
        <v>1</v>
      </c>
      <c r="C135" s="279"/>
      <c r="D135" s="197"/>
      <c r="E135" s="197"/>
      <c r="F135" s="197"/>
      <c r="G135" s="197"/>
      <c r="H135" s="197"/>
      <c r="I135" s="197"/>
    </row>
    <row r="136" spans="1:10" ht="33" customHeight="1" x14ac:dyDescent="0.25">
      <c r="A136" s="205" t="s">
        <v>386</v>
      </c>
      <c r="B136" s="279">
        <f>'A4 Exploitation'!D433</f>
        <v>0</v>
      </c>
      <c r="C136" s="279"/>
      <c r="D136" s="197"/>
      <c r="E136" s="197"/>
      <c r="F136" s="197"/>
      <c r="G136" s="197"/>
      <c r="H136" s="197"/>
      <c r="I136" s="197"/>
    </row>
    <row r="137" spans="1:10" ht="33" customHeight="1" x14ac:dyDescent="0.25">
      <c r="A137" s="204" t="s">
        <v>387</v>
      </c>
      <c r="B137" s="279">
        <f>'A5 Exploitation'!D433</f>
        <v>0</v>
      </c>
      <c r="C137" s="279"/>
      <c r="D137" s="197"/>
      <c r="E137" s="197"/>
      <c r="F137" s="197"/>
      <c r="G137" s="197"/>
      <c r="H137" s="197"/>
      <c r="I137" s="197"/>
    </row>
    <row r="138" spans="1:10" ht="33" customHeight="1" x14ac:dyDescent="0.25">
      <c r="A138" s="204" t="s">
        <v>388</v>
      </c>
      <c r="B138" s="279">
        <f>'A6 Exploitation'!D433</f>
        <v>0</v>
      </c>
      <c r="C138" s="279"/>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80" t="s">
        <v>401</v>
      </c>
      <c r="C141" s="280"/>
      <c r="D141" s="197"/>
      <c r="E141" s="197"/>
      <c r="F141" s="197"/>
      <c r="G141" s="197"/>
      <c r="H141" s="197"/>
      <c r="I141" s="197"/>
      <c r="J141" s="196" t="str">
        <f>D18</f>
        <v>Merezgua</v>
      </c>
    </row>
    <row r="142" spans="1:10" ht="33" customHeight="1" x14ac:dyDescent="0.25">
      <c r="A142" s="205" t="s">
        <v>383</v>
      </c>
      <c r="B142" s="279">
        <f>'A1 Exploitation'!D452</f>
        <v>1</v>
      </c>
      <c r="C142" s="279"/>
      <c r="D142" s="197"/>
      <c r="E142" s="197"/>
      <c r="F142" s="197"/>
      <c r="G142" s="197"/>
      <c r="H142" s="197"/>
      <c r="I142" s="197"/>
    </row>
    <row r="143" spans="1:10" ht="33" customHeight="1" x14ac:dyDescent="0.25">
      <c r="A143" s="204" t="s">
        <v>384</v>
      </c>
      <c r="B143" s="279">
        <f>'A2 Exploitation'!D452</f>
        <v>0.91666666666666663</v>
      </c>
      <c r="C143" s="279"/>
      <c r="D143" s="197"/>
      <c r="E143" s="197"/>
      <c r="F143" s="197"/>
      <c r="G143" s="197"/>
      <c r="H143" s="197"/>
      <c r="I143" s="197"/>
    </row>
    <row r="144" spans="1:10" ht="33" customHeight="1" x14ac:dyDescent="0.25">
      <c r="A144" s="205" t="s">
        <v>385</v>
      </c>
      <c r="B144" s="279">
        <f>'A3 Exploitation'!D452</f>
        <v>0.91666666666666663</v>
      </c>
      <c r="C144" s="279"/>
      <c r="D144" s="197"/>
      <c r="E144" s="197"/>
      <c r="F144" s="197"/>
      <c r="G144" s="197"/>
      <c r="H144" s="197"/>
      <c r="I144" s="197"/>
    </row>
    <row r="145" spans="1:10" ht="33" customHeight="1" x14ac:dyDescent="0.25">
      <c r="A145" s="205" t="s">
        <v>386</v>
      </c>
      <c r="B145" s="279">
        <f>'A4 Exploitation'!D452</f>
        <v>0</v>
      </c>
      <c r="C145" s="279"/>
      <c r="D145" s="197"/>
      <c r="E145" s="197"/>
      <c r="F145" s="197"/>
      <c r="G145" s="197"/>
      <c r="H145" s="197"/>
      <c r="I145" s="197"/>
    </row>
    <row r="146" spans="1:10" ht="33" customHeight="1" x14ac:dyDescent="0.25">
      <c r="A146" s="204" t="s">
        <v>387</v>
      </c>
      <c r="B146" s="279">
        <f>'A5 Exploitation'!D452</f>
        <v>0</v>
      </c>
      <c r="C146" s="279"/>
      <c r="D146" s="197"/>
      <c r="E146" s="197"/>
      <c r="F146" s="197"/>
      <c r="G146" s="197"/>
      <c r="H146" s="197"/>
      <c r="I146" s="197"/>
    </row>
    <row r="147" spans="1:10" ht="33" customHeight="1" x14ac:dyDescent="0.25">
      <c r="A147" s="204" t="s">
        <v>388</v>
      </c>
      <c r="B147" s="279">
        <f>'A6 Exploitation'!D452</f>
        <v>0</v>
      </c>
      <c r="C147" s="279"/>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80" t="s">
        <v>402</v>
      </c>
      <c r="C150" s="280"/>
      <c r="D150" s="197"/>
      <c r="E150" s="197"/>
      <c r="F150" s="197"/>
      <c r="G150" s="197"/>
      <c r="H150" s="197"/>
      <c r="I150" s="197"/>
      <c r="J150" s="196" t="str">
        <f>D18</f>
        <v>Merezgua</v>
      </c>
    </row>
    <row r="151" spans="1:10" ht="33" customHeight="1" x14ac:dyDescent="0.25">
      <c r="A151" s="205" t="s">
        <v>383</v>
      </c>
      <c r="B151" s="279">
        <f>'A1 Exploitation'!D462</f>
        <v>0.875</v>
      </c>
      <c r="C151" s="279"/>
      <c r="D151" s="197"/>
      <c r="E151" s="197"/>
      <c r="F151" s="197"/>
      <c r="G151" s="197"/>
      <c r="H151" s="197"/>
      <c r="I151" s="197"/>
    </row>
    <row r="152" spans="1:10" ht="33" customHeight="1" x14ac:dyDescent="0.25">
      <c r="A152" s="204" t="s">
        <v>384</v>
      </c>
      <c r="B152" s="279">
        <f>'A2 Exploitation'!D462</f>
        <v>0.875</v>
      </c>
      <c r="C152" s="279"/>
      <c r="D152" s="197"/>
      <c r="E152" s="197"/>
      <c r="F152" s="197"/>
      <c r="G152" s="197"/>
      <c r="H152" s="197"/>
      <c r="I152" s="197"/>
    </row>
    <row r="153" spans="1:10" ht="33" customHeight="1" x14ac:dyDescent="0.25">
      <c r="A153" s="205" t="s">
        <v>385</v>
      </c>
      <c r="B153" s="279">
        <f>'A3 Exploitation'!D462</f>
        <v>0.75</v>
      </c>
      <c r="C153" s="279"/>
      <c r="D153" s="197"/>
      <c r="E153" s="197"/>
      <c r="F153" s="197"/>
      <c r="G153" s="197"/>
      <c r="H153" s="197"/>
      <c r="I153" s="197"/>
    </row>
    <row r="154" spans="1:10" ht="33" customHeight="1" x14ac:dyDescent="0.25">
      <c r="A154" s="205" t="s">
        <v>386</v>
      </c>
      <c r="B154" s="279">
        <f>'A4 Exploitation'!D462</f>
        <v>0</v>
      </c>
      <c r="C154" s="279"/>
      <c r="D154" s="197"/>
      <c r="E154" s="197"/>
      <c r="F154" s="197"/>
      <c r="G154" s="197"/>
      <c r="H154" s="197"/>
      <c r="I154" s="197"/>
    </row>
    <row r="155" spans="1:10" ht="33" customHeight="1" x14ac:dyDescent="0.25">
      <c r="A155" s="204" t="s">
        <v>387</v>
      </c>
      <c r="B155" s="279">
        <f>'A5 Exploitation'!D462</f>
        <v>0</v>
      </c>
      <c r="C155" s="279"/>
      <c r="D155" s="197"/>
      <c r="E155" s="197"/>
      <c r="F155" s="197"/>
      <c r="G155" s="197"/>
      <c r="H155" s="197"/>
      <c r="I155" s="197"/>
    </row>
    <row r="156" spans="1:10" ht="33" customHeight="1" x14ac:dyDescent="0.25">
      <c r="A156" s="204" t="s">
        <v>388</v>
      </c>
      <c r="B156" s="279">
        <f>'A6 Exploitation'!D462</f>
        <v>0</v>
      </c>
      <c r="C156" s="279"/>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80" t="s">
        <v>403</v>
      </c>
      <c r="C159" s="280"/>
      <c r="D159" s="197"/>
      <c r="E159" s="197"/>
      <c r="F159" s="197"/>
      <c r="G159" s="197"/>
      <c r="H159" s="197"/>
      <c r="I159" s="197"/>
      <c r="J159" s="196" t="str">
        <f>D18</f>
        <v>Merezgua</v>
      </c>
    </row>
    <row r="160" spans="1:10" ht="33" customHeight="1" x14ac:dyDescent="0.25">
      <c r="A160" s="205" t="s">
        <v>383</v>
      </c>
      <c r="B160" s="279">
        <f>'A1 Exploitation'!D471</f>
        <v>0.83333333333333337</v>
      </c>
      <c r="C160" s="279"/>
      <c r="D160" s="197"/>
      <c r="E160" s="197"/>
      <c r="F160" s="197"/>
      <c r="G160" s="197"/>
      <c r="H160" s="197"/>
      <c r="I160" s="197"/>
    </row>
    <row r="161" spans="1:10" ht="33" customHeight="1" x14ac:dyDescent="0.25">
      <c r="A161" s="204" t="s">
        <v>384</v>
      </c>
      <c r="B161" s="279">
        <f>'A2 Exploitation'!D471</f>
        <v>0.66666666666666663</v>
      </c>
      <c r="C161" s="279"/>
      <c r="D161" s="197"/>
      <c r="E161" s="197"/>
      <c r="F161" s="197"/>
      <c r="G161" s="197"/>
      <c r="H161" s="197"/>
      <c r="I161" s="197"/>
    </row>
    <row r="162" spans="1:10" ht="33" customHeight="1" x14ac:dyDescent="0.25">
      <c r="A162" s="205" t="s">
        <v>385</v>
      </c>
      <c r="B162" s="279">
        <f>'A3 Exploitation'!D471</f>
        <v>1</v>
      </c>
      <c r="C162" s="279"/>
      <c r="D162" s="197"/>
      <c r="E162" s="197"/>
      <c r="F162" s="197"/>
      <c r="G162" s="197"/>
      <c r="H162" s="197"/>
      <c r="I162" s="197"/>
    </row>
    <row r="163" spans="1:10" ht="33" customHeight="1" x14ac:dyDescent="0.25">
      <c r="A163" s="205" t="s">
        <v>386</v>
      </c>
      <c r="B163" s="279">
        <f>'A4 Exploitation'!D471</f>
        <v>0</v>
      </c>
      <c r="C163" s="279"/>
      <c r="D163" s="197"/>
      <c r="E163" s="197"/>
      <c r="F163" s="197"/>
      <c r="G163" s="197"/>
      <c r="H163" s="197"/>
      <c r="I163" s="197"/>
    </row>
    <row r="164" spans="1:10" ht="33" customHeight="1" x14ac:dyDescent="0.25">
      <c r="A164" s="204" t="s">
        <v>387</v>
      </c>
      <c r="B164" s="279">
        <f>'A5 Exploitation'!D471</f>
        <v>0</v>
      </c>
      <c r="C164" s="279"/>
      <c r="D164" s="197"/>
      <c r="E164" s="197"/>
      <c r="F164" s="197"/>
      <c r="G164" s="197"/>
      <c r="H164" s="197"/>
      <c r="I164" s="197"/>
    </row>
    <row r="165" spans="1:10" ht="33" customHeight="1" x14ac:dyDescent="0.25">
      <c r="A165" s="204" t="s">
        <v>388</v>
      </c>
      <c r="B165" s="279">
        <f>'A6 Exploitation'!D471</f>
        <v>0</v>
      </c>
      <c r="C165" s="279"/>
      <c r="D165" s="197"/>
      <c r="E165" s="197"/>
      <c r="F165" s="197"/>
      <c r="G165" s="197"/>
      <c r="H165" s="197"/>
      <c r="I165" s="197"/>
    </row>
    <row r="166" spans="1:10" ht="18" x14ac:dyDescent="0.25">
      <c r="A166" s="207"/>
      <c r="B166" s="281"/>
      <c r="C166" s="281"/>
      <c r="D166" s="197"/>
      <c r="E166" s="197"/>
      <c r="F166" s="197"/>
      <c r="G166" s="197"/>
      <c r="H166" s="197"/>
      <c r="I166" s="197"/>
    </row>
    <row r="167" spans="1:10" ht="18" x14ac:dyDescent="0.25">
      <c r="A167" s="207"/>
      <c r="B167" s="281"/>
      <c r="C167" s="281"/>
      <c r="D167" s="197"/>
      <c r="E167" s="197"/>
      <c r="F167" s="197"/>
      <c r="G167" s="197"/>
      <c r="H167" s="197"/>
      <c r="I167" s="197"/>
    </row>
    <row r="168" spans="1:10" ht="33" customHeight="1" x14ac:dyDescent="0.25">
      <c r="A168" s="204" t="s">
        <v>381</v>
      </c>
      <c r="B168" s="280" t="s">
        <v>404</v>
      </c>
      <c r="C168" s="280"/>
      <c r="D168" s="197"/>
      <c r="E168" s="197"/>
      <c r="F168" s="197"/>
      <c r="G168" s="197"/>
      <c r="H168" s="197"/>
      <c r="I168" s="197"/>
      <c r="J168" s="196" t="str">
        <f>D18</f>
        <v>Merezgua</v>
      </c>
    </row>
    <row r="169" spans="1:10" ht="33" customHeight="1" x14ac:dyDescent="0.25">
      <c r="A169" s="205" t="s">
        <v>383</v>
      </c>
      <c r="B169" s="279">
        <f>'A1 Exploitation'!D492</f>
        <v>1</v>
      </c>
      <c r="C169" s="279"/>
      <c r="D169" s="197"/>
      <c r="E169" s="197"/>
      <c r="F169" s="197"/>
      <c r="G169" s="197"/>
      <c r="H169" s="197"/>
      <c r="I169" s="197"/>
    </row>
    <row r="170" spans="1:10" ht="33" customHeight="1" x14ac:dyDescent="0.25">
      <c r="A170" s="204" t="s">
        <v>384</v>
      </c>
      <c r="B170" s="279">
        <f>'A2 Exploitation'!D492</f>
        <v>0.6875</v>
      </c>
      <c r="C170" s="279"/>
      <c r="D170" s="197"/>
      <c r="E170" s="197"/>
      <c r="F170" s="197"/>
      <c r="G170" s="197"/>
      <c r="H170" s="197"/>
      <c r="I170" s="197"/>
    </row>
    <row r="171" spans="1:10" ht="33" customHeight="1" x14ac:dyDescent="0.25">
      <c r="A171" s="205" t="s">
        <v>385</v>
      </c>
      <c r="B171" s="279">
        <f>'A3 Exploitation'!D492</f>
        <v>1</v>
      </c>
      <c r="C171" s="279"/>
      <c r="D171" s="197"/>
      <c r="E171" s="197"/>
      <c r="F171" s="197"/>
      <c r="G171" s="197"/>
      <c r="H171" s="197"/>
      <c r="I171" s="197"/>
    </row>
    <row r="172" spans="1:10" ht="33" customHeight="1" x14ac:dyDescent="0.25">
      <c r="A172" s="205" t="s">
        <v>386</v>
      </c>
      <c r="B172" s="279">
        <f>'A4 Exploitation'!D492</f>
        <v>0</v>
      </c>
      <c r="C172" s="279"/>
    </row>
    <row r="173" spans="1:10" ht="33" customHeight="1" x14ac:dyDescent="0.25">
      <c r="A173" s="204" t="s">
        <v>387</v>
      </c>
      <c r="B173" s="279">
        <f>'A5 Exploitation'!D492</f>
        <v>0</v>
      </c>
      <c r="C173" s="279"/>
    </row>
    <row r="174" spans="1:10" ht="33" customHeight="1" x14ac:dyDescent="0.25">
      <c r="A174" s="204" t="s">
        <v>388</v>
      </c>
      <c r="B174" s="279">
        <f>'A6 Exploitation'!D492</f>
        <v>0</v>
      </c>
      <c r="C174" s="279"/>
    </row>
    <row r="175" spans="1:10" ht="18.75" x14ac:dyDescent="0.25">
      <c r="A175" s="208"/>
      <c r="B175" s="201"/>
      <c r="C175" s="201"/>
    </row>
    <row r="176" spans="1:10" ht="18.75" x14ac:dyDescent="0.25">
      <c r="A176" s="208"/>
      <c r="B176" s="201"/>
      <c r="C176" s="201"/>
    </row>
    <row r="177" spans="1:10" ht="33" customHeight="1" x14ac:dyDescent="0.25">
      <c r="A177" s="204" t="s">
        <v>381</v>
      </c>
      <c r="B177" s="280" t="s">
        <v>405</v>
      </c>
      <c r="C177" s="280"/>
      <c r="J177" s="196" t="str">
        <f>D18</f>
        <v>Merezgua</v>
      </c>
    </row>
    <row r="178" spans="1:10" ht="33" customHeight="1" x14ac:dyDescent="0.25">
      <c r="A178" s="205" t="s">
        <v>383</v>
      </c>
      <c r="B178" s="279">
        <f>'A1 Exploitation'!D501</f>
        <v>1</v>
      </c>
      <c r="C178" s="279"/>
    </row>
    <row r="179" spans="1:10" ht="33" customHeight="1" x14ac:dyDescent="0.25">
      <c r="A179" s="204" t="s">
        <v>384</v>
      </c>
      <c r="B179" s="279">
        <f>'A2 Exploitation'!D501</f>
        <v>1</v>
      </c>
      <c r="C179" s="279"/>
    </row>
    <row r="180" spans="1:10" ht="33" customHeight="1" x14ac:dyDescent="0.25">
      <c r="A180" s="205" t="s">
        <v>385</v>
      </c>
      <c r="B180" s="279">
        <f>'A3 Exploitation'!D501</f>
        <v>1</v>
      </c>
      <c r="C180" s="279"/>
    </row>
    <row r="181" spans="1:10" ht="33" customHeight="1" x14ac:dyDescent="0.25">
      <c r="A181" s="205" t="s">
        <v>386</v>
      </c>
      <c r="B181" s="279">
        <f>'A4 Exploitation'!D501</f>
        <v>0</v>
      </c>
      <c r="C181" s="279"/>
    </row>
    <row r="182" spans="1:10" ht="33" customHeight="1" x14ac:dyDescent="0.25">
      <c r="A182" s="204" t="s">
        <v>387</v>
      </c>
      <c r="B182" s="279">
        <f>'A5 Exploitation'!D501</f>
        <v>0</v>
      </c>
      <c r="C182" s="279"/>
    </row>
    <row r="183" spans="1:10" ht="33" customHeight="1" x14ac:dyDescent="0.25">
      <c r="A183" s="204" t="s">
        <v>388</v>
      </c>
      <c r="B183" s="279">
        <f>'A6 Exploitation'!D501</f>
        <v>0</v>
      </c>
      <c r="C183" s="279"/>
    </row>
    <row r="184" spans="1:10" ht="18.75" x14ac:dyDescent="0.25">
      <c r="A184" s="208"/>
      <c r="B184" s="201"/>
      <c r="C184" s="201"/>
    </row>
    <row r="185" spans="1:10" ht="18.75" x14ac:dyDescent="0.25">
      <c r="A185" s="208"/>
      <c r="B185" s="201"/>
      <c r="C185" s="201"/>
    </row>
    <row r="186" spans="1:10" ht="33" customHeight="1" x14ac:dyDescent="0.25">
      <c r="A186" s="204" t="s">
        <v>381</v>
      </c>
      <c r="B186" s="280" t="s">
        <v>406</v>
      </c>
      <c r="C186" s="280"/>
      <c r="J186" s="196" t="str">
        <f>D18</f>
        <v>Merezgua</v>
      </c>
    </row>
    <row r="187" spans="1:10" ht="33" customHeight="1" x14ac:dyDescent="0.25">
      <c r="A187" s="205" t="s">
        <v>383</v>
      </c>
      <c r="B187" s="279">
        <f>'A1 Technique'!D198</f>
        <v>0.92792792792792789</v>
      </c>
      <c r="C187" s="279"/>
    </row>
    <row r="188" spans="1:10" ht="33" customHeight="1" x14ac:dyDescent="0.25">
      <c r="A188" s="204" t="s">
        <v>384</v>
      </c>
      <c r="B188" s="279">
        <f>'A2 Technique'!D198</f>
        <v>0.83486238532110091</v>
      </c>
      <c r="C188" s="279"/>
    </row>
    <row r="189" spans="1:10" ht="33" customHeight="1" x14ac:dyDescent="0.25">
      <c r="A189" s="205" t="s">
        <v>385</v>
      </c>
      <c r="B189" s="279">
        <f>'A3 Technique'!D198</f>
        <v>0.8705357142857143</v>
      </c>
      <c r="C189" s="279"/>
    </row>
    <row r="190" spans="1:10" ht="33" customHeight="1" x14ac:dyDescent="0.25">
      <c r="A190" s="205" t="s">
        <v>386</v>
      </c>
      <c r="B190" s="279">
        <f>'A4 Technique'!D198</f>
        <v>0</v>
      </c>
      <c r="C190" s="279"/>
    </row>
    <row r="191" spans="1:10" ht="33" customHeight="1" x14ac:dyDescent="0.25">
      <c r="A191" s="204" t="s">
        <v>387</v>
      </c>
      <c r="B191" s="279">
        <f>'A5 Technique'!D198</f>
        <v>0</v>
      </c>
      <c r="C191" s="279"/>
    </row>
    <row r="192" spans="1:10" ht="33" customHeight="1" x14ac:dyDescent="0.25">
      <c r="A192" s="204" t="s">
        <v>388</v>
      </c>
      <c r="B192" s="279">
        <f>'A6 Technique'!D198</f>
        <v>0</v>
      </c>
      <c r="C192" s="279"/>
    </row>
  </sheetData>
  <sheetProtection algorithmName="SHA-512" hashValue="0A/UP+oHboIrJhqOcKahetsqcIdQq+360jD4ZeVwVeB7UVYXQvz8o2Xo+FZL+XL5FjRyXt4j8Msu0UA7C0KTwQ==" saltValue="PemN730dkI4a37pfn1Csu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0"/>
      <c r="E1" s="300"/>
      <c r="F1" s="300"/>
      <c r="G1" s="300"/>
      <c r="H1" s="300"/>
      <c r="I1" s="30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1" t="s">
        <v>201</v>
      </c>
      <c r="B7" s="301"/>
      <c r="C7" s="301"/>
      <c r="D7" s="301"/>
      <c r="E7" s="301"/>
      <c r="F7" s="301"/>
      <c r="G7" s="211"/>
      <c r="H7" s="211"/>
      <c r="I7" s="211"/>
    </row>
    <row r="8" spans="1:9" ht="29.25" x14ac:dyDescent="0.5">
      <c r="A8" s="302" t="str">
        <f>'Page de garde'!D18</f>
        <v>Merezgua</v>
      </c>
      <c r="B8" s="302"/>
      <c r="C8" s="302"/>
      <c r="D8" s="302"/>
      <c r="E8" s="302"/>
      <c r="F8" s="302"/>
      <c r="G8" s="214"/>
      <c r="H8" s="214"/>
      <c r="I8" s="211"/>
    </row>
    <row r="9" spans="1:9" ht="24.75" x14ac:dyDescent="0.5">
      <c r="A9" s="38" t="s">
        <v>44</v>
      </c>
      <c r="B9" s="303"/>
      <c r="C9" s="303"/>
      <c r="D9" s="303"/>
      <c r="E9" s="303"/>
      <c r="F9" s="303"/>
      <c r="G9" s="214"/>
      <c r="H9" s="214"/>
      <c r="I9" s="211"/>
    </row>
    <row r="10" spans="1:9" ht="24.75" x14ac:dyDescent="0.5">
      <c r="A10" s="39" t="s">
        <v>46</v>
      </c>
      <c r="B10" s="304"/>
      <c r="C10" s="304"/>
      <c r="D10" s="304"/>
      <c r="E10" s="304"/>
      <c r="F10" s="304"/>
      <c r="G10" s="214"/>
      <c r="H10" s="214"/>
      <c r="I10" s="211"/>
    </row>
    <row r="11" spans="1:9" ht="24.75" x14ac:dyDescent="0.5">
      <c r="A11" s="38" t="s">
        <v>45</v>
      </c>
      <c r="B11" s="299"/>
      <c r="C11" s="299"/>
      <c r="D11" s="299"/>
      <c r="E11" s="299"/>
      <c r="F11" s="299"/>
      <c r="G11" s="214"/>
      <c r="H11" s="214"/>
      <c r="I11" s="211"/>
    </row>
    <row r="12" spans="1:9" ht="24.75" x14ac:dyDescent="0.5">
      <c r="A12" s="38" t="s">
        <v>276</v>
      </c>
      <c r="B12" s="292">
        <f>D505</f>
        <v>0</v>
      </c>
      <c r="C12" s="292"/>
      <c r="D12" s="292"/>
      <c r="E12" s="292"/>
      <c r="F12" s="292"/>
      <c r="G12" s="214"/>
      <c r="H12" s="214"/>
      <c r="I12" s="211"/>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0</v>
      </c>
      <c r="B17" s="36"/>
      <c r="C17" s="36"/>
      <c r="D17" s="36"/>
      <c r="E17" s="36"/>
      <c r="F17" s="36"/>
      <c r="G17" s="36"/>
      <c r="H17" s="36"/>
    </row>
    <row r="18" spans="1:8" ht="18" x14ac:dyDescent="0.25">
      <c r="A18" s="297" t="s">
        <v>1</v>
      </c>
      <c r="B18" s="298"/>
      <c r="C18" s="298"/>
      <c r="D18" s="298"/>
      <c r="E18" s="298"/>
      <c r="F18" s="29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8" t="s">
        <v>65</v>
      </c>
      <c r="B57" s="289"/>
      <c r="C57" s="289"/>
      <c r="D57" s="289"/>
      <c r="E57" s="289"/>
      <c r="F57" s="28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8" t="s">
        <v>25</v>
      </c>
      <c r="B84" s="289"/>
      <c r="C84" s="289"/>
      <c r="D84" s="289"/>
      <c r="E84" s="289"/>
      <c r="F84" s="28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7">
        <f>B11</f>
        <v>0</v>
      </c>
      <c r="B193" s="6"/>
      <c r="C193" s="7"/>
      <c r="D193" s="6"/>
    </row>
    <row r="194" spans="1:7" ht="18" x14ac:dyDescent="0.25">
      <c r="A194" s="288" t="s">
        <v>158</v>
      </c>
      <c r="B194" s="289"/>
      <c r="C194" s="289"/>
      <c r="D194" s="289"/>
      <c r="E194" s="289"/>
      <c r="F194" s="28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1">
        <f>B11</f>
        <v>0</v>
      </c>
      <c r="B249" s="6"/>
      <c r="C249" s="7"/>
      <c r="D249" s="6"/>
    </row>
    <row r="250" spans="1:6" s="3" customFormat="1" ht="18" x14ac:dyDescent="0.25">
      <c r="A250" s="288" t="s">
        <v>79</v>
      </c>
      <c r="B250" s="289"/>
      <c r="C250" s="289"/>
      <c r="D250" s="289"/>
      <c r="E250" s="289"/>
      <c r="F250" s="28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0">
        <f>B11</f>
        <v>0</v>
      </c>
      <c r="B292" s="6"/>
      <c r="C292" s="7"/>
      <c r="D292" s="59"/>
    </row>
    <row r="293" spans="1:7" ht="18" x14ac:dyDescent="0.25">
      <c r="A293" s="288" t="s">
        <v>19</v>
      </c>
      <c r="B293" s="289"/>
      <c r="C293" s="289"/>
      <c r="D293" s="289"/>
      <c r="E293" s="289"/>
      <c r="F293" s="28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1">
        <f>B11</f>
        <v>0</v>
      </c>
      <c r="B325" s="6"/>
      <c r="C325" s="7"/>
      <c r="D325" s="6"/>
    </row>
    <row r="326" spans="1:9" ht="18" x14ac:dyDescent="0.25">
      <c r="A326" s="288" t="s">
        <v>12</v>
      </c>
      <c r="B326" s="289"/>
      <c r="C326" s="289"/>
      <c r="D326" s="289"/>
      <c r="E326" s="289"/>
      <c r="F326" s="28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7" t="s">
        <v>125</v>
      </c>
      <c r="B405" s="287"/>
      <c r="C405" s="287"/>
      <c r="D405" s="287"/>
      <c r="E405" s="287"/>
      <c r="F405" s="287"/>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3">
        <f>+B11</f>
        <v>0</v>
      </c>
      <c r="B436" s="6"/>
      <c r="C436" s="7"/>
      <c r="D436" s="6"/>
    </row>
    <row r="437" spans="1:7" ht="18" x14ac:dyDescent="0.25">
      <c r="A437" s="288" t="s">
        <v>375</v>
      </c>
      <c r="B437" s="289"/>
      <c r="C437" s="289"/>
      <c r="D437" s="289"/>
      <c r="E437" s="289"/>
      <c r="F437" s="28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8" t="s">
        <v>31</v>
      </c>
      <c r="B444" s="289"/>
      <c r="C444" s="289"/>
      <c r="D444" s="289"/>
      <c r="E444" s="289"/>
      <c r="F444" s="28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1" t="s">
        <v>52</v>
      </c>
      <c r="B6" s="301"/>
      <c r="C6" s="301"/>
      <c r="D6" s="301"/>
      <c r="E6" s="301"/>
      <c r="F6" s="301"/>
      <c r="G6" s="214"/>
      <c r="H6" s="214"/>
      <c r="I6" s="214"/>
    </row>
    <row r="7" spans="1:9" s="36" customFormat="1" ht="21.75" customHeight="1" x14ac:dyDescent="0.5">
      <c r="A7" s="302" t="str">
        <f>'A1 Exploitation'!A8:F8</f>
        <v>Merezgua</v>
      </c>
      <c r="B7" s="302"/>
      <c r="C7" s="302"/>
      <c r="D7" s="302"/>
      <c r="E7" s="302"/>
      <c r="F7" s="302"/>
      <c r="G7" s="214"/>
      <c r="H7" s="214"/>
      <c r="I7" s="214"/>
    </row>
    <row r="8" spans="1:9" s="36" customFormat="1" ht="24.75" x14ac:dyDescent="0.5">
      <c r="A8" s="38" t="s">
        <v>44</v>
      </c>
      <c r="B8" s="318">
        <f>'A5 Exploitation'!B9:F9</f>
        <v>0</v>
      </c>
      <c r="C8" s="318"/>
      <c r="D8" s="318"/>
      <c r="E8" s="318"/>
      <c r="F8" s="318"/>
      <c r="G8" s="214"/>
      <c r="H8" s="214"/>
      <c r="I8" s="214"/>
    </row>
    <row r="9" spans="1:9" s="36" customFormat="1" ht="24.75" x14ac:dyDescent="0.5">
      <c r="A9" s="39" t="s">
        <v>46</v>
      </c>
      <c r="B9" s="319">
        <f>'A5 Exploitation'!B10:F10</f>
        <v>0</v>
      </c>
      <c r="C9" s="319"/>
      <c r="D9" s="319"/>
      <c r="E9" s="319"/>
      <c r="F9" s="319"/>
      <c r="G9" s="214"/>
      <c r="H9" s="214"/>
      <c r="I9" s="214"/>
    </row>
    <row r="10" spans="1:9" s="36" customFormat="1" ht="24.75" x14ac:dyDescent="0.5">
      <c r="A10" s="38" t="s">
        <v>45</v>
      </c>
      <c r="B10" s="316">
        <f>'A5 Exploitation'!B11:F11</f>
        <v>0</v>
      </c>
      <c r="C10" s="316"/>
      <c r="D10" s="316"/>
      <c r="E10" s="316"/>
      <c r="F10" s="316"/>
      <c r="G10" s="214"/>
      <c r="H10" s="214"/>
      <c r="I10" s="214"/>
    </row>
    <row r="11" spans="1:9" s="36" customFormat="1" ht="24.75" x14ac:dyDescent="0.5">
      <c r="A11" s="38" t="s">
        <v>341</v>
      </c>
      <c r="B11" s="320">
        <f>D198</f>
        <v>0</v>
      </c>
      <c r="C11" s="320"/>
      <c r="D11" s="320"/>
      <c r="E11" s="320"/>
      <c r="F11" s="320"/>
      <c r="G11" s="214"/>
      <c r="H11" s="214"/>
      <c r="I11" s="214"/>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3" t="s">
        <v>38</v>
      </c>
      <c r="B22" s="310"/>
      <c r="C22" s="311"/>
      <c r="D22" s="213">
        <f>SUM(B17:C21)</f>
        <v>0</v>
      </c>
    </row>
    <row r="23" spans="1:6" x14ac:dyDescent="0.3">
      <c r="A23" s="307" t="s">
        <v>342</v>
      </c>
      <c r="B23" s="308"/>
      <c r="C23" s="309"/>
      <c r="D23" s="64">
        <f>D22/(COUNT(B17:C21)*2)</f>
        <v>0</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7" t="s">
        <v>38</v>
      </c>
      <c r="B32" s="308"/>
      <c r="C32" s="309"/>
      <c r="D32" s="212">
        <f>SUM(B26:C31)</f>
        <v>0</v>
      </c>
    </row>
    <row r="33" spans="1:6" x14ac:dyDescent="0.3">
      <c r="A33" s="307" t="s">
        <v>342</v>
      </c>
      <c r="B33" s="308"/>
      <c r="C33" s="309"/>
      <c r="D33" s="64">
        <f>D32/(COUNT(B26:C31)*2)</f>
        <v>0</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7" t="s">
        <v>38</v>
      </c>
      <c r="B41" s="308"/>
      <c r="C41" s="309"/>
      <c r="D41" s="212">
        <f>SUM(B36:C40)</f>
        <v>0</v>
      </c>
      <c r="E41" s="37"/>
      <c r="F41" s="37"/>
    </row>
    <row r="42" spans="1:6" s="50" customFormat="1" x14ac:dyDescent="0.3">
      <c r="A42" s="307" t="s">
        <v>342</v>
      </c>
      <c r="B42" s="308"/>
      <c r="C42" s="309"/>
      <c r="D42" s="64">
        <f>D41/(COUNT(B36:C40)*2)</f>
        <v>0</v>
      </c>
      <c r="E42" s="37"/>
      <c r="F42" s="37"/>
    </row>
    <row r="43" spans="1:6" s="50" customFormat="1" x14ac:dyDescent="0.3">
      <c r="A43" s="89"/>
      <c r="B43" s="90"/>
      <c r="C43" s="90"/>
      <c r="D43" s="91"/>
    </row>
    <row r="44" spans="1:6" ht="19.5" x14ac:dyDescent="0.4">
      <c r="A44" s="314" t="s">
        <v>21</v>
      </c>
      <c r="B44" s="315"/>
      <c r="C44" s="315"/>
      <c r="D44" s="315"/>
      <c r="E44" s="315"/>
      <c r="F44" s="31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7" t="s">
        <v>38</v>
      </c>
      <c r="B51" s="308"/>
      <c r="C51" s="309"/>
      <c r="D51" s="212">
        <f>SUM(B45:C50)</f>
        <v>0</v>
      </c>
    </row>
    <row r="52" spans="1:6" x14ac:dyDescent="0.3">
      <c r="A52" s="307" t="s">
        <v>342</v>
      </c>
      <c r="B52" s="308"/>
      <c r="C52" s="309"/>
      <c r="D52" s="64">
        <f>D51/(COUNT(B45:C50)*2)</f>
        <v>0</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7" t="s">
        <v>38</v>
      </c>
      <c r="B62" s="308"/>
      <c r="C62" s="309"/>
      <c r="D62" s="212">
        <f>SUM(B55:C61)</f>
        <v>0</v>
      </c>
    </row>
    <row r="63" spans="1:6" x14ac:dyDescent="0.3">
      <c r="A63" s="307" t="s">
        <v>342</v>
      </c>
      <c r="B63" s="308"/>
      <c r="C63" s="309"/>
      <c r="D63" s="64">
        <f>D62/(COUNT(B55:C61)*2)</f>
        <v>0</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7" t="s">
        <v>38</v>
      </c>
      <c r="B83" s="308"/>
      <c r="C83" s="309"/>
      <c r="D83" s="212">
        <f>SUM(B66:C82)</f>
        <v>0</v>
      </c>
    </row>
    <row r="84" spans="1:6" x14ac:dyDescent="0.3">
      <c r="A84" s="307" t="s">
        <v>342</v>
      </c>
      <c r="B84" s="308"/>
      <c r="C84" s="309"/>
      <c r="D84" s="64">
        <f>D83/(COUNT(B66:C82)*2)</f>
        <v>0</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7" t="s">
        <v>38</v>
      </c>
      <c r="B101" s="308"/>
      <c r="C101" s="309"/>
      <c r="D101" s="212">
        <f>SUM(B87:C100)</f>
        <v>0</v>
      </c>
    </row>
    <row r="102" spans="1:6" x14ac:dyDescent="0.3">
      <c r="A102" s="307" t="s">
        <v>342</v>
      </c>
      <c r="B102" s="308"/>
      <c r="C102" s="309"/>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7" t="s">
        <v>38</v>
      </c>
      <c r="B117" s="308"/>
      <c r="C117" s="309"/>
      <c r="D117" s="212">
        <f>SUM(B106:C116)</f>
        <v>0</v>
      </c>
      <c r="E117" s="37"/>
      <c r="F117" s="37"/>
    </row>
    <row r="118" spans="1:6" s="50" customFormat="1" x14ac:dyDescent="0.3">
      <c r="A118" s="307" t="s">
        <v>342</v>
      </c>
      <c r="B118" s="308"/>
      <c r="C118" s="309"/>
      <c r="D118" s="64">
        <f>D117/(COUNT(B106:C116)*2)</f>
        <v>0</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7" t="s">
        <v>38</v>
      </c>
      <c r="B132" s="308"/>
      <c r="C132" s="309"/>
      <c r="D132" s="212">
        <f>SUM(B121:C131)</f>
        <v>0</v>
      </c>
    </row>
    <row r="133" spans="1:6" x14ac:dyDescent="0.3">
      <c r="A133" s="307" t="s">
        <v>342</v>
      </c>
      <c r="B133" s="308"/>
      <c r="C133" s="309"/>
      <c r="D133" s="62">
        <f>D132/(COUNT(B121:C131)*2)</f>
        <v>0</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7" t="s">
        <v>38</v>
      </c>
      <c r="B148" s="308"/>
      <c r="C148" s="309"/>
      <c r="D148" s="212">
        <f>SUM(B136:C147)</f>
        <v>0</v>
      </c>
    </row>
    <row r="149" spans="1:6" x14ac:dyDescent="0.3">
      <c r="A149" s="307" t="s">
        <v>342</v>
      </c>
      <c r="B149" s="308"/>
      <c r="C149" s="309"/>
      <c r="D149" s="64">
        <f>D148/(COUNT(B136:C147)*2)</f>
        <v>0</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7" t="s">
        <v>38</v>
      </c>
      <c r="B160" s="310"/>
      <c r="C160" s="311"/>
      <c r="D160" s="213">
        <f>SUM(B152:C159)</f>
        <v>0</v>
      </c>
    </row>
    <row r="161" spans="1:6" x14ac:dyDescent="0.3">
      <c r="A161" s="307" t="s">
        <v>342</v>
      </c>
      <c r="B161" s="308"/>
      <c r="C161" s="309"/>
      <c r="D161" s="64">
        <f>D160/(COUNT(B152:C159)*2)</f>
        <v>0</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7" t="s">
        <v>38</v>
      </c>
      <c r="B168" s="308"/>
      <c r="C168" s="309"/>
      <c r="D168" s="212">
        <f>SUM(B164:C167)</f>
        <v>0</v>
      </c>
    </row>
    <row r="169" spans="1:6" x14ac:dyDescent="0.3">
      <c r="A169" s="307" t="s">
        <v>342</v>
      </c>
      <c r="B169" s="308"/>
      <c r="C169" s="309"/>
      <c r="D169" s="64">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7" t="s">
        <v>38</v>
      </c>
      <c r="B176" s="308"/>
      <c r="C176" s="309"/>
      <c r="D176" s="212">
        <f>SUM(B172:C175)</f>
        <v>0</v>
      </c>
    </row>
    <row r="177" spans="1:6" x14ac:dyDescent="0.3">
      <c r="A177" s="307" t="s">
        <v>342</v>
      </c>
      <c r="B177" s="308"/>
      <c r="C177" s="309"/>
      <c r="D177" s="64">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0</v>
      </c>
    </row>
    <row r="186" spans="1:6" x14ac:dyDescent="0.3">
      <c r="A186" s="307" t="s">
        <v>342</v>
      </c>
      <c r="B186" s="308"/>
      <c r="C186" s="309"/>
      <c r="D186" s="64">
        <f>D185/(COUNT(B180:C184)*2)</f>
        <v>0</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7" t="s">
        <v>38</v>
      </c>
      <c r="B193" s="308"/>
      <c r="C193" s="309"/>
      <c r="D193" s="96">
        <f>SUM(B189:C192)</f>
        <v>0</v>
      </c>
    </row>
    <row r="194" spans="1:4" x14ac:dyDescent="0.3">
      <c r="A194" s="307" t="s">
        <v>342</v>
      </c>
      <c r="B194" s="308"/>
      <c r="C194" s="309"/>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0"/>
      <c r="E1" s="300"/>
      <c r="F1" s="300"/>
      <c r="G1" s="300"/>
      <c r="H1" s="300"/>
      <c r="I1" s="30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1" t="s">
        <v>201</v>
      </c>
      <c r="B7" s="301"/>
      <c r="C7" s="301"/>
      <c r="D7" s="301"/>
      <c r="E7" s="301"/>
      <c r="F7" s="301"/>
      <c r="G7" s="211"/>
      <c r="H7" s="211"/>
      <c r="I7" s="211"/>
    </row>
    <row r="8" spans="1:9" ht="29.25" x14ac:dyDescent="0.5">
      <c r="A8" s="302" t="str">
        <f>'Page de garde'!D18</f>
        <v>Merezgua</v>
      </c>
      <c r="B8" s="302"/>
      <c r="C8" s="302"/>
      <c r="D8" s="302"/>
      <c r="E8" s="302"/>
      <c r="F8" s="302"/>
      <c r="G8" s="214"/>
      <c r="H8" s="214"/>
      <c r="I8" s="211"/>
    </row>
    <row r="9" spans="1:9" ht="24.75" x14ac:dyDescent="0.5">
      <c r="A9" s="38" t="s">
        <v>44</v>
      </c>
      <c r="B9" s="303"/>
      <c r="C9" s="303"/>
      <c r="D9" s="303"/>
      <c r="E9" s="303"/>
      <c r="F9" s="303"/>
      <c r="G9" s="214"/>
      <c r="H9" s="214"/>
      <c r="I9" s="211"/>
    </row>
    <row r="10" spans="1:9" ht="24.75" x14ac:dyDescent="0.5">
      <c r="A10" s="39" t="s">
        <v>46</v>
      </c>
      <c r="B10" s="304"/>
      <c r="C10" s="304"/>
      <c r="D10" s="304"/>
      <c r="E10" s="304"/>
      <c r="F10" s="304"/>
      <c r="G10" s="214"/>
      <c r="H10" s="214"/>
      <c r="I10" s="211"/>
    </row>
    <row r="11" spans="1:9" ht="24.75" x14ac:dyDescent="0.5">
      <c r="A11" s="38" t="s">
        <v>45</v>
      </c>
      <c r="B11" s="299"/>
      <c r="C11" s="299"/>
      <c r="D11" s="299"/>
      <c r="E11" s="299"/>
      <c r="F11" s="299"/>
      <c r="G11" s="214"/>
      <c r="H11" s="214"/>
      <c r="I11" s="211"/>
    </row>
    <row r="12" spans="1:9" ht="24.75" x14ac:dyDescent="0.5">
      <c r="A12" s="38" t="s">
        <v>276</v>
      </c>
      <c r="B12" s="292">
        <f>D505</f>
        <v>0</v>
      </c>
      <c r="C12" s="292"/>
      <c r="D12" s="292"/>
      <c r="E12" s="292"/>
      <c r="F12" s="292"/>
      <c r="G12" s="214"/>
      <c r="H12" s="214"/>
      <c r="I12" s="211"/>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0</v>
      </c>
      <c r="B17" s="36"/>
      <c r="C17" s="36"/>
      <c r="D17" s="36"/>
      <c r="E17" s="36"/>
      <c r="F17" s="36"/>
      <c r="G17" s="36"/>
      <c r="H17" s="36"/>
    </row>
    <row r="18" spans="1:8" ht="18" x14ac:dyDescent="0.25">
      <c r="A18" s="297" t="s">
        <v>1</v>
      </c>
      <c r="B18" s="298"/>
      <c r="C18" s="298"/>
      <c r="D18" s="298"/>
      <c r="E18" s="298"/>
      <c r="F18" s="29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8" t="s">
        <v>65</v>
      </c>
      <c r="B57" s="289"/>
      <c r="C57" s="289"/>
      <c r="D57" s="289"/>
      <c r="E57" s="289"/>
      <c r="F57" s="28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8" t="s">
        <v>25</v>
      </c>
      <c r="B84" s="289"/>
      <c r="C84" s="289"/>
      <c r="D84" s="289"/>
      <c r="E84" s="289"/>
      <c r="F84" s="28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7">
        <f>B11</f>
        <v>0</v>
      </c>
      <c r="B193" s="6"/>
      <c r="C193" s="7"/>
      <c r="D193" s="6"/>
    </row>
    <row r="194" spans="1:7" ht="18" x14ac:dyDescent="0.25">
      <c r="A194" s="288" t="s">
        <v>158</v>
      </c>
      <c r="B194" s="289"/>
      <c r="C194" s="289"/>
      <c r="D194" s="289"/>
      <c r="E194" s="289"/>
      <c r="F194" s="289"/>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4" t="s">
        <v>191</v>
      </c>
      <c r="B232" s="325"/>
      <c r="C232" s="325"/>
      <c r="D232" s="325"/>
      <c r="E232" s="325"/>
      <c r="F232" s="325"/>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1">
        <f>B11</f>
        <v>0</v>
      </c>
      <c r="B249" s="6"/>
      <c r="C249" s="7"/>
      <c r="D249" s="6"/>
    </row>
    <row r="250" spans="1:6" s="3" customFormat="1" ht="18" x14ac:dyDescent="0.25">
      <c r="A250" s="288" t="s">
        <v>79</v>
      </c>
      <c r="B250" s="289"/>
      <c r="C250" s="289"/>
      <c r="D250" s="289"/>
      <c r="E250" s="289"/>
      <c r="F250" s="28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0">
        <f>B11</f>
        <v>0</v>
      </c>
      <c r="B292" s="6"/>
      <c r="C292" s="7"/>
      <c r="D292" s="59"/>
    </row>
    <row r="293" spans="1:7" ht="18" x14ac:dyDescent="0.25">
      <c r="A293" s="288" t="s">
        <v>19</v>
      </c>
      <c r="B293" s="289"/>
      <c r="C293" s="289"/>
      <c r="D293" s="289"/>
      <c r="E293" s="289"/>
      <c r="F293" s="28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1">
        <f>B11</f>
        <v>0</v>
      </c>
      <c r="B325" s="6"/>
      <c r="C325" s="7"/>
      <c r="D325" s="6"/>
    </row>
    <row r="326" spans="1:9" ht="18" x14ac:dyDescent="0.25">
      <c r="A326" s="288" t="s">
        <v>12</v>
      </c>
      <c r="B326" s="289"/>
      <c r="C326" s="289"/>
      <c r="D326" s="289"/>
      <c r="E326" s="289"/>
      <c r="F326" s="28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7" t="s">
        <v>125</v>
      </c>
      <c r="B405" s="287"/>
      <c r="C405" s="287"/>
      <c r="D405" s="287"/>
      <c r="E405" s="287"/>
      <c r="F405" s="287"/>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9" t="s">
        <v>122</v>
      </c>
      <c r="B418" s="330"/>
      <c r="C418" s="330"/>
      <c r="D418" s="330"/>
      <c r="E418" s="330"/>
      <c r="F418" s="33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3">
        <f>+B11</f>
        <v>0</v>
      </c>
      <c r="B436" s="6"/>
      <c r="C436" s="7"/>
      <c r="D436" s="6"/>
    </row>
    <row r="437" spans="1:7" ht="18" x14ac:dyDescent="0.25">
      <c r="A437" s="288" t="s">
        <v>375</v>
      </c>
      <c r="B437" s="289"/>
      <c r="C437" s="289"/>
      <c r="D437" s="289"/>
      <c r="E437" s="289"/>
      <c r="F437" s="28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8" t="s">
        <v>31</v>
      </c>
      <c r="B444" s="289"/>
      <c r="C444" s="289"/>
      <c r="D444" s="289"/>
      <c r="E444" s="289"/>
      <c r="F444" s="28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1" t="s">
        <v>52</v>
      </c>
      <c r="B6" s="301"/>
      <c r="C6" s="301"/>
      <c r="D6" s="301"/>
      <c r="E6" s="301"/>
      <c r="F6" s="301"/>
      <c r="G6" s="214"/>
      <c r="H6" s="214"/>
      <c r="I6" s="214"/>
    </row>
    <row r="7" spans="1:9" s="36" customFormat="1" ht="21.75" customHeight="1" x14ac:dyDescent="0.5">
      <c r="A7" s="302" t="str">
        <f>'A1 Exploitation'!A8:F8</f>
        <v>Merezgua</v>
      </c>
      <c r="B7" s="302"/>
      <c r="C7" s="302"/>
      <c r="D7" s="302"/>
      <c r="E7" s="302"/>
      <c r="F7" s="302"/>
      <c r="G7" s="214"/>
      <c r="H7" s="214"/>
      <c r="I7" s="214"/>
    </row>
    <row r="8" spans="1:9" s="36" customFormat="1" ht="24.75" x14ac:dyDescent="0.5">
      <c r="A8" s="38" t="s">
        <v>44</v>
      </c>
      <c r="B8" s="318">
        <f>'A6 Exploitation'!B9:F9</f>
        <v>0</v>
      </c>
      <c r="C8" s="318"/>
      <c r="D8" s="318"/>
      <c r="E8" s="318"/>
      <c r="F8" s="318"/>
      <c r="G8" s="214"/>
      <c r="H8" s="214"/>
      <c r="I8" s="214"/>
    </row>
    <row r="9" spans="1:9" s="36" customFormat="1" ht="24.75" x14ac:dyDescent="0.5">
      <c r="A9" s="39" t="s">
        <v>46</v>
      </c>
      <c r="B9" s="319">
        <f>'A6 Exploitation'!B10:F10</f>
        <v>0</v>
      </c>
      <c r="C9" s="319"/>
      <c r="D9" s="319"/>
      <c r="E9" s="319"/>
      <c r="F9" s="319"/>
      <c r="G9" s="214"/>
      <c r="H9" s="214"/>
      <c r="I9" s="214"/>
    </row>
    <row r="10" spans="1:9" s="36" customFormat="1" ht="24.75" x14ac:dyDescent="0.5">
      <c r="A10" s="38" t="s">
        <v>45</v>
      </c>
      <c r="B10" s="316">
        <f>'A6 Exploitation'!B11:F11</f>
        <v>0</v>
      </c>
      <c r="C10" s="316"/>
      <c r="D10" s="316"/>
      <c r="E10" s="316"/>
      <c r="F10" s="316"/>
      <c r="G10" s="214"/>
      <c r="H10" s="214"/>
      <c r="I10" s="214"/>
    </row>
    <row r="11" spans="1:9" s="36" customFormat="1" ht="24.75" x14ac:dyDescent="0.5">
      <c r="A11" s="38" t="s">
        <v>341</v>
      </c>
      <c r="B11" s="320">
        <f>D198</f>
        <v>0</v>
      </c>
      <c r="C11" s="320"/>
      <c r="D11" s="320"/>
      <c r="E11" s="320"/>
      <c r="F11" s="320"/>
      <c r="G11" s="214"/>
      <c r="H11" s="214"/>
      <c r="I11" s="214"/>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3" t="s">
        <v>38</v>
      </c>
      <c r="B22" s="310"/>
      <c r="C22" s="311"/>
      <c r="D22" s="213">
        <f>SUM(B17:C21)</f>
        <v>0</v>
      </c>
    </row>
    <row r="23" spans="1:6" x14ac:dyDescent="0.3">
      <c r="A23" s="307" t="s">
        <v>342</v>
      </c>
      <c r="B23" s="308"/>
      <c r="C23" s="309"/>
      <c r="D23" s="64">
        <f>D22/(COUNT(B17:C21)*2)</f>
        <v>0</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7" t="s">
        <v>38</v>
      </c>
      <c r="B32" s="308"/>
      <c r="C32" s="309"/>
      <c r="D32" s="212">
        <f>SUM(B26:C31)</f>
        <v>0</v>
      </c>
    </row>
    <row r="33" spans="1:6" x14ac:dyDescent="0.3">
      <c r="A33" s="307" t="s">
        <v>342</v>
      </c>
      <c r="B33" s="308"/>
      <c r="C33" s="309"/>
      <c r="D33" s="64">
        <f>D32/(COUNT(B26:C31)*2)</f>
        <v>0</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7" t="s">
        <v>38</v>
      </c>
      <c r="B41" s="308"/>
      <c r="C41" s="309"/>
      <c r="D41" s="212">
        <f>SUM(B36:C40)</f>
        <v>0</v>
      </c>
      <c r="E41" s="37"/>
      <c r="F41" s="37"/>
    </row>
    <row r="42" spans="1:6" s="50" customFormat="1" x14ac:dyDescent="0.3">
      <c r="A42" s="307" t="s">
        <v>342</v>
      </c>
      <c r="B42" s="308"/>
      <c r="C42" s="309"/>
      <c r="D42" s="64">
        <f>D41/(COUNT(B36:C40)*2)</f>
        <v>0</v>
      </c>
      <c r="E42" s="37"/>
      <c r="F42" s="37"/>
    </row>
    <row r="43" spans="1:6" s="50" customFormat="1" x14ac:dyDescent="0.3">
      <c r="A43" s="89"/>
      <c r="B43" s="90"/>
      <c r="C43" s="90"/>
      <c r="D43" s="91"/>
    </row>
    <row r="44" spans="1:6" ht="19.5" x14ac:dyDescent="0.4">
      <c r="A44" s="314" t="s">
        <v>21</v>
      </c>
      <c r="B44" s="315"/>
      <c r="C44" s="315"/>
      <c r="D44" s="315"/>
      <c r="E44" s="315"/>
      <c r="F44" s="31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7" t="s">
        <v>38</v>
      </c>
      <c r="B51" s="308"/>
      <c r="C51" s="309"/>
      <c r="D51" s="212">
        <f>SUM(B45:C50)</f>
        <v>0</v>
      </c>
    </row>
    <row r="52" spans="1:6" x14ac:dyDescent="0.3">
      <c r="A52" s="307" t="s">
        <v>342</v>
      </c>
      <c r="B52" s="308"/>
      <c r="C52" s="309"/>
      <c r="D52" s="64">
        <f>D51/(COUNT(B45:C50)*2)</f>
        <v>0</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7" t="s">
        <v>38</v>
      </c>
      <c r="B62" s="308"/>
      <c r="C62" s="309"/>
      <c r="D62" s="212">
        <f>SUM(B55:C61)</f>
        <v>0</v>
      </c>
    </row>
    <row r="63" spans="1:6" x14ac:dyDescent="0.3">
      <c r="A63" s="307" t="s">
        <v>342</v>
      </c>
      <c r="B63" s="308"/>
      <c r="C63" s="309"/>
      <c r="D63" s="64">
        <f>D62/(COUNT(B55:C61)*2)</f>
        <v>0</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7" t="s">
        <v>38</v>
      </c>
      <c r="B83" s="308"/>
      <c r="C83" s="309"/>
      <c r="D83" s="212">
        <f>SUM(B66:C82)</f>
        <v>0</v>
      </c>
    </row>
    <row r="84" spans="1:6" x14ac:dyDescent="0.3">
      <c r="A84" s="307" t="s">
        <v>342</v>
      </c>
      <c r="B84" s="308"/>
      <c r="C84" s="309"/>
      <c r="D84" s="64">
        <f>D83/(COUNT(B66:C82)*2)</f>
        <v>0</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7" t="s">
        <v>38</v>
      </c>
      <c r="B101" s="308"/>
      <c r="C101" s="309"/>
      <c r="D101" s="212">
        <f>SUM(B87:C100)</f>
        <v>0</v>
      </c>
    </row>
    <row r="102" spans="1:6" x14ac:dyDescent="0.3">
      <c r="A102" s="307" t="s">
        <v>342</v>
      </c>
      <c r="B102" s="308"/>
      <c r="C102" s="309"/>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7" t="s">
        <v>38</v>
      </c>
      <c r="B117" s="308"/>
      <c r="C117" s="309"/>
      <c r="D117" s="271">
        <f>SUM(B106:C116)</f>
        <v>0</v>
      </c>
      <c r="E117" s="36"/>
      <c r="F117" s="36"/>
    </row>
    <row r="118" spans="1:6" s="50" customFormat="1" x14ac:dyDescent="0.3">
      <c r="A118" s="307" t="s">
        <v>342</v>
      </c>
      <c r="B118" s="308"/>
      <c r="C118" s="309"/>
      <c r="D118" s="64">
        <f>D117/(COUNT(B106:C116)*2)</f>
        <v>0</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7" t="s">
        <v>38</v>
      </c>
      <c r="B132" s="308"/>
      <c r="C132" s="309"/>
      <c r="D132" s="212">
        <f>SUM(B121:C131)</f>
        <v>0</v>
      </c>
    </row>
    <row r="133" spans="1:6" x14ac:dyDescent="0.3">
      <c r="A133" s="307" t="s">
        <v>342</v>
      </c>
      <c r="B133" s="308"/>
      <c r="C133" s="309"/>
      <c r="D133" s="62">
        <f>D132/(COUNT(B121:C131)*2)</f>
        <v>0</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7" t="s">
        <v>38</v>
      </c>
      <c r="B148" s="308"/>
      <c r="C148" s="309"/>
      <c r="D148" s="212">
        <f>SUM(B136:C147)</f>
        <v>0</v>
      </c>
    </row>
    <row r="149" spans="1:6" x14ac:dyDescent="0.3">
      <c r="A149" s="307" t="s">
        <v>342</v>
      </c>
      <c r="B149" s="308"/>
      <c r="C149" s="309"/>
      <c r="D149" s="64">
        <f>D148/(COUNT(B136:C147)*2)</f>
        <v>0</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7" t="s">
        <v>38</v>
      </c>
      <c r="B160" s="310"/>
      <c r="C160" s="311"/>
      <c r="D160" s="213">
        <f>SUM(B152:C159)</f>
        <v>0</v>
      </c>
    </row>
    <row r="161" spans="1:6" x14ac:dyDescent="0.3">
      <c r="A161" s="307" t="s">
        <v>342</v>
      </c>
      <c r="B161" s="308"/>
      <c r="C161" s="309"/>
      <c r="D161" s="64">
        <f>D160/(COUNT(B152:C159)*2)</f>
        <v>0</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7" t="s">
        <v>38</v>
      </c>
      <c r="B168" s="308"/>
      <c r="C168" s="309"/>
      <c r="D168" s="212">
        <f>SUM(B164:C167)</f>
        <v>0</v>
      </c>
    </row>
    <row r="169" spans="1:6" x14ac:dyDescent="0.3">
      <c r="A169" s="307" t="s">
        <v>342</v>
      </c>
      <c r="B169" s="308"/>
      <c r="C169" s="309"/>
      <c r="D169" s="64">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7" t="s">
        <v>38</v>
      </c>
      <c r="B176" s="308"/>
      <c r="C176" s="309"/>
      <c r="D176" s="212">
        <f>SUM(B172:C175)</f>
        <v>0</v>
      </c>
    </row>
    <row r="177" spans="1:6" x14ac:dyDescent="0.3">
      <c r="A177" s="307" t="s">
        <v>342</v>
      </c>
      <c r="B177" s="308"/>
      <c r="C177" s="309"/>
      <c r="D177" s="64">
        <f>D176/(COUNT(B172:C175)*2)</f>
        <v>0</v>
      </c>
    </row>
    <row r="178" spans="1:6" s="50" customFormat="1" x14ac:dyDescent="0.3">
      <c r="A178" s="54"/>
      <c r="B178" s="55"/>
      <c r="C178" s="55"/>
      <c r="D178" s="56"/>
    </row>
    <row r="179" spans="1:6" ht="19.5" x14ac:dyDescent="0.4">
      <c r="A179" s="305" t="s">
        <v>87</v>
      </c>
      <c r="B179" s="306"/>
      <c r="C179" s="306"/>
      <c r="D179" s="306"/>
      <c r="E179" s="306"/>
      <c r="F179" s="30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0</v>
      </c>
    </row>
    <row r="186" spans="1:6" x14ac:dyDescent="0.3">
      <c r="A186" s="307" t="s">
        <v>342</v>
      </c>
      <c r="B186" s="308"/>
      <c r="C186" s="309"/>
      <c r="D186" s="64">
        <f>D185/(COUNT(B180:C184)*2)</f>
        <v>0</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7" t="s">
        <v>38</v>
      </c>
      <c r="B193" s="308"/>
      <c r="C193" s="309"/>
      <c r="D193" s="96">
        <f>SUM(B189:C192)</f>
        <v>0</v>
      </c>
    </row>
    <row r="194" spans="1:4" x14ac:dyDescent="0.3">
      <c r="A194" s="307" t="s">
        <v>342</v>
      </c>
      <c r="B194" s="308"/>
      <c r="C194" s="309"/>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34" zoomScale="90" zoomScaleNormal="71" zoomScaleSheetLayoutView="90" workbookViewId="0">
      <selection activeCell="D349" sqref="D34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0"/>
      <c r="E1" s="300"/>
      <c r="F1" s="300"/>
      <c r="G1" s="300"/>
      <c r="H1" s="300"/>
      <c r="I1" s="300"/>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01" t="s">
        <v>201</v>
      </c>
      <c r="B7" s="301"/>
      <c r="C7" s="301"/>
      <c r="D7" s="301"/>
      <c r="E7" s="301"/>
      <c r="F7" s="301"/>
      <c r="G7" s="123"/>
      <c r="H7" s="123"/>
      <c r="I7" s="123"/>
    </row>
    <row r="8" spans="1:9" ht="29.25" x14ac:dyDescent="0.45">
      <c r="A8" s="302" t="str">
        <f>'Page de garde'!D18</f>
        <v>Merezgua</v>
      </c>
      <c r="B8" s="302"/>
      <c r="C8" s="302"/>
      <c r="D8" s="302"/>
      <c r="E8" s="302"/>
      <c r="F8" s="302"/>
      <c r="G8" s="125"/>
      <c r="H8" s="125"/>
      <c r="I8" s="123"/>
    </row>
    <row r="9" spans="1:9" ht="24" x14ac:dyDescent="0.45">
      <c r="A9" s="38" t="s">
        <v>44</v>
      </c>
      <c r="B9" s="303" t="s">
        <v>414</v>
      </c>
      <c r="C9" s="303"/>
      <c r="D9" s="303"/>
      <c r="E9" s="303"/>
      <c r="F9" s="303"/>
      <c r="G9" s="125"/>
      <c r="H9" s="125"/>
      <c r="I9" s="123"/>
    </row>
    <row r="10" spans="1:9" ht="24.75" x14ac:dyDescent="0.5">
      <c r="A10" s="39" t="s">
        <v>46</v>
      </c>
      <c r="B10" s="304" t="s">
        <v>415</v>
      </c>
      <c r="C10" s="304"/>
      <c r="D10" s="304"/>
      <c r="E10" s="304"/>
      <c r="F10" s="304"/>
      <c r="G10" s="125"/>
      <c r="H10" s="125"/>
      <c r="I10" s="123"/>
    </row>
    <row r="11" spans="1:9" ht="24" x14ac:dyDescent="0.45">
      <c r="A11" s="38" t="s">
        <v>45</v>
      </c>
      <c r="B11" s="299">
        <v>42774</v>
      </c>
      <c r="C11" s="299"/>
      <c r="D11" s="299"/>
      <c r="E11" s="299"/>
      <c r="F11" s="299"/>
      <c r="G11" s="125"/>
      <c r="H11" s="125"/>
      <c r="I11" s="123"/>
    </row>
    <row r="12" spans="1:9" ht="24" x14ac:dyDescent="0.45">
      <c r="A12" s="38" t="s">
        <v>276</v>
      </c>
      <c r="B12" s="292">
        <f>D505</f>
        <v>0.89568345323741005</v>
      </c>
      <c r="C12" s="292"/>
      <c r="D12" s="292"/>
      <c r="E12" s="292"/>
      <c r="F12" s="292"/>
      <c r="G12" s="125"/>
      <c r="H12" s="125"/>
      <c r="I12" s="12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42774</v>
      </c>
      <c r="B17" s="36"/>
      <c r="C17" s="36"/>
      <c r="D17" s="36"/>
      <c r="E17" s="36"/>
      <c r="F17" s="36"/>
      <c r="G17" s="36"/>
      <c r="H17" s="36"/>
    </row>
    <row r="18" spans="1:8" ht="18" x14ac:dyDescent="0.25">
      <c r="A18" s="297" t="s">
        <v>1</v>
      </c>
      <c r="B18" s="298"/>
      <c r="C18" s="298"/>
      <c r="D18" s="298"/>
      <c r="E18" s="298"/>
      <c r="F18" s="298"/>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8" t="s">
        <v>18</v>
      </c>
      <c r="B26" s="289"/>
      <c r="C26" s="289"/>
      <c r="D26" s="289"/>
      <c r="E26" s="289"/>
      <c r="F26" s="289"/>
    </row>
    <row r="27" spans="1:8" x14ac:dyDescent="0.25">
      <c r="A27" s="18" t="s">
        <v>2</v>
      </c>
      <c r="B27" s="129">
        <v>2</v>
      </c>
      <c r="C27" s="129"/>
      <c r="D27" s="127"/>
      <c r="E27" s="65"/>
      <c r="F27" s="65"/>
    </row>
    <row r="28" spans="1:8" ht="76.5" x14ac:dyDescent="0.35">
      <c r="A28" s="75" t="s">
        <v>186</v>
      </c>
      <c r="B28" s="168">
        <v>0</v>
      </c>
      <c r="C28" s="215">
        <f>IF(B28=0, -5, "0")</f>
        <v>-5</v>
      </c>
      <c r="D28" s="127" t="s">
        <v>411</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90" x14ac:dyDescent="0.25">
      <c r="A32" s="17" t="s">
        <v>166</v>
      </c>
      <c r="B32" s="168">
        <v>1</v>
      </c>
      <c r="C32" s="129"/>
      <c r="D32" s="154" t="s">
        <v>464</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ht="30" x14ac:dyDescent="0.25">
      <c r="A35" s="18" t="s">
        <v>203</v>
      </c>
      <c r="B35" s="168">
        <v>1</v>
      </c>
      <c r="C35" s="129"/>
      <c r="D35" s="166" t="s">
        <v>412</v>
      </c>
      <c r="E35" s="65"/>
      <c r="F35" s="65"/>
    </row>
    <row r="36" spans="1:7" ht="45" x14ac:dyDescent="0.25">
      <c r="A36" s="108" t="s">
        <v>287</v>
      </c>
      <c r="B36" s="168">
        <v>1</v>
      </c>
      <c r="C36" s="130"/>
      <c r="D36" s="132">
        <v>0.5</v>
      </c>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17</v>
      </c>
    </row>
    <row r="41" spans="1:7" ht="18" x14ac:dyDescent="0.25">
      <c r="A41" s="77" t="s">
        <v>223</v>
      </c>
      <c r="B41" s="78"/>
      <c r="C41" s="79"/>
      <c r="D41" s="81">
        <f>D40/(COUNT(B27:C35,B19:C22)*2)</f>
        <v>0.6071428571428571</v>
      </c>
    </row>
    <row r="42" spans="1:7" x14ac:dyDescent="0.25">
      <c r="A42" s="9"/>
      <c r="B42" s="6"/>
      <c r="C42" s="7"/>
      <c r="D42" s="6"/>
    </row>
    <row r="43" spans="1:7" ht="18" x14ac:dyDescent="0.35">
      <c r="A43" s="287" t="s">
        <v>137</v>
      </c>
      <c r="B43" s="287"/>
      <c r="C43" s="287"/>
      <c r="D43" s="287"/>
      <c r="E43" s="287"/>
      <c r="F43" s="287"/>
    </row>
    <row r="44" spans="1:7" x14ac:dyDescent="0.25">
      <c r="A44" s="181">
        <f>B11</f>
        <v>42774</v>
      </c>
      <c r="B44" s="6"/>
      <c r="C44" s="7"/>
      <c r="D44" s="6"/>
    </row>
    <row r="45" spans="1:7" ht="16.5" x14ac:dyDescent="0.25">
      <c r="A45" s="290" t="s">
        <v>63</v>
      </c>
      <c r="B45" s="291"/>
      <c r="C45" s="291"/>
      <c r="D45" s="291"/>
      <c r="E45" s="291"/>
      <c r="F45" s="291"/>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t="s">
        <v>419</v>
      </c>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88" t="s">
        <v>65</v>
      </c>
      <c r="B57" s="289"/>
      <c r="C57" s="289"/>
      <c r="D57" s="289"/>
      <c r="E57" s="289"/>
      <c r="F57" s="289"/>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31.5" x14ac:dyDescent="0.35">
      <c r="A62" s="75" t="s">
        <v>67</v>
      </c>
      <c r="B62" s="168">
        <v>2</v>
      </c>
      <c r="C62" s="215" t="str">
        <f>IF(B62=0, -5, "0")</f>
        <v>0</v>
      </c>
      <c r="D62" s="140" t="s">
        <v>420</v>
      </c>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0</v>
      </c>
      <c r="C74" s="143"/>
      <c r="D74" s="150" t="s">
        <v>417</v>
      </c>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1</v>
      </c>
      <c r="C78" s="142"/>
      <c r="D78" s="149" t="s">
        <v>424</v>
      </c>
      <c r="E78" s="146"/>
      <c r="F78" s="66"/>
    </row>
    <row r="79" spans="1:7" s="31" customFormat="1" x14ac:dyDescent="0.25">
      <c r="A79" s="17" t="s">
        <v>292</v>
      </c>
      <c r="B79" s="168">
        <v>2</v>
      </c>
      <c r="C79" s="143"/>
      <c r="D79" s="150"/>
      <c r="E79" s="144"/>
      <c r="F79" s="66"/>
    </row>
    <row r="80" spans="1:7" s="31" customFormat="1" ht="30" x14ac:dyDescent="0.25">
      <c r="A80" s="17" t="s">
        <v>199</v>
      </c>
      <c r="B80" s="168">
        <v>0</v>
      </c>
      <c r="C80" s="143"/>
      <c r="D80" s="150"/>
      <c r="E80" s="146"/>
      <c r="F80" s="66"/>
    </row>
    <row r="81" spans="1:6" x14ac:dyDescent="0.25">
      <c r="A81" s="19" t="s">
        <v>38</v>
      </c>
      <c r="B81" s="19"/>
      <c r="C81" s="19"/>
      <c r="D81" s="19">
        <f>SUM(B58:C80)</f>
        <v>35</v>
      </c>
    </row>
    <row r="82" spans="1:6" x14ac:dyDescent="0.25">
      <c r="A82" s="19" t="s">
        <v>37</v>
      </c>
      <c r="B82" s="20"/>
      <c r="C82" s="21"/>
      <c r="D82" s="62">
        <f>D81/(COUNT(B58:C80)*2)</f>
        <v>0.875</v>
      </c>
    </row>
    <row r="83" spans="1:6" ht="15" customHeight="1" x14ac:dyDescent="0.25">
      <c r="A83" s="9"/>
      <c r="B83" s="6"/>
      <c r="C83" s="7"/>
      <c r="D83" s="6"/>
    </row>
    <row r="84" spans="1:6" ht="15" customHeight="1" x14ac:dyDescent="0.25">
      <c r="A84" s="288" t="s">
        <v>25</v>
      </c>
      <c r="B84" s="289"/>
      <c r="C84" s="289"/>
      <c r="D84" s="289"/>
      <c r="E84" s="289"/>
      <c r="F84" s="289"/>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95" x14ac:dyDescent="0.25">
      <c r="A90" s="17" t="s">
        <v>293</v>
      </c>
      <c r="B90" s="168">
        <v>2</v>
      </c>
      <c r="C90" s="151"/>
      <c r="D90" s="154" t="s">
        <v>425</v>
      </c>
      <c r="E90" s="146"/>
      <c r="F90" s="65"/>
    </row>
    <row r="91" spans="1:6" ht="30" x14ac:dyDescent="0.25">
      <c r="A91" s="18" t="s">
        <v>260</v>
      </c>
      <c r="B91" s="168">
        <v>2</v>
      </c>
      <c r="C91" s="151"/>
      <c r="D91" s="155"/>
      <c r="E91" s="65"/>
      <c r="F91" s="65"/>
    </row>
    <row r="92" spans="1:6" ht="45" x14ac:dyDescent="0.25">
      <c r="A92" s="108" t="s">
        <v>287</v>
      </c>
      <c r="B92" s="168">
        <v>1</v>
      </c>
      <c r="C92" s="152"/>
      <c r="D92" s="252">
        <v>0.81810000000000005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65</v>
      </c>
    </row>
    <row r="97" spans="1:6" ht="16.5" customHeight="1" x14ac:dyDescent="0.25">
      <c r="A97" s="77" t="s">
        <v>224</v>
      </c>
      <c r="B97" s="83"/>
      <c r="C97" s="84"/>
      <c r="D97" s="81">
        <f>D96/(COUNT(B85:C91,B46:C53,B58:C80)*2)</f>
        <v>0.9285714285714286</v>
      </c>
    </row>
    <row r="98" spans="1:6" x14ac:dyDescent="0.25">
      <c r="A98" s="5"/>
      <c r="B98" s="6"/>
      <c r="C98" s="7"/>
      <c r="D98" s="6"/>
    </row>
    <row r="99" spans="1:6" ht="18" x14ac:dyDescent="0.35">
      <c r="A99" s="287" t="s">
        <v>129</v>
      </c>
      <c r="B99" s="287"/>
      <c r="C99" s="287"/>
      <c r="D99" s="287"/>
      <c r="E99" s="287"/>
      <c r="F99" s="287"/>
    </row>
    <row r="100" spans="1:6" x14ac:dyDescent="0.25">
      <c r="A100" s="181">
        <f>B11</f>
        <v>42774</v>
      </c>
      <c r="B100" s="6"/>
      <c r="C100" s="7"/>
      <c r="D100" s="6"/>
    </row>
    <row r="101" spans="1:6" ht="16.5" x14ac:dyDescent="0.25">
      <c r="A101" s="290" t="s">
        <v>63</v>
      </c>
      <c r="B101" s="291"/>
      <c r="C101" s="291"/>
      <c r="D101" s="291"/>
      <c r="E101" s="291"/>
      <c r="F101" s="291"/>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1</v>
      </c>
      <c r="C109" s="215" t="str">
        <f>IF(B109=0, -5, "0")</f>
        <v>0</v>
      </c>
      <c r="D109" s="10" t="s">
        <v>426</v>
      </c>
      <c r="E109" s="145"/>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288" t="s">
        <v>133</v>
      </c>
      <c r="B113" s="289"/>
      <c r="C113" s="289"/>
      <c r="D113" s="289"/>
      <c r="E113" s="289"/>
      <c r="F113" s="289"/>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45.75" x14ac:dyDescent="0.3">
      <c r="A123" s="48" t="s">
        <v>189</v>
      </c>
      <c r="B123" s="175">
        <v>1</v>
      </c>
      <c r="C123" s="175"/>
      <c r="D123" s="182" t="s">
        <v>427</v>
      </c>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30" x14ac:dyDescent="0.3">
      <c r="A126" s="49" t="s">
        <v>271</v>
      </c>
      <c r="B126" s="175">
        <v>0</v>
      </c>
      <c r="C126" s="175"/>
      <c r="D126" s="128" t="s">
        <v>428</v>
      </c>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45.75" x14ac:dyDescent="0.3">
      <c r="A131" s="49" t="s">
        <v>222</v>
      </c>
      <c r="B131" s="169">
        <v>1</v>
      </c>
      <c r="C131" s="151"/>
      <c r="D131" s="155" t="s">
        <v>465</v>
      </c>
      <c r="E131" s="145"/>
      <c r="F131" s="145"/>
    </row>
    <row r="132" spans="1:6" x14ac:dyDescent="0.25">
      <c r="A132" s="24" t="s">
        <v>248</v>
      </c>
      <c r="B132" s="169">
        <v>2</v>
      </c>
      <c r="C132" s="151"/>
      <c r="D132" s="140"/>
      <c r="E132" s="140"/>
      <c r="F132" s="145"/>
    </row>
    <row r="133" spans="1:6" ht="30" x14ac:dyDescent="0.25">
      <c r="A133" s="24" t="s">
        <v>199</v>
      </c>
      <c r="B133" s="169">
        <v>0</v>
      </c>
      <c r="C133" s="151"/>
      <c r="D133" s="140"/>
      <c r="E133" s="145"/>
      <c r="F133" s="145"/>
    </row>
    <row r="134" spans="1:6" x14ac:dyDescent="0.25">
      <c r="A134" s="19" t="s">
        <v>38</v>
      </c>
      <c r="B134" s="19"/>
      <c r="C134" s="19"/>
      <c r="D134" s="19">
        <f>SUM(B114:C133)</f>
        <v>34</v>
      </c>
    </row>
    <row r="135" spans="1:6" x14ac:dyDescent="0.25">
      <c r="A135" s="19" t="s">
        <v>37</v>
      </c>
      <c r="B135" s="20"/>
      <c r="C135" s="21"/>
      <c r="D135" s="62">
        <f>D134/(COUNT(B114:C133)*2)</f>
        <v>0.85</v>
      </c>
    </row>
    <row r="136" spans="1:6" x14ac:dyDescent="0.25">
      <c r="A136" s="9"/>
      <c r="B136" s="6"/>
      <c r="C136" s="7"/>
      <c r="D136" s="6"/>
    </row>
    <row r="137" spans="1:6" ht="18" x14ac:dyDescent="0.25">
      <c r="A137" s="288" t="s">
        <v>73</v>
      </c>
      <c r="B137" s="289"/>
      <c r="C137" s="289"/>
      <c r="D137" s="289"/>
      <c r="E137" s="289"/>
      <c r="F137" s="289"/>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1</v>
      </c>
      <c r="C143" s="215" t="str">
        <f>IF(B143=0, -5, "0")</f>
        <v>0</v>
      </c>
      <c r="D143" s="140" t="s">
        <v>429</v>
      </c>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0.88571428571428568</v>
      </c>
    </row>
    <row r="151" spans="1:6" x14ac:dyDescent="0.25">
      <c r="A151" s="9"/>
      <c r="B151" s="6"/>
      <c r="C151" s="7"/>
      <c r="D151" s="6"/>
    </row>
    <row r="152" spans="1:6" ht="18" x14ac:dyDescent="0.35">
      <c r="A152" s="287" t="s">
        <v>130</v>
      </c>
      <c r="B152" s="287"/>
      <c r="C152" s="287"/>
      <c r="D152" s="287"/>
      <c r="E152" s="287"/>
      <c r="F152" s="287"/>
    </row>
    <row r="153" spans="1:6" x14ac:dyDescent="0.25">
      <c r="A153" s="181">
        <f>B11</f>
        <v>42774</v>
      </c>
      <c r="B153" s="6"/>
      <c r="C153" s="7"/>
      <c r="D153" s="59"/>
    </row>
    <row r="154" spans="1:6" ht="16.5" x14ac:dyDescent="0.25">
      <c r="A154" s="290" t="s">
        <v>63</v>
      </c>
      <c r="B154" s="291"/>
      <c r="C154" s="291"/>
      <c r="D154" s="291"/>
      <c r="E154" s="291"/>
      <c r="F154" s="291"/>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7" t="s">
        <v>314</v>
      </c>
      <c r="B167" s="151">
        <v>2</v>
      </c>
      <c r="C167" s="151"/>
      <c r="D167" s="141"/>
      <c r="E167" s="145"/>
      <c r="F167" s="65"/>
    </row>
    <row r="168" spans="1:6" ht="45" x14ac:dyDescent="0.25">
      <c r="A168" s="18" t="s">
        <v>102</v>
      </c>
      <c r="B168" s="168">
        <v>1</v>
      </c>
      <c r="C168" s="151"/>
      <c r="D168" s="141" t="s">
        <v>432</v>
      </c>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30" x14ac:dyDescent="0.35">
      <c r="A172" s="82" t="s">
        <v>80</v>
      </c>
      <c r="B172" s="168">
        <v>1</v>
      </c>
      <c r="C172" s="215" t="str">
        <f>IF(B172=0, -5, "0")</f>
        <v>0</v>
      </c>
      <c r="D172" s="12" t="s">
        <v>433</v>
      </c>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1</v>
      </c>
      <c r="C176" s="215" t="str">
        <f>IF(B176=0, -5, "0")</f>
        <v>0</v>
      </c>
      <c r="D176" s="140" t="s">
        <v>466</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t="s">
        <v>434</v>
      </c>
      <c r="E179" s="158"/>
      <c r="F179" s="65"/>
    </row>
    <row r="180" spans="1:7" ht="45" x14ac:dyDescent="0.25">
      <c r="A180" s="106" t="s">
        <v>168</v>
      </c>
      <c r="B180" s="168">
        <v>1</v>
      </c>
      <c r="C180" s="216" t="str">
        <f>IF(B180=0, -5, "0")</f>
        <v>0</v>
      </c>
      <c r="D180" s="144" t="s">
        <v>437</v>
      </c>
      <c r="E180" s="171"/>
      <c r="F180" s="65"/>
    </row>
    <row r="181" spans="1:7" ht="45" x14ac:dyDescent="0.25">
      <c r="A181" s="24" t="s">
        <v>83</v>
      </c>
      <c r="B181" s="168">
        <v>2</v>
      </c>
      <c r="C181" s="151"/>
      <c r="D181" s="166" t="s">
        <v>467</v>
      </c>
      <c r="E181" s="145"/>
      <c r="F181" s="65"/>
    </row>
    <row r="182" spans="1:7" ht="33" x14ac:dyDescent="0.3">
      <c r="A182" s="178" t="s">
        <v>234</v>
      </c>
      <c r="B182" s="168">
        <v>1</v>
      </c>
      <c r="C182" s="151"/>
      <c r="D182" s="155" t="s">
        <v>424</v>
      </c>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287" t="s">
        <v>167</v>
      </c>
      <c r="B192" s="287"/>
      <c r="C192" s="287"/>
      <c r="D192" s="287"/>
      <c r="E192" s="287"/>
      <c r="F192" s="287"/>
    </row>
    <row r="193" spans="1:7" x14ac:dyDescent="0.25">
      <c r="A193" s="187">
        <f>B11</f>
        <v>42774</v>
      </c>
      <c r="B193" s="6"/>
      <c r="C193" s="7"/>
      <c r="D193" s="6"/>
    </row>
    <row r="194" spans="1:7" ht="18" x14ac:dyDescent="0.25">
      <c r="A194" s="288" t="s">
        <v>158</v>
      </c>
      <c r="B194" s="289"/>
      <c r="C194" s="289"/>
      <c r="D194" s="289"/>
      <c r="E194" s="289"/>
      <c r="F194" s="289"/>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7" t="s">
        <v>314</v>
      </c>
      <c r="B210" s="151">
        <v>2</v>
      </c>
      <c r="C210" s="151"/>
      <c r="D210" s="140"/>
      <c r="E210" s="146"/>
      <c r="F210" s="65"/>
    </row>
    <row r="211" spans="1:7" ht="54" x14ac:dyDescent="0.35">
      <c r="A211" s="82" t="s">
        <v>363</v>
      </c>
      <c r="B211" s="168" t="s">
        <v>34</v>
      </c>
      <c r="C211" s="215" t="str">
        <f>IF(B211=0, -5, "0")</f>
        <v>0</v>
      </c>
      <c r="D211" s="140"/>
      <c r="E211" s="145"/>
      <c r="F211" s="65"/>
    </row>
    <row r="212" spans="1:7" x14ac:dyDescent="0.25">
      <c r="A212" s="18" t="s">
        <v>192</v>
      </c>
      <c r="B212" s="168">
        <v>1</v>
      </c>
      <c r="C212" s="151"/>
      <c r="D212" s="141" t="s">
        <v>438</v>
      </c>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ht="45" x14ac:dyDescent="0.25">
      <c r="A216" s="18" t="s">
        <v>70</v>
      </c>
      <c r="B216" s="168">
        <v>1</v>
      </c>
      <c r="C216" s="151"/>
      <c r="D216" s="254" t="s">
        <v>443</v>
      </c>
      <c r="E216" s="140"/>
      <c r="F216" s="65"/>
    </row>
    <row r="217" spans="1:7" x14ac:dyDescent="0.25">
      <c r="A217" s="17" t="s">
        <v>291</v>
      </c>
      <c r="B217" s="168" t="s">
        <v>34</v>
      </c>
      <c r="C217" s="151"/>
      <c r="D217" s="254"/>
      <c r="E217" s="145"/>
      <c r="F217" s="65"/>
    </row>
    <row r="218" spans="1:7" x14ac:dyDescent="0.25">
      <c r="A218" s="18" t="s">
        <v>188</v>
      </c>
      <c r="B218" s="168">
        <v>2</v>
      </c>
      <c r="C218" s="151"/>
      <c r="D218" s="140"/>
      <c r="E218" s="145"/>
      <c r="F218" s="65"/>
    </row>
    <row r="219" spans="1:7" ht="33" x14ac:dyDescent="0.3">
      <c r="A219" s="49" t="s">
        <v>178</v>
      </c>
      <c r="B219" s="168" t="s">
        <v>34</v>
      </c>
      <c r="C219" s="151"/>
      <c r="D219" s="140"/>
      <c r="E219" s="140"/>
      <c r="F219" s="65"/>
      <c r="G219" s="170"/>
    </row>
    <row r="220" spans="1:7" x14ac:dyDescent="0.25">
      <c r="A220" s="17" t="s">
        <v>157</v>
      </c>
      <c r="B220" s="168">
        <v>2</v>
      </c>
      <c r="C220" s="151"/>
      <c r="D220" s="147"/>
      <c r="E220" s="145"/>
      <c r="F220" s="65"/>
    </row>
    <row r="221" spans="1:7" x14ac:dyDescent="0.25">
      <c r="A221" s="24" t="s">
        <v>159</v>
      </c>
      <c r="B221" s="168">
        <v>2</v>
      </c>
      <c r="C221" s="151"/>
      <c r="D221" s="140"/>
      <c r="E221" s="145"/>
      <c r="F221" s="65"/>
    </row>
    <row r="222" spans="1:7" ht="18" x14ac:dyDescent="0.25">
      <c r="A222" s="107" t="s">
        <v>72</v>
      </c>
      <c r="B222" s="168">
        <v>2</v>
      </c>
      <c r="C222" s="215" t="str">
        <f>IF(B222=0, -5, "0")</f>
        <v>0</v>
      </c>
      <c r="D222" s="140"/>
      <c r="E222" s="145"/>
      <c r="F222" s="65"/>
    </row>
    <row r="223" spans="1:7" ht="18" x14ac:dyDescent="0.35">
      <c r="A223" s="48" t="s">
        <v>289</v>
      </c>
      <c r="B223" s="168">
        <v>2</v>
      </c>
      <c r="C223" s="151"/>
      <c r="D223" s="140"/>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40"/>
      <c r="E225" s="145"/>
      <c r="F225" s="65"/>
    </row>
    <row r="226" spans="1:6" ht="30" x14ac:dyDescent="0.25">
      <c r="A226" s="24" t="s">
        <v>244</v>
      </c>
      <c r="B226" s="168">
        <v>2</v>
      </c>
      <c r="C226" s="151"/>
      <c r="D226" s="68"/>
      <c r="E226" s="145"/>
      <c r="F226" s="65"/>
    </row>
    <row r="227" spans="1:6" x14ac:dyDescent="0.25">
      <c r="A227" s="24" t="s">
        <v>248</v>
      </c>
      <c r="B227" s="168">
        <v>2</v>
      </c>
      <c r="C227" s="151"/>
      <c r="D227" s="140"/>
      <c r="E227" s="145"/>
      <c r="F227" s="65"/>
    </row>
    <row r="228" spans="1:6" ht="30" x14ac:dyDescent="0.25">
      <c r="A228" s="24" t="s">
        <v>199</v>
      </c>
      <c r="B228" s="168">
        <v>2</v>
      </c>
      <c r="C228" s="24"/>
      <c r="D228" s="60"/>
      <c r="E228" s="145"/>
      <c r="F228" s="65"/>
    </row>
    <row r="229" spans="1:6" x14ac:dyDescent="0.25">
      <c r="A229" s="19" t="s">
        <v>38</v>
      </c>
      <c r="B229" s="19"/>
      <c r="C229" s="19"/>
      <c r="D229" s="19">
        <f>SUM(B210:C228)</f>
        <v>26</v>
      </c>
    </row>
    <row r="230" spans="1:6" x14ac:dyDescent="0.25">
      <c r="A230" s="19" t="s">
        <v>37</v>
      </c>
      <c r="B230" s="20"/>
      <c r="C230" s="21"/>
      <c r="D230" s="62">
        <f>D229/(COUNT(B210:C228)*2)</f>
        <v>0.9285714285714286</v>
      </c>
    </row>
    <row r="231" spans="1:6" x14ac:dyDescent="0.25">
      <c r="A231" s="9"/>
      <c r="B231" s="6"/>
      <c r="C231" s="7"/>
      <c r="D231" s="6"/>
    </row>
    <row r="232" spans="1:6" ht="18" x14ac:dyDescent="0.25">
      <c r="A232" s="288" t="s">
        <v>191</v>
      </c>
      <c r="B232" s="289"/>
      <c r="C232" s="289"/>
      <c r="D232" s="289"/>
      <c r="E232" s="289"/>
      <c r="F232" s="289"/>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61.5" x14ac:dyDescent="0.35">
      <c r="A235" s="75" t="s">
        <v>59</v>
      </c>
      <c r="B235" s="169">
        <v>0</v>
      </c>
      <c r="C235" s="215">
        <f>IF(B235=0, -5, "0")</f>
        <v>-5</v>
      </c>
      <c r="D235" s="155" t="s">
        <v>439</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0.5</v>
      </c>
      <c r="E241" s="101"/>
      <c r="F241" s="101"/>
    </row>
    <row r="242" spans="1:6" x14ac:dyDescent="0.25">
      <c r="A242" s="19" t="s">
        <v>38</v>
      </c>
      <c r="B242" s="19"/>
      <c r="C242" s="19"/>
      <c r="D242" s="19">
        <f>SUM(B233:C240)</f>
        <v>9</v>
      </c>
    </row>
    <row r="243" spans="1:6" x14ac:dyDescent="0.25">
      <c r="A243" s="19" t="s">
        <v>37</v>
      </c>
      <c r="B243" s="20"/>
      <c r="C243" s="21"/>
      <c r="D243" s="62">
        <f>D242/(COUNT(B233:C240)*2)</f>
        <v>0.5</v>
      </c>
    </row>
    <row r="244" spans="1:6" x14ac:dyDescent="0.25">
      <c r="A244" s="9"/>
      <c r="B244" s="6"/>
      <c r="C244" s="7"/>
      <c r="D244" s="6"/>
    </row>
    <row r="245" spans="1:6" ht="18" x14ac:dyDescent="0.25">
      <c r="A245" s="77" t="s">
        <v>77</v>
      </c>
      <c r="B245" s="83"/>
      <c r="C245" s="84"/>
      <c r="D245" s="80">
        <f>SUM(D242,D206,D229)</f>
        <v>57</v>
      </c>
    </row>
    <row r="246" spans="1:6" ht="18" x14ac:dyDescent="0.25">
      <c r="A246" s="102" t="s">
        <v>227</v>
      </c>
      <c r="B246" s="103"/>
      <c r="C246" s="104"/>
      <c r="D246" s="105">
        <f>D245/(COUNT(B210:C228,B233:C240,B195:C205)*2)</f>
        <v>0.83823529411764708</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1">
        <f>B11</f>
        <v>42774</v>
      </c>
      <c r="B249" s="6"/>
      <c r="C249" s="7"/>
      <c r="D249" s="6"/>
    </row>
    <row r="250" spans="1:6" s="3" customFormat="1" ht="18" x14ac:dyDescent="0.25">
      <c r="A250" s="288" t="s">
        <v>79</v>
      </c>
      <c r="B250" s="289"/>
      <c r="C250" s="289"/>
      <c r="D250" s="289"/>
      <c r="E250" s="289"/>
      <c r="F250" s="289"/>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1</v>
      </c>
      <c r="C254" s="27"/>
      <c r="D254" s="144" t="s">
        <v>444</v>
      </c>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1</v>
      </c>
      <c r="C275" s="27"/>
      <c r="D275" s="11" t="s">
        <v>445</v>
      </c>
      <c r="E275" s="30"/>
      <c r="F275" s="66"/>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1</v>
      </c>
      <c r="C279" s="216" t="str">
        <f>IF(B279=0, -5, "0")</f>
        <v>0</v>
      </c>
      <c r="D279" s="162" t="s">
        <v>447</v>
      </c>
      <c r="E279" s="66"/>
      <c r="F279" s="66"/>
    </row>
    <row r="280" spans="1:6" s="3" customFormat="1" x14ac:dyDescent="0.25">
      <c r="A280" s="24" t="s">
        <v>83</v>
      </c>
      <c r="B280" s="169">
        <v>1</v>
      </c>
      <c r="C280" s="27"/>
      <c r="D280" s="11" t="s">
        <v>446</v>
      </c>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0">
        <f>B11</f>
        <v>42774</v>
      </c>
      <c r="B292" s="6"/>
      <c r="C292" s="7"/>
      <c r="D292" s="59"/>
    </row>
    <row r="293" spans="1:7" ht="18" x14ac:dyDescent="0.25">
      <c r="A293" s="288" t="s">
        <v>19</v>
      </c>
      <c r="B293" s="289"/>
      <c r="C293" s="289"/>
      <c r="D293" s="289"/>
      <c r="E293" s="289"/>
      <c r="F293" s="289"/>
    </row>
    <row r="294" spans="1:7" ht="20.25" customHeight="1" x14ac:dyDescent="0.25">
      <c r="A294" s="32" t="s">
        <v>62</v>
      </c>
      <c r="B294" s="151">
        <v>1</v>
      </c>
      <c r="C294" s="151"/>
      <c r="D294" s="140" t="s">
        <v>448</v>
      </c>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8" t="s">
        <v>122</v>
      </c>
      <c r="B305" s="289"/>
      <c r="C305" s="289"/>
      <c r="D305" s="289"/>
      <c r="E305" s="289"/>
      <c r="F305" s="289"/>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30" x14ac:dyDescent="0.25">
      <c r="A315" s="106" t="s">
        <v>168</v>
      </c>
      <c r="B315" s="169">
        <v>1</v>
      </c>
      <c r="C315" s="216" t="str">
        <f>IF(B315=0, -5, "0")</f>
        <v>0</v>
      </c>
      <c r="D315" s="144" t="s">
        <v>449</v>
      </c>
      <c r="E315" s="145"/>
      <c r="F315" s="65"/>
    </row>
    <row r="316" spans="1:6" x14ac:dyDescent="0.25">
      <c r="A316" s="24" t="s">
        <v>83</v>
      </c>
      <c r="B316" s="169">
        <v>2</v>
      </c>
      <c r="C316" s="151"/>
      <c r="D316" s="140"/>
      <c r="E316" s="145"/>
      <c r="F316" s="65"/>
    </row>
    <row r="317" spans="1:6" ht="45" x14ac:dyDescent="0.25">
      <c r="A317" s="100" t="s">
        <v>287</v>
      </c>
      <c r="B317" s="169">
        <v>0</v>
      </c>
      <c r="C317" s="152"/>
      <c r="D317" s="132">
        <v>0</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287" t="s">
        <v>21</v>
      </c>
      <c r="B324" s="287"/>
      <c r="C324" s="287"/>
      <c r="D324" s="287"/>
      <c r="E324" s="287"/>
      <c r="F324" s="287"/>
    </row>
    <row r="325" spans="1:9" x14ac:dyDescent="0.25">
      <c r="A325" s="191">
        <f>B11</f>
        <v>42774</v>
      </c>
      <c r="B325" s="6"/>
      <c r="C325" s="7"/>
      <c r="D325" s="6"/>
    </row>
    <row r="326" spans="1:9" ht="18" x14ac:dyDescent="0.25">
      <c r="A326" s="288" t="s">
        <v>12</v>
      </c>
      <c r="B326" s="289"/>
      <c r="C326" s="289"/>
      <c r="D326" s="289"/>
      <c r="E326" s="289"/>
      <c r="F326" s="289"/>
    </row>
    <row r="327" spans="1:9" ht="16.5" customHeight="1" x14ac:dyDescent="0.25">
      <c r="A327" s="17" t="s">
        <v>109</v>
      </c>
      <c r="B327" s="151">
        <v>1</v>
      </c>
      <c r="C327" s="151"/>
      <c r="D327" s="141" t="s">
        <v>450</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88" t="s">
        <v>25</v>
      </c>
      <c r="B339" s="289"/>
      <c r="C339" s="289"/>
      <c r="D339" s="289"/>
      <c r="E339" s="289"/>
      <c r="F339" s="289"/>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287" t="s">
        <v>8</v>
      </c>
      <c r="B352" s="287"/>
      <c r="C352" s="287"/>
      <c r="D352" s="287"/>
      <c r="E352" s="287"/>
      <c r="F352" s="287"/>
    </row>
    <row r="353" spans="1:6" x14ac:dyDescent="0.25">
      <c r="A353" s="181">
        <f>B11</f>
        <v>42774</v>
      </c>
      <c r="B353" s="6"/>
      <c r="C353" s="7"/>
      <c r="D353" s="59"/>
    </row>
    <row r="354" spans="1:6" ht="16.5" x14ac:dyDescent="0.25">
      <c r="A354" s="290" t="s">
        <v>113</v>
      </c>
      <c r="B354" s="291"/>
      <c r="C354" s="291"/>
      <c r="D354" s="291"/>
      <c r="E354" s="291"/>
      <c r="F354" s="291"/>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0</v>
      </c>
      <c r="C369" s="215">
        <f>IF(B369=0, -5, "0")</f>
        <v>-5</v>
      </c>
      <c r="D369" s="140" t="s">
        <v>451</v>
      </c>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ht="13.5" customHeight="1" x14ac:dyDescent="0.25">
      <c r="A381" s="44"/>
      <c r="B381" s="44"/>
      <c r="C381" s="44"/>
      <c r="D381" s="44"/>
    </row>
    <row r="382" spans="1:6" ht="13.5" customHeight="1" x14ac:dyDescent="0.25">
      <c r="A382" s="288" t="s">
        <v>124</v>
      </c>
      <c r="B382" s="289"/>
      <c r="C382" s="289"/>
      <c r="D382" s="289"/>
      <c r="E382" s="289"/>
      <c r="F382" s="289"/>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70"/>
    </row>
    <row r="404" spans="1:6" x14ac:dyDescent="0.25">
      <c r="A404" s="5"/>
      <c r="B404" s="6"/>
      <c r="C404" s="7"/>
      <c r="D404" s="6"/>
    </row>
    <row r="405" spans="1:6" ht="18" x14ac:dyDescent="0.35">
      <c r="A405" s="287" t="s">
        <v>125</v>
      </c>
      <c r="B405" s="287"/>
      <c r="C405" s="287"/>
      <c r="D405" s="287"/>
      <c r="E405" s="287"/>
      <c r="F405" s="287"/>
    </row>
    <row r="406" spans="1:6" x14ac:dyDescent="0.25">
      <c r="A406" s="190">
        <f>B11</f>
        <v>42774</v>
      </c>
      <c r="B406" s="6"/>
      <c r="C406" s="7"/>
      <c r="D406" s="6"/>
    </row>
    <row r="407" spans="1:6" ht="16.5" x14ac:dyDescent="0.25">
      <c r="A407" s="290" t="s">
        <v>19</v>
      </c>
      <c r="B407" s="291"/>
      <c r="C407" s="291"/>
      <c r="D407" s="291"/>
      <c r="E407" s="291"/>
      <c r="F407" s="291"/>
    </row>
    <row r="408" spans="1:6" ht="30" x14ac:dyDescent="0.25">
      <c r="A408" s="32" t="s">
        <v>62</v>
      </c>
      <c r="B408" s="27">
        <v>1</v>
      </c>
      <c r="C408" s="27"/>
      <c r="D408" s="4" t="s">
        <v>452</v>
      </c>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60" x14ac:dyDescent="0.25">
      <c r="A412" s="32" t="s">
        <v>194</v>
      </c>
      <c r="B412" s="168">
        <v>1</v>
      </c>
      <c r="C412" s="27"/>
      <c r="D412" s="4" t="s">
        <v>453</v>
      </c>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0.8</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7" t="s">
        <v>374</v>
      </c>
      <c r="B435" s="287"/>
      <c r="C435" s="287"/>
      <c r="D435" s="287"/>
      <c r="E435" s="287"/>
      <c r="F435" s="287"/>
    </row>
    <row r="436" spans="1:7" s="165" customFormat="1" x14ac:dyDescent="0.25">
      <c r="A436" s="193">
        <f>+B11</f>
        <v>42774</v>
      </c>
      <c r="B436" s="6"/>
      <c r="C436" s="7"/>
      <c r="D436" s="6"/>
    </row>
    <row r="437" spans="1:7" ht="18" x14ac:dyDescent="0.25">
      <c r="A437" s="288" t="s">
        <v>375</v>
      </c>
      <c r="B437" s="289"/>
      <c r="C437" s="289"/>
      <c r="D437" s="289"/>
      <c r="E437" s="289"/>
      <c r="F437" s="289"/>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8" t="s">
        <v>31</v>
      </c>
      <c r="B444" s="289"/>
      <c r="C444" s="289"/>
      <c r="D444" s="289"/>
      <c r="E444" s="289"/>
      <c r="F444" s="289"/>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1</v>
      </c>
      <c r="C458" s="143"/>
      <c r="D458" s="154" t="s">
        <v>457</v>
      </c>
      <c r="E458" s="146"/>
      <c r="F458" s="65"/>
    </row>
    <row r="459" spans="1:6" x14ac:dyDescent="0.25">
      <c r="A459" s="32" t="s">
        <v>16</v>
      </c>
      <c r="B459" s="168">
        <v>2</v>
      </c>
      <c r="C459" s="151"/>
      <c r="D459" s="154"/>
      <c r="E459" s="65"/>
      <c r="F459" s="65"/>
    </row>
    <row r="460" spans="1:6" ht="39.75" customHeight="1" x14ac:dyDescent="0.25">
      <c r="A460" s="115" t="s">
        <v>287</v>
      </c>
      <c r="B460" s="168">
        <v>1</v>
      </c>
      <c r="C460" s="152"/>
      <c r="D460" s="255">
        <v>0.5</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60" x14ac:dyDescent="0.25">
      <c r="A466" s="32" t="s">
        <v>288</v>
      </c>
      <c r="B466" s="143">
        <v>1</v>
      </c>
      <c r="C466" s="143"/>
      <c r="D466" s="144" t="s">
        <v>458</v>
      </c>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t="s">
        <v>34</v>
      </c>
      <c r="C478" s="151"/>
      <c r="D478" s="140" t="s">
        <v>459</v>
      </c>
      <c r="E478" s="65"/>
      <c r="F478" s="65"/>
    </row>
    <row r="479" spans="1:7" ht="30" x14ac:dyDescent="0.25">
      <c r="A479" s="18" t="s">
        <v>275</v>
      </c>
      <c r="B479" s="168" t="s">
        <v>34</v>
      </c>
      <c r="C479" s="151"/>
      <c r="D479" s="166" t="s">
        <v>460</v>
      </c>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ht="30" x14ac:dyDescent="0.25">
      <c r="A486" s="192" t="s">
        <v>370</v>
      </c>
      <c r="B486" s="168" t="s">
        <v>34</v>
      </c>
      <c r="C486" s="168"/>
      <c r="D486" s="166" t="s">
        <v>460</v>
      </c>
      <c r="E486" s="145"/>
      <c r="F486" s="145"/>
    </row>
    <row r="487" spans="1:14" ht="30" x14ac:dyDescent="0.25">
      <c r="A487" s="99" t="s">
        <v>408</v>
      </c>
      <c r="B487" s="168" t="s">
        <v>34</v>
      </c>
      <c r="C487" s="145"/>
      <c r="D487" s="166" t="s">
        <v>460</v>
      </c>
      <c r="E487" s="145"/>
      <c r="F487" s="145"/>
      <c r="G487" s="170"/>
      <c r="H487" s="165"/>
      <c r="J487" s="165"/>
      <c r="K487" s="165"/>
      <c r="L487" s="165"/>
      <c r="M487" s="165"/>
      <c r="N487" s="165"/>
    </row>
    <row r="488" spans="1:14" ht="36" customHeight="1" x14ac:dyDescent="0.25">
      <c r="A488" s="99" t="s">
        <v>409</v>
      </c>
      <c r="B488" s="168" t="s">
        <v>34</v>
      </c>
      <c r="C488" s="175"/>
      <c r="D488" s="166" t="s">
        <v>460</v>
      </c>
      <c r="E488" s="174"/>
      <c r="F488" s="174"/>
      <c r="H488" s="165"/>
      <c r="I488" s="165"/>
      <c r="J488" s="165"/>
      <c r="K488" s="165"/>
      <c r="L488" s="165"/>
      <c r="M488" s="165"/>
      <c r="N488" s="165"/>
    </row>
    <row r="489" spans="1:14" ht="45" x14ac:dyDescent="0.25">
      <c r="A489" s="99" t="s">
        <v>410</v>
      </c>
      <c r="B489" s="168" t="s">
        <v>34</v>
      </c>
      <c r="C489" s="152"/>
      <c r="D489" s="166" t="s">
        <v>460</v>
      </c>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18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7" t="s">
        <v>152</v>
      </c>
      <c r="B494" s="287"/>
      <c r="C494" s="287"/>
      <c r="D494" s="287"/>
      <c r="E494" s="287"/>
      <c r="F494" s="287"/>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0.68067499999999992</v>
      </c>
    </row>
    <row r="504" spans="1:6" ht="27.75" customHeight="1" x14ac:dyDescent="0.3">
      <c r="A504" s="70" t="s">
        <v>47</v>
      </c>
      <c r="B504" s="71"/>
      <c r="C504" s="72"/>
      <c r="D504" s="73">
        <f>SUM(D500,D491,D461,D451,D402,D349,D321,D40,D470,D288,D245,D149,D432,D189,D96)</f>
        <v>498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0.89568345323741005</v>
      </c>
    </row>
  </sheetData>
  <sheetProtection algorithmName="SHA-512" hashValue="cmRGb41Neu+WHBbd1nYRERhoZW/dSIv2WLQz6CWGBpeNE/EbKp1enfpxl46t03fjb4t5P2rOqMfTMFEzhl74Og==" saltValue="cdOBqhxRJXGtOxPu/DIINw=="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4" zoomScale="60" workbookViewId="0">
      <selection activeCell="E201" sqref="E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301" t="s">
        <v>52</v>
      </c>
      <c r="B6" s="301"/>
      <c r="C6" s="301"/>
      <c r="D6" s="301"/>
      <c r="E6" s="301"/>
      <c r="F6" s="301"/>
      <c r="G6" s="125"/>
      <c r="H6" s="125"/>
      <c r="I6" s="125"/>
    </row>
    <row r="7" spans="1:9" s="36" customFormat="1" ht="21.75" customHeight="1" x14ac:dyDescent="0.5">
      <c r="A7" s="302" t="str">
        <f>'A1 Exploitation'!A8:F8</f>
        <v>Merezgua</v>
      </c>
      <c r="B7" s="302"/>
      <c r="C7" s="302"/>
      <c r="D7" s="302"/>
      <c r="E7" s="302"/>
      <c r="F7" s="302"/>
      <c r="G7" s="125"/>
      <c r="H7" s="125"/>
      <c r="I7" s="125"/>
    </row>
    <row r="8" spans="1:9" s="36" customFormat="1" ht="24.75" x14ac:dyDescent="0.5">
      <c r="A8" s="38" t="s">
        <v>44</v>
      </c>
      <c r="B8" s="318" t="str">
        <f>'A1 Exploitation'!B9:F9</f>
        <v>Dr Hend KAMOUN</v>
      </c>
      <c r="C8" s="318"/>
      <c r="D8" s="318"/>
      <c r="E8" s="318"/>
      <c r="F8" s="318"/>
      <c r="G8" s="125"/>
      <c r="H8" s="125"/>
      <c r="I8" s="125"/>
    </row>
    <row r="9" spans="1:9" s="36" customFormat="1" ht="24.75" x14ac:dyDescent="0.5">
      <c r="A9" s="39" t="s">
        <v>46</v>
      </c>
      <c r="B9" s="319" t="str">
        <f>'A1 Exploitation'!B10:F10</f>
        <v>Directeur du magasin et chefs de rayons</v>
      </c>
      <c r="C9" s="319"/>
      <c r="D9" s="319"/>
      <c r="E9" s="319"/>
      <c r="F9" s="319"/>
      <c r="G9" s="125"/>
      <c r="H9" s="125"/>
      <c r="I9" s="125"/>
    </row>
    <row r="10" spans="1:9" s="36" customFormat="1" ht="24.75" x14ac:dyDescent="0.5">
      <c r="A10" s="38" t="s">
        <v>45</v>
      </c>
      <c r="B10" s="316">
        <f>'A1 Exploitation'!B11:F11</f>
        <v>42774</v>
      </c>
      <c r="C10" s="316"/>
      <c r="D10" s="316"/>
      <c r="E10" s="316"/>
      <c r="F10" s="316"/>
      <c r="G10" s="125"/>
      <c r="H10" s="125"/>
      <c r="I10" s="125"/>
    </row>
    <row r="11" spans="1:9" s="36" customFormat="1" ht="24.75" x14ac:dyDescent="0.5">
      <c r="A11" s="38" t="s">
        <v>341</v>
      </c>
      <c r="B11" s="320">
        <f>D198</f>
        <v>0.92792792792792789</v>
      </c>
      <c r="C11" s="320"/>
      <c r="D11" s="320"/>
      <c r="E11" s="320"/>
      <c r="F11" s="320"/>
      <c r="G11" s="125"/>
      <c r="H11" s="125"/>
      <c r="I11" s="125"/>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v>2</v>
      </c>
      <c r="C17" s="219"/>
      <c r="D17" s="220"/>
      <c r="E17" s="219"/>
      <c r="F17" s="219"/>
    </row>
    <row r="18" spans="1:6" ht="33" x14ac:dyDescent="0.3">
      <c r="A18" s="48" t="s">
        <v>89</v>
      </c>
      <c r="B18" s="219">
        <v>0</v>
      </c>
      <c r="C18" s="219"/>
      <c r="D18" s="220" t="s">
        <v>416</v>
      </c>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3" t="s">
        <v>38</v>
      </c>
      <c r="B22" s="310"/>
      <c r="C22" s="311"/>
      <c r="D22" s="126">
        <f>SUM(B17:C21)</f>
        <v>8</v>
      </c>
    </row>
    <row r="23" spans="1:6" x14ac:dyDescent="0.3">
      <c r="A23" s="307" t="s">
        <v>342</v>
      </c>
      <c r="B23" s="308"/>
      <c r="C23" s="309"/>
      <c r="D23" s="64">
        <f>D22/(COUNT(B17:C21)*2)</f>
        <v>0.8</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124">
        <f>SUM(B26:C31)</f>
        <v>12</v>
      </c>
    </row>
    <row r="33" spans="1:6" x14ac:dyDescent="0.3">
      <c r="A33" s="307" t="s">
        <v>342</v>
      </c>
      <c r="B33" s="308"/>
      <c r="C33" s="309"/>
      <c r="D33" s="64">
        <f>D32/(COUNT(B26:C31)*2)</f>
        <v>1</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7" t="s">
        <v>38</v>
      </c>
      <c r="B41" s="308"/>
      <c r="C41" s="309"/>
      <c r="D41" s="124">
        <f>SUM(B36:C40)</f>
        <v>10</v>
      </c>
      <c r="E41" s="37"/>
      <c r="F41" s="37"/>
    </row>
    <row r="42" spans="1:6" s="50" customFormat="1" x14ac:dyDescent="0.3">
      <c r="A42" s="307" t="s">
        <v>342</v>
      </c>
      <c r="B42" s="308"/>
      <c r="C42" s="309"/>
      <c r="D42" s="64">
        <f>D41/(COUNT(B36:C40)*2)</f>
        <v>1</v>
      </c>
      <c r="E42" s="37"/>
      <c r="F42" s="37"/>
    </row>
    <row r="43" spans="1:6" s="50" customFormat="1" x14ac:dyDescent="0.3">
      <c r="A43" s="89"/>
      <c r="B43" s="90"/>
      <c r="C43" s="90"/>
      <c r="D43" s="91"/>
    </row>
    <row r="44" spans="1:6" ht="19.5" x14ac:dyDescent="0.4">
      <c r="A44" s="314" t="s">
        <v>21</v>
      </c>
      <c r="B44" s="315"/>
      <c r="C44" s="315"/>
      <c r="D44" s="315"/>
      <c r="E44" s="315"/>
      <c r="F44" s="315"/>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1</v>
      </c>
      <c r="C47" s="219"/>
      <c r="D47" s="220" t="s">
        <v>454</v>
      </c>
      <c r="E47" s="219"/>
      <c r="F47" s="219"/>
    </row>
    <row r="48" spans="1:6" x14ac:dyDescent="0.3">
      <c r="A48" s="41" t="s">
        <v>24</v>
      </c>
      <c r="B48" s="219">
        <v>2</v>
      </c>
      <c r="C48" s="219"/>
      <c r="D48" s="220"/>
      <c r="E48" s="219"/>
      <c r="F48" s="219"/>
    </row>
    <row r="49" spans="1:6" ht="33" x14ac:dyDescent="0.3">
      <c r="A49" s="41" t="s">
        <v>93</v>
      </c>
      <c r="B49" s="219">
        <v>2</v>
      </c>
      <c r="C49" s="219"/>
      <c r="D49" s="259" t="s">
        <v>455</v>
      </c>
      <c r="E49" s="219"/>
      <c r="F49" s="219"/>
    </row>
    <row r="50" spans="1:6" ht="18" x14ac:dyDescent="0.35">
      <c r="A50" s="75" t="s">
        <v>343</v>
      </c>
      <c r="B50" s="219">
        <v>2</v>
      </c>
      <c r="C50" s="246" t="str">
        <f>IF(B50=0, -5, "0")</f>
        <v>0</v>
      </c>
      <c r="D50" s="223"/>
      <c r="E50" s="219"/>
      <c r="F50" s="219"/>
    </row>
    <row r="51" spans="1:6" x14ac:dyDescent="0.3">
      <c r="A51" s="307" t="s">
        <v>38</v>
      </c>
      <c r="B51" s="308"/>
      <c r="C51" s="309"/>
      <c r="D51" s="124">
        <f>SUM(B45:C50)</f>
        <v>11</v>
      </c>
    </row>
    <row r="52" spans="1:6" x14ac:dyDescent="0.3">
      <c r="A52" s="307" t="s">
        <v>342</v>
      </c>
      <c r="B52" s="308"/>
      <c r="C52" s="309"/>
      <c r="D52" s="64">
        <f>D51/(COUNT(B45:C50)*2)</f>
        <v>0.91666666666666663</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124">
        <f>SUM(B55:C61)</f>
        <v>14</v>
      </c>
    </row>
    <row r="63" spans="1:6" x14ac:dyDescent="0.3">
      <c r="A63" s="307" t="s">
        <v>342</v>
      </c>
      <c r="B63" s="308"/>
      <c r="C63" s="309"/>
      <c r="D63" s="64">
        <f>D62/(COUNT(B55:C61)*2)</f>
        <v>1</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t="s">
        <v>34</v>
      </c>
      <c r="C66" s="226"/>
      <c r="D66" s="227"/>
      <c r="E66" s="227"/>
      <c r="F66" s="219"/>
    </row>
    <row r="67" spans="1:6" ht="47.25" x14ac:dyDescent="0.4">
      <c r="A67" s="41" t="s">
        <v>319</v>
      </c>
      <c r="B67" s="225">
        <v>1</v>
      </c>
      <c r="C67" s="226"/>
      <c r="D67" s="230" t="s">
        <v>423</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t="s">
        <v>421</v>
      </c>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ht="30.75" x14ac:dyDescent="0.3">
      <c r="A78" s="41" t="s">
        <v>198</v>
      </c>
      <c r="B78" s="225">
        <v>0</v>
      </c>
      <c r="C78" s="219"/>
      <c r="D78" s="232" t="s">
        <v>422</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124">
        <f>SUM(B66:C82)</f>
        <v>21</v>
      </c>
    </row>
    <row r="84" spans="1:6" x14ac:dyDescent="0.3">
      <c r="A84" s="307" t="s">
        <v>342</v>
      </c>
      <c r="B84" s="308"/>
      <c r="C84" s="309"/>
      <c r="D84" s="64">
        <f>D83/(COUNT(B66:C82)*2)</f>
        <v>0.875</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3" x14ac:dyDescent="0.4">
      <c r="A91" s="48" t="s">
        <v>286</v>
      </c>
      <c r="B91" s="235">
        <v>1</v>
      </c>
      <c r="C91" s="226"/>
      <c r="D91" s="261" t="s">
        <v>431</v>
      </c>
      <c r="E91" s="219"/>
      <c r="F91" s="219"/>
    </row>
    <row r="92" spans="1:6" ht="36" x14ac:dyDescent="0.35">
      <c r="A92" s="88" t="s">
        <v>261</v>
      </c>
      <c r="B92" s="235">
        <v>2</v>
      </c>
      <c r="C92" s="246" t="str">
        <f>IF(B92=0, -5, "0")</f>
        <v>0</v>
      </c>
      <c r="D92" s="36"/>
      <c r="E92" s="219"/>
      <c r="F92" s="219"/>
    </row>
    <row r="93" spans="1:6" ht="18" x14ac:dyDescent="0.35">
      <c r="A93" s="75" t="s">
        <v>266</v>
      </c>
      <c r="B93" s="235">
        <v>2</v>
      </c>
      <c r="C93" s="236"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33" x14ac:dyDescent="0.3">
      <c r="A96" s="53" t="s">
        <v>330</v>
      </c>
      <c r="B96" s="235">
        <v>1</v>
      </c>
      <c r="C96" s="219"/>
      <c r="D96" s="233" t="s">
        <v>430</v>
      </c>
      <c r="E96" s="219"/>
      <c r="F96" s="219"/>
    </row>
    <row r="97" spans="1:6" x14ac:dyDescent="0.3">
      <c r="A97" s="41" t="s">
        <v>147</v>
      </c>
      <c r="B97" s="235">
        <v>2</v>
      </c>
      <c r="C97" s="219"/>
      <c r="D97" s="220"/>
      <c r="E97" s="219"/>
      <c r="F97" s="219"/>
    </row>
    <row r="98" spans="1:6" ht="50.25" x14ac:dyDescent="0.35">
      <c r="A98" s="88" t="s">
        <v>216</v>
      </c>
      <c r="B98" s="235">
        <v>2</v>
      </c>
      <c r="C98" s="246" t="str">
        <f>IF(B98=0, -5, "0")</f>
        <v>0</v>
      </c>
      <c r="D98" s="233" t="s">
        <v>468</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07" t="s">
        <v>38</v>
      </c>
      <c r="B101" s="308"/>
      <c r="C101" s="309"/>
      <c r="D101" s="124">
        <f>SUM(B87:C100)</f>
        <v>26</v>
      </c>
    </row>
    <row r="102" spans="1:6" x14ac:dyDescent="0.3">
      <c r="A102" s="307" t="s">
        <v>342</v>
      </c>
      <c r="B102" s="308"/>
      <c r="C102" s="309"/>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1</v>
      </c>
      <c r="C112" s="219"/>
      <c r="D112" s="253" t="s">
        <v>435</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2</v>
      </c>
      <c r="C114" s="246" t="str">
        <f>IF(B114=0, -5, "0")</f>
        <v>0</v>
      </c>
      <c r="D114" s="220" t="s">
        <v>436</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7" t="s">
        <v>38</v>
      </c>
      <c r="B117" s="308"/>
      <c r="C117" s="309"/>
      <c r="D117" s="124">
        <f>SUM(B106:C116)</f>
        <v>21</v>
      </c>
      <c r="E117" s="37"/>
      <c r="F117" s="37"/>
    </row>
    <row r="118" spans="1:6" s="50" customFormat="1" x14ac:dyDescent="0.3">
      <c r="A118" s="307" t="s">
        <v>342</v>
      </c>
      <c r="B118" s="308"/>
      <c r="C118" s="309"/>
      <c r="D118" s="64">
        <f>D117/(COUNT(B106:C116)*2)</f>
        <v>0.95454545454545459</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441</v>
      </c>
      <c r="E129" s="220"/>
      <c r="F129" s="219"/>
    </row>
    <row r="130" spans="1:6" x14ac:dyDescent="0.3">
      <c r="A130" s="51" t="s">
        <v>323</v>
      </c>
      <c r="B130" s="236">
        <v>2</v>
      </c>
      <c r="C130" s="239"/>
      <c r="D130" s="220"/>
      <c r="E130" s="220"/>
      <c r="F130" s="219"/>
    </row>
    <row r="131" spans="1:6" ht="31.5" x14ac:dyDescent="0.35">
      <c r="A131" s="87" t="s">
        <v>366</v>
      </c>
      <c r="B131" s="236">
        <v>2</v>
      </c>
      <c r="C131" s="247" t="str">
        <f>IF(B131=0, -5, "0")</f>
        <v>0</v>
      </c>
      <c r="D131" s="232" t="s">
        <v>440</v>
      </c>
      <c r="E131" s="227"/>
      <c r="F131" s="231"/>
    </row>
    <row r="132" spans="1:6" x14ac:dyDescent="0.3">
      <c r="A132" s="307" t="s">
        <v>38</v>
      </c>
      <c r="B132" s="308"/>
      <c r="C132" s="309"/>
      <c r="D132" s="124">
        <f>SUM(B121:C131)</f>
        <v>22</v>
      </c>
    </row>
    <row r="133" spans="1:6" x14ac:dyDescent="0.3">
      <c r="A133" s="307" t="s">
        <v>342</v>
      </c>
      <c r="B133" s="308"/>
      <c r="C133" s="309"/>
      <c r="D133" s="62">
        <f>D132/(COUNT(B121:C131)*2)</f>
        <v>1</v>
      </c>
    </row>
    <row r="134" spans="1:6" s="50" customFormat="1" x14ac:dyDescent="0.3">
      <c r="A134" s="54"/>
      <c r="B134" s="55"/>
      <c r="C134" s="55"/>
      <c r="D134" s="61"/>
    </row>
    <row r="135" spans="1:6" ht="24.75" customHeight="1" x14ac:dyDescent="0.4">
      <c r="A135" s="305" t="s">
        <v>78</v>
      </c>
      <c r="B135" s="306"/>
      <c r="C135" s="306"/>
      <c r="D135" s="306"/>
      <c r="E135" s="306"/>
      <c r="F135" s="306"/>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7" t="s">
        <v>38</v>
      </c>
      <c r="B148" s="308"/>
      <c r="C148" s="309"/>
      <c r="D148" s="124">
        <f>SUM(B136:C147)</f>
        <v>24</v>
      </c>
    </row>
    <row r="149" spans="1:6" x14ac:dyDescent="0.3">
      <c r="A149" s="307" t="s">
        <v>342</v>
      </c>
      <c r="B149" s="308"/>
      <c r="C149" s="309"/>
      <c r="D149" s="64">
        <f>D148/(COUNT(B136:C147)*2)</f>
        <v>1</v>
      </c>
    </row>
    <row r="150" spans="1:6" s="50" customFormat="1" x14ac:dyDescent="0.3">
      <c r="A150" s="54"/>
      <c r="B150" s="55"/>
      <c r="C150" s="55"/>
      <c r="D150" s="56"/>
    </row>
    <row r="151" spans="1:6" ht="19.5" x14ac:dyDescent="0.4">
      <c r="A151" s="305" t="s">
        <v>243</v>
      </c>
      <c r="B151" s="306"/>
      <c r="C151" s="306"/>
      <c r="D151" s="306"/>
      <c r="E151" s="306"/>
      <c r="F151" s="306"/>
    </row>
    <row r="152" spans="1:6" ht="33" x14ac:dyDescent="0.3">
      <c r="A152" s="92" t="s">
        <v>326</v>
      </c>
      <c r="B152" s="219">
        <v>1</v>
      </c>
      <c r="C152" s="219"/>
      <c r="D152" s="220" t="s">
        <v>461</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307" t="s">
        <v>38</v>
      </c>
      <c r="B160" s="310"/>
      <c r="C160" s="311"/>
      <c r="D160" s="186">
        <f>SUM(B152:C159)</f>
        <v>11</v>
      </c>
    </row>
    <row r="161" spans="1:6" x14ac:dyDescent="0.3">
      <c r="A161" s="307" t="s">
        <v>342</v>
      </c>
      <c r="B161" s="308"/>
      <c r="C161" s="309"/>
      <c r="D161" s="64">
        <f>D160/(COUNT(B152:C159)*2)</f>
        <v>0.91666666666666663</v>
      </c>
    </row>
    <row r="162" spans="1:6" s="50" customFormat="1" ht="28.15" customHeight="1" x14ac:dyDescent="0.3">
      <c r="A162" s="54"/>
      <c r="B162" s="55"/>
      <c r="C162" s="57"/>
      <c r="D162" s="58"/>
    </row>
    <row r="163" spans="1:6" ht="19.5" x14ac:dyDescent="0.4">
      <c r="A163" s="305" t="s">
        <v>85</v>
      </c>
      <c r="B163" s="306"/>
      <c r="C163" s="306"/>
      <c r="D163" s="306"/>
      <c r="E163" s="306"/>
      <c r="F163" s="306"/>
    </row>
    <row r="164" spans="1:6" ht="33.75" x14ac:dyDescent="0.35">
      <c r="A164" s="75" t="s">
        <v>333</v>
      </c>
      <c r="B164" s="219">
        <v>1</v>
      </c>
      <c r="C164" s="246" t="str">
        <f>IF(B164=0, -5, "0")</f>
        <v>0</v>
      </c>
      <c r="D164" s="220" t="s">
        <v>418</v>
      </c>
      <c r="E164" s="219"/>
      <c r="F164" s="219"/>
    </row>
    <row r="165" spans="1:6" x14ac:dyDescent="0.3">
      <c r="A165" s="41" t="s">
        <v>334</v>
      </c>
      <c r="B165" s="219">
        <v>2</v>
      </c>
      <c r="C165" s="219"/>
      <c r="D165" s="220"/>
      <c r="E165" s="219"/>
      <c r="F165" s="219"/>
    </row>
    <row r="166" spans="1:6" ht="49.5" x14ac:dyDescent="0.3">
      <c r="A166" s="86" t="s">
        <v>241</v>
      </c>
      <c r="B166" s="219">
        <v>0</v>
      </c>
      <c r="C166" s="219"/>
      <c r="D166" s="220" t="s">
        <v>462</v>
      </c>
      <c r="E166" s="219"/>
      <c r="F166" s="219"/>
    </row>
    <row r="167" spans="1:6" ht="19.5" customHeight="1" x14ac:dyDescent="0.3">
      <c r="A167" s="41" t="s">
        <v>95</v>
      </c>
      <c r="B167" s="219">
        <v>2</v>
      </c>
      <c r="C167" s="219"/>
      <c r="D167" s="219"/>
      <c r="E167" s="220"/>
      <c r="F167" s="219"/>
    </row>
    <row r="168" spans="1:6" ht="17.25" customHeight="1" x14ac:dyDescent="0.3">
      <c r="A168" s="307" t="s">
        <v>38</v>
      </c>
      <c r="B168" s="308"/>
      <c r="C168" s="309"/>
      <c r="D168" s="124">
        <f>SUM(B164:C167)</f>
        <v>5</v>
      </c>
    </row>
    <row r="169" spans="1:6" x14ac:dyDescent="0.3">
      <c r="A169" s="307" t="s">
        <v>342</v>
      </c>
      <c r="B169" s="308"/>
      <c r="C169" s="309"/>
      <c r="D169" s="64">
        <f>D168/(COUNT(B164:C167)*2)</f>
        <v>0.625</v>
      </c>
    </row>
    <row r="170" spans="1:6" s="50" customFormat="1" x14ac:dyDescent="0.3">
      <c r="A170" s="54"/>
      <c r="B170" s="55"/>
      <c r="C170" s="55"/>
      <c r="D170" s="56"/>
    </row>
    <row r="171" spans="1:6" ht="19.5" x14ac:dyDescent="0.4">
      <c r="A171" s="312" t="s">
        <v>17</v>
      </c>
      <c r="B171" s="313"/>
      <c r="C171" s="313"/>
      <c r="D171" s="313"/>
      <c r="E171" s="313"/>
      <c r="F171" s="313"/>
    </row>
    <row r="172" spans="1:6" ht="45.75" x14ac:dyDescent="0.3">
      <c r="A172" s="48" t="s">
        <v>202</v>
      </c>
      <c r="B172" s="219">
        <v>1</v>
      </c>
      <c r="C172" s="219"/>
      <c r="D172" s="245" t="s">
        <v>456</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7" t="s">
        <v>38</v>
      </c>
      <c r="B176" s="308"/>
      <c r="C176" s="309"/>
      <c r="D176" s="124">
        <f>SUM(B172:C175)</f>
        <v>7</v>
      </c>
    </row>
    <row r="177" spans="1:6" x14ac:dyDescent="0.3">
      <c r="A177" s="307" t="s">
        <v>342</v>
      </c>
      <c r="B177" s="308"/>
      <c r="C177" s="309"/>
      <c r="D177" s="64">
        <f>D176/(COUNT(B172:C175)*2)</f>
        <v>0.875</v>
      </c>
    </row>
    <row r="178" spans="1:6" s="50" customFormat="1" x14ac:dyDescent="0.3">
      <c r="A178" s="54"/>
      <c r="B178" s="55"/>
      <c r="C178" s="55"/>
      <c r="D178" s="56"/>
    </row>
    <row r="179" spans="1:6" ht="19.5" x14ac:dyDescent="0.4">
      <c r="A179" s="305" t="s">
        <v>87</v>
      </c>
      <c r="B179" s="306"/>
      <c r="C179" s="306"/>
      <c r="D179" s="306"/>
      <c r="E179" s="306"/>
      <c r="F179" s="306"/>
    </row>
    <row r="180" spans="1:6" ht="49.5" x14ac:dyDescent="0.3">
      <c r="A180" s="86" t="s">
        <v>364</v>
      </c>
      <c r="B180" s="219">
        <v>1</v>
      </c>
      <c r="C180" s="219"/>
      <c r="D180" s="220" t="s">
        <v>463</v>
      </c>
      <c r="E180" s="220"/>
      <c r="F180" s="219"/>
    </row>
    <row r="181" spans="1:6" x14ac:dyDescent="0.3">
      <c r="A181" s="94" t="s">
        <v>247</v>
      </c>
      <c r="B181" s="219">
        <v>2</v>
      </c>
      <c r="C181" s="219"/>
      <c r="D181" s="220"/>
      <c r="E181" s="166"/>
      <c r="F181" s="219"/>
    </row>
    <row r="182" spans="1:6" ht="66" x14ac:dyDescent="0.3">
      <c r="A182" s="41" t="s">
        <v>97</v>
      </c>
      <c r="B182" s="219">
        <v>1</v>
      </c>
      <c r="C182" s="219"/>
      <c r="D182" s="220" t="s">
        <v>442</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7" t="s">
        <v>38</v>
      </c>
      <c r="B185" s="308"/>
      <c r="C185" s="309"/>
      <c r="D185" s="124">
        <f>SUM(B180:C184)</f>
        <v>8</v>
      </c>
    </row>
    <row r="186" spans="1:6" x14ac:dyDescent="0.3">
      <c r="A186" s="307" t="s">
        <v>342</v>
      </c>
      <c r="B186" s="308"/>
      <c r="C186" s="309"/>
      <c r="D186" s="64">
        <f>D185/(COUNT(B180:C184)*2)</f>
        <v>0.8</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t="s">
        <v>34</v>
      </c>
      <c r="C189" s="219"/>
      <c r="D189" s="219"/>
      <c r="E189" s="219"/>
      <c r="F189" s="219"/>
    </row>
    <row r="190" spans="1:6" ht="18" x14ac:dyDescent="0.35">
      <c r="A190" s="158" t="s">
        <v>365</v>
      </c>
      <c r="B190" s="219">
        <v>2</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307" t="s">
        <v>38</v>
      </c>
      <c r="B193" s="308"/>
      <c r="C193" s="309"/>
      <c r="D193" s="96">
        <f>SUM(B189:C192)</f>
        <v>6</v>
      </c>
    </row>
    <row r="194" spans="1:4" x14ac:dyDescent="0.3">
      <c r="A194" s="307" t="s">
        <v>342</v>
      </c>
      <c r="B194" s="308"/>
      <c r="C194" s="309"/>
      <c r="D194" s="64">
        <f>D193/(COUNT(B189:C192)*2)</f>
        <v>1</v>
      </c>
    </row>
    <row r="196" spans="1:4" ht="18" x14ac:dyDescent="0.35">
      <c r="A196" s="120" t="s">
        <v>284</v>
      </c>
      <c r="B196" s="119"/>
      <c r="C196" s="119"/>
      <c r="D196" s="218">
        <v>0.66</v>
      </c>
    </row>
    <row r="197" spans="1:4" ht="22.5" x14ac:dyDescent="0.3">
      <c r="A197" s="70" t="s">
        <v>377</v>
      </c>
      <c r="B197" s="71"/>
      <c r="C197" s="72"/>
      <c r="D197" s="73">
        <f>SUM(D193,D185,D176,D168,D160,D62,D51,D32,D22,D117,D148,D132,D101,D83,D41)</f>
        <v>206</v>
      </c>
    </row>
    <row r="198" spans="1:4" ht="22.5" x14ac:dyDescent="0.3">
      <c r="A198" s="70" t="s">
        <v>378</v>
      </c>
      <c r="B198" s="71"/>
      <c r="C198" s="72"/>
      <c r="D198" s="74">
        <f>D197/(COUNT(B189:C192,B180:C184,B172:C175,B164:C167,B152:C159,B55:C61,B45:C50,B26:C31,B17:C21,B106:C116,B136:C147,B121:C131,B87:C100,B66:C82,B36:C40)*2)</f>
        <v>0.92792792792792789</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7" zoomScale="80" zoomScaleNormal="100" zoomScaleSheetLayoutView="80" workbookViewId="0">
      <selection activeCell="D64" sqref="D6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0"/>
      <c r="E1" s="300"/>
      <c r="F1" s="300"/>
      <c r="G1" s="300"/>
      <c r="H1" s="300"/>
      <c r="I1" s="30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1" t="s">
        <v>201</v>
      </c>
      <c r="B7" s="301"/>
      <c r="C7" s="301"/>
      <c r="D7" s="301"/>
      <c r="E7" s="301"/>
      <c r="F7" s="301"/>
      <c r="G7" s="211"/>
      <c r="H7" s="211"/>
      <c r="I7" s="211"/>
    </row>
    <row r="8" spans="1:9" ht="29.25" x14ac:dyDescent="0.5">
      <c r="A8" s="302" t="str">
        <f>'Page de garde'!D18</f>
        <v>Merezgua</v>
      </c>
      <c r="B8" s="302"/>
      <c r="C8" s="302"/>
      <c r="D8" s="302"/>
      <c r="E8" s="302"/>
      <c r="F8" s="302"/>
      <c r="G8" s="214"/>
      <c r="H8" s="214"/>
      <c r="I8" s="211"/>
    </row>
    <row r="9" spans="1:9" ht="24.75" x14ac:dyDescent="0.5">
      <c r="A9" s="38" t="s">
        <v>44</v>
      </c>
      <c r="B9" s="303" t="s">
        <v>469</v>
      </c>
      <c r="C9" s="303"/>
      <c r="D9" s="303"/>
      <c r="E9" s="303"/>
      <c r="F9" s="303"/>
      <c r="G9" s="214"/>
      <c r="H9" s="214"/>
      <c r="I9" s="211"/>
    </row>
    <row r="10" spans="1:9" ht="24.75" x14ac:dyDescent="0.5">
      <c r="A10" s="39" t="s">
        <v>46</v>
      </c>
      <c r="B10" s="304" t="s">
        <v>470</v>
      </c>
      <c r="C10" s="304"/>
      <c r="D10" s="304"/>
      <c r="E10" s="304"/>
      <c r="F10" s="304"/>
      <c r="G10" s="214"/>
      <c r="H10" s="214"/>
      <c r="I10" s="211"/>
    </row>
    <row r="11" spans="1:9" ht="24.75" x14ac:dyDescent="0.5">
      <c r="A11" s="38" t="s">
        <v>45</v>
      </c>
      <c r="B11" s="299">
        <v>42850</v>
      </c>
      <c r="C11" s="299"/>
      <c r="D11" s="299"/>
      <c r="E11" s="299"/>
      <c r="F11" s="299"/>
      <c r="G11" s="214"/>
      <c r="H11" s="214"/>
      <c r="I11" s="211"/>
    </row>
    <row r="12" spans="1:9" ht="24.75" x14ac:dyDescent="0.5">
      <c r="A12" s="38" t="s">
        <v>276</v>
      </c>
      <c r="B12" s="292">
        <f>D505</f>
        <v>0.88178294573643412</v>
      </c>
      <c r="C12" s="292"/>
      <c r="D12" s="292"/>
      <c r="E12" s="292"/>
      <c r="F12" s="292"/>
      <c r="G12" s="214"/>
      <c r="H12" s="214"/>
      <c r="I12" s="211"/>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42850</v>
      </c>
      <c r="B17" s="36"/>
      <c r="C17" s="36"/>
      <c r="D17" s="36"/>
      <c r="E17" s="36"/>
      <c r="F17" s="36"/>
      <c r="G17" s="36"/>
      <c r="H17" s="36"/>
    </row>
    <row r="18" spans="1:8" ht="18" x14ac:dyDescent="0.25">
      <c r="A18" s="297" t="s">
        <v>1</v>
      </c>
      <c r="B18" s="298"/>
      <c r="C18" s="298"/>
      <c r="D18" s="298"/>
      <c r="E18" s="298"/>
      <c r="F18" s="298"/>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8" t="s">
        <v>18</v>
      </c>
      <c r="B26" s="289"/>
      <c r="C26" s="289"/>
      <c r="D26" s="289"/>
      <c r="E26" s="289"/>
      <c r="F26" s="289"/>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1</v>
      </c>
      <c r="C33" s="215" t="str">
        <f>IF(B33=0, -5, "0")</f>
        <v>0</v>
      </c>
      <c r="D33" s="128" t="s">
        <v>484</v>
      </c>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87" t="s">
        <v>137</v>
      </c>
      <c r="B43" s="287"/>
      <c r="C43" s="287"/>
      <c r="D43" s="287"/>
      <c r="E43" s="287"/>
      <c r="F43" s="287"/>
    </row>
    <row r="44" spans="1:7" x14ac:dyDescent="0.25">
      <c r="A44" s="181">
        <f>B11</f>
        <v>42850</v>
      </c>
      <c r="B44" s="6"/>
      <c r="C44" s="7"/>
      <c r="D44" s="6"/>
    </row>
    <row r="45" spans="1:7" ht="16.5" x14ac:dyDescent="0.25">
      <c r="A45" s="290" t="s">
        <v>63</v>
      </c>
      <c r="B45" s="291"/>
      <c r="C45" s="291"/>
      <c r="D45" s="291"/>
      <c r="E45" s="291"/>
      <c r="F45" s="291"/>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t="s">
        <v>34</v>
      </c>
      <c r="C49" s="168"/>
      <c r="D49" s="154"/>
      <c r="E49" s="145"/>
      <c r="F49" s="145"/>
    </row>
    <row r="50" spans="1:6" ht="75" x14ac:dyDescent="0.25">
      <c r="A50" s="43" t="s">
        <v>141</v>
      </c>
      <c r="B50" s="168">
        <v>1</v>
      </c>
      <c r="C50" s="168"/>
      <c r="D50" s="154" t="s">
        <v>563</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288" t="s">
        <v>65</v>
      </c>
      <c r="B57" s="289"/>
      <c r="C57" s="289"/>
      <c r="D57" s="289"/>
      <c r="E57" s="289"/>
      <c r="F57" s="28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t="s">
        <v>480</v>
      </c>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471</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75" customHeight="1" x14ac:dyDescent="0.25">
      <c r="A70" s="106" t="s">
        <v>171</v>
      </c>
      <c r="B70" s="168">
        <v>1</v>
      </c>
      <c r="C70" s="216" t="str">
        <f>IF(B70=0, -5, "0")</f>
        <v>0</v>
      </c>
      <c r="D70" s="150" t="s">
        <v>547</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ht="44.25" customHeight="1" x14ac:dyDescent="0.25">
      <c r="A73" s="167" t="s">
        <v>172</v>
      </c>
      <c r="B73" s="168">
        <v>2</v>
      </c>
      <c r="C73" s="169"/>
      <c r="D73" s="154" t="s">
        <v>472</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30" x14ac:dyDescent="0.25">
      <c r="A76" s="106" t="s">
        <v>168</v>
      </c>
      <c r="B76" s="168">
        <v>1</v>
      </c>
      <c r="C76" s="216" t="str">
        <f>IF(B76=0, -5, "0")</f>
        <v>0</v>
      </c>
      <c r="D76" s="150" t="s">
        <v>473</v>
      </c>
      <c r="E76" s="171"/>
      <c r="F76" s="171"/>
    </row>
    <row r="77" spans="1:6" s="170" customFormat="1" ht="30" x14ac:dyDescent="0.25">
      <c r="A77" s="24" t="s">
        <v>83</v>
      </c>
      <c r="B77" s="168">
        <v>1</v>
      </c>
      <c r="C77" s="169"/>
      <c r="D77" s="150" t="s">
        <v>474</v>
      </c>
      <c r="E77" s="171"/>
      <c r="F77" s="171"/>
    </row>
    <row r="78" spans="1:6" s="170" customFormat="1" ht="30" x14ac:dyDescent="0.25">
      <c r="A78" s="24" t="s">
        <v>221</v>
      </c>
      <c r="B78" s="169">
        <v>0</v>
      </c>
      <c r="C78" s="168"/>
      <c r="D78" s="155" t="s">
        <v>481</v>
      </c>
      <c r="E78" s="144" t="s">
        <v>494</v>
      </c>
      <c r="F78" s="171"/>
    </row>
    <row r="79" spans="1:6" s="170" customFormat="1" ht="30" x14ac:dyDescent="0.25">
      <c r="A79" s="167" t="s">
        <v>292</v>
      </c>
      <c r="B79" s="168">
        <v>1</v>
      </c>
      <c r="C79" s="169"/>
      <c r="D79" s="150" t="s">
        <v>475</v>
      </c>
      <c r="E79" s="144"/>
      <c r="F79" s="171"/>
    </row>
    <row r="80" spans="1:6" s="170" customFormat="1" ht="30" x14ac:dyDescent="0.25">
      <c r="A80" s="167" t="s">
        <v>199</v>
      </c>
      <c r="B80" s="168" t="s">
        <v>34</v>
      </c>
      <c r="C80" s="169"/>
      <c r="D80" s="150"/>
      <c r="E80" s="171"/>
      <c r="F80" s="171"/>
    </row>
    <row r="81" spans="1:6" x14ac:dyDescent="0.25">
      <c r="A81" s="19" t="s">
        <v>38</v>
      </c>
      <c r="B81" s="19"/>
      <c r="C81" s="19"/>
      <c r="D81" s="19">
        <f>SUM(B58:C80)</f>
        <v>28</v>
      </c>
    </row>
    <row r="82" spans="1:6" x14ac:dyDescent="0.25">
      <c r="A82" s="19" t="s">
        <v>37</v>
      </c>
      <c r="B82" s="20"/>
      <c r="C82" s="21"/>
      <c r="D82" s="62">
        <f>D81/(COUNT(B58:C80)*2)</f>
        <v>0.82352941176470584</v>
      </c>
    </row>
    <row r="83" spans="1:6" x14ac:dyDescent="0.25">
      <c r="A83" s="9"/>
      <c r="B83" s="6"/>
      <c r="C83" s="7"/>
      <c r="D83" s="6"/>
    </row>
    <row r="84" spans="1:6" ht="18" x14ac:dyDescent="0.25">
      <c r="A84" s="288" t="s">
        <v>25</v>
      </c>
      <c r="B84" s="289"/>
      <c r="C84" s="289"/>
      <c r="D84" s="289"/>
      <c r="E84" s="289"/>
      <c r="F84" s="28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07.25" customHeight="1" x14ac:dyDescent="0.25">
      <c r="A90" s="167" t="s">
        <v>293</v>
      </c>
      <c r="B90" s="169">
        <v>1</v>
      </c>
      <c r="C90" s="169"/>
      <c r="D90" s="161" t="s">
        <v>483</v>
      </c>
      <c r="E90" s="171"/>
      <c r="F90" s="145"/>
    </row>
    <row r="91" spans="1:6" ht="45" x14ac:dyDescent="0.25">
      <c r="A91" s="18" t="s">
        <v>260</v>
      </c>
      <c r="B91" s="168">
        <v>1</v>
      </c>
      <c r="C91" s="168"/>
      <c r="D91" s="155" t="s">
        <v>482</v>
      </c>
      <c r="E91" s="145"/>
      <c r="F91" s="145"/>
    </row>
    <row r="92" spans="1:6" ht="45" x14ac:dyDescent="0.25">
      <c r="A92" s="108" t="s">
        <v>287</v>
      </c>
      <c r="B92" s="168">
        <v>1</v>
      </c>
      <c r="C92" s="152"/>
      <c r="D92" s="258">
        <v>0.6</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53</v>
      </c>
    </row>
    <row r="97" spans="1:6" ht="18" x14ac:dyDescent="0.25">
      <c r="A97" s="77" t="s">
        <v>224</v>
      </c>
      <c r="B97" s="83"/>
      <c r="C97" s="84"/>
      <c r="D97" s="81">
        <f>D96/(COUNT(B85:C91,B46:C53,B58:C80)*2)</f>
        <v>0.85483870967741937</v>
      </c>
    </row>
    <row r="98" spans="1:6" x14ac:dyDescent="0.25">
      <c r="A98" s="5"/>
      <c r="B98" s="6"/>
      <c r="C98" s="7"/>
      <c r="D98" s="6"/>
    </row>
    <row r="99" spans="1:6" ht="18" x14ac:dyDescent="0.35">
      <c r="A99" s="287" t="s">
        <v>129</v>
      </c>
      <c r="B99" s="287"/>
      <c r="C99" s="287"/>
      <c r="D99" s="287"/>
      <c r="E99" s="287"/>
      <c r="F99" s="287"/>
    </row>
    <row r="100" spans="1:6" x14ac:dyDescent="0.25">
      <c r="A100" s="181">
        <f>B11</f>
        <v>42850</v>
      </c>
      <c r="B100" s="6"/>
      <c r="C100" s="7"/>
      <c r="D100" s="6"/>
    </row>
    <row r="101" spans="1:6" ht="16.5" x14ac:dyDescent="0.25">
      <c r="A101" s="290" t="s">
        <v>63</v>
      </c>
      <c r="B101" s="291"/>
      <c r="C101" s="291"/>
      <c r="D101" s="291"/>
      <c r="E101" s="291"/>
      <c r="F101" s="291"/>
    </row>
    <row r="102" spans="1:6" ht="45" x14ac:dyDescent="0.25">
      <c r="A102" s="23" t="s">
        <v>57</v>
      </c>
      <c r="B102" s="168">
        <v>1</v>
      </c>
      <c r="C102" s="168"/>
      <c r="D102" s="166" t="s">
        <v>485</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1</v>
      </c>
      <c r="C106" s="168"/>
      <c r="D106" s="128" t="s">
        <v>564</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288" t="s">
        <v>133</v>
      </c>
      <c r="B113" s="289"/>
      <c r="C113" s="289"/>
      <c r="D113" s="289"/>
      <c r="E113" s="289"/>
      <c r="F113" s="289"/>
    </row>
    <row r="114" spans="1:6" x14ac:dyDescent="0.25">
      <c r="A114" s="167" t="s">
        <v>314</v>
      </c>
      <c r="B114" s="168">
        <v>2</v>
      </c>
      <c r="C114" s="168"/>
      <c r="D114" s="166"/>
      <c r="E114" s="166"/>
      <c r="F114" s="145"/>
    </row>
    <row r="115" spans="1:6" ht="30" x14ac:dyDescent="0.25">
      <c r="A115" s="18" t="s">
        <v>294</v>
      </c>
      <c r="B115" s="168">
        <v>1</v>
      </c>
      <c r="C115" s="168"/>
      <c r="D115" s="141" t="s">
        <v>486</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ht="105.75" customHeight="1" x14ac:dyDescent="0.25">
      <c r="A118" s="18" t="s">
        <v>64</v>
      </c>
      <c r="B118" s="168">
        <v>1</v>
      </c>
      <c r="C118" s="168"/>
      <c r="D118" s="12" t="s">
        <v>548</v>
      </c>
      <c r="E118" s="166"/>
      <c r="F118" s="145"/>
    </row>
    <row r="119" spans="1:6" ht="47.25" customHeight="1" x14ac:dyDescent="0.25">
      <c r="A119" s="167" t="s">
        <v>175</v>
      </c>
      <c r="B119" s="168">
        <v>1</v>
      </c>
      <c r="C119" s="168"/>
      <c r="D119" s="12" t="s">
        <v>476</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t="s">
        <v>477</v>
      </c>
      <c r="E129" s="171"/>
      <c r="F129" s="171"/>
    </row>
    <row r="130" spans="1:6" x14ac:dyDescent="0.25">
      <c r="A130" s="24" t="s">
        <v>83</v>
      </c>
      <c r="B130" s="169">
        <v>2</v>
      </c>
      <c r="C130" s="168"/>
      <c r="D130" s="144" t="s">
        <v>477</v>
      </c>
      <c r="E130" s="145"/>
      <c r="F130" s="145"/>
    </row>
    <row r="131" spans="1:6" ht="48.75" customHeight="1" x14ac:dyDescent="0.3">
      <c r="A131" s="49" t="s">
        <v>222</v>
      </c>
      <c r="B131" s="169">
        <v>0</v>
      </c>
      <c r="C131" s="168"/>
      <c r="D131" s="166" t="s">
        <v>487</v>
      </c>
      <c r="E131" s="166" t="s">
        <v>494</v>
      </c>
      <c r="F131" s="145"/>
    </row>
    <row r="132" spans="1:6" x14ac:dyDescent="0.25">
      <c r="A132" s="24" t="s">
        <v>248</v>
      </c>
      <c r="B132" s="169">
        <v>1</v>
      </c>
      <c r="C132" s="168"/>
      <c r="D132" s="166" t="s">
        <v>478</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0.84210526315789469</v>
      </c>
    </row>
    <row r="136" spans="1:6" x14ac:dyDescent="0.25">
      <c r="A136" s="9"/>
      <c r="B136" s="6"/>
      <c r="C136" s="7"/>
      <c r="D136" s="6"/>
    </row>
    <row r="137" spans="1:6" ht="18" x14ac:dyDescent="0.25">
      <c r="A137" s="288" t="s">
        <v>73</v>
      </c>
      <c r="B137" s="289"/>
      <c r="C137" s="289"/>
      <c r="D137" s="289"/>
      <c r="E137" s="289"/>
      <c r="F137" s="28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t="s">
        <v>479</v>
      </c>
      <c r="E141" s="166"/>
      <c r="F141" s="145"/>
    </row>
    <row r="142" spans="1:6" ht="16.5" x14ac:dyDescent="0.3">
      <c r="A142" s="53" t="s">
        <v>149</v>
      </c>
      <c r="B142" s="168">
        <v>2</v>
      </c>
      <c r="C142" s="168"/>
      <c r="D142" s="147"/>
      <c r="E142" s="145"/>
      <c r="F142" s="145"/>
    </row>
    <row r="143" spans="1:6" ht="18" x14ac:dyDescent="0.35">
      <c r="A143" s="82" t="s">
        <v>549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0.88235294117647056</v>
      </c>
    </row>
    <row r="151" spans="1:6" x14ac:dyDescent="0.25">
      <c r="A151" s="9"/>
      <c r="B151" s="6"/>
      <c r="C151" s="7"/>
      <c r="D151" s="6"/>
    </row>
    <row r="152" spans="1:6" ht="18" x14ac:dyDescent="0.35">
      <c r="A152" s="287" t="s">
        <v>130</v>
      </c>
      <c r="B152" s="287"/>
      <c r="C152" s="287"/>
      <c r="D152" s="287"/>
      <c r="E152" s="287"/>
      <c r="F152" s="287"/>
    </row>
    <row r="153" spans="1:6" x14ac:dyDescent="0.25">
      <c r="A153" s="181">
        <f>B11</f>
        <v>42850</v>
      </c>
      <c r="B153" s="6"/>
      <c r="C153" s="7"/>
      <c r="D153" s="59"/>
    </row>
    <row r="154" spans="1:6" ht="16.5" x14ac:dyDescent="0.25">
      <c r="A154" s="290" t="s">
        <v>63</v>
      </c>
      <c r="B154" s="291"/>
      <c r="C154" s="291"/>
      <c r="D154" s="291"/>
      <c r="E154" s="291"/>
      <c r="F154" s="29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8" t="s">
        <v>134</v>
      </c>
      <c r="B166" s="289"/>
      <c r="C166" s="289"/>
      <c r="D166" s="289"/>
      <c r="E166" s="289"/>
      <c r="F166" s="289"/>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168">
        <v>1</v>
      </c>
      <c r="C170" s="168"/>
      <c r="D170" s="12" t="s">
        <v>488</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ht="60" x14ac:dyDescent="0.25">
      <c r="A175" s="167" t="s">
        <v>313</v>
      </c>
      <c r="B175" s="168">
        <v>0</v>
      </c>
      <c r="C175" s="168"/>
      <c r="D175" s="154" t="s">
        <v>550</v>
      </c>
      <c r="E175" s="166" t="s">
        <v>489</v>
      </c>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t="s">
        <v>490</v>
      </c>
      <c r="E179" s="158"/>
      <c r="F179" s="145"/>
    </row>
    <row r="180" spans="1:7" ht="16.5" x14ac:dyDescent="0.25">
      <c r="A180" s="106" t="s">
        <v>168</v>
      </c>
      <c r="B180" s="168">
        <v>1</v>
      </c>
      <c r="C180" s="216" t="str">
        <f>IF(B180=0, -5, "0")</f>
        <v>0</v>
      </c>
      <c r="D180" s="144" t="s">
        <v>491</v>
      </c>
      <c r="E180" s="171"/>
      <c r="F180" s="145"/>
    </row>
    <row r="181" spans="1:7" x14ac:dyDescent="0.25">
      <c r="A181" s="24" t="s">
        <v>83</v>
      </c>
      <c r="B181" s="168">
        <v>1</v>
      </c>
      <c r="C181" s="168"/>
      <c r="D181" s="166" t="s">
        <v>492</v>
      </c>
      <c r="E181" s="145"/>
      <c r="F181" s="145"/>
    </row>
    <row r="182" spans="1:7" ht="33" x14ac:dyDescent="0.3">
      <c r="A182" s="178" t="s">
        <v>234</v>
      </c>
      <c r="B182" s="168">
        <v>0</v>
      </c>
      <c r="C182" s="168"/>
      <c r="D182" s="155" t="s">
        <v>493</v>
      </c>
      <c r="E182" s="166" t="s">
        <v>494</v>
      </c>
      <c r="F182" s="145"/>
      <c r="G182" s="170"/>
    </row>
    <row r="183" spans="1:7" ht="30" x14ac:dyDescent="0.25">
      <c r="A183" s="24" t="s">
        <v>248</v>
      </c>
      <c r="B183" s="168">
        <v>1</v>
      </c>
      <c r="C183" s="168"/>
      <c r="D183" s="166" t="s">
        <v>495</v>
      </c>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0.8</v>
      </c>
      <c r="E185" s="101"/>
      <c r="F185" s="101"/>
    </row>
    <row r="186" spans="1:7" x14ac:dyDescent="0.25">
      <c r="A186" s="19" t="s">
        <v>38</v>
      </c>
      <c r="B186" s="19"/>
      <c r="C186" s="19"/>
      <c r="D186" s="19">
        <f>SUM(B167:C184)</f>
        <v>28</v>
      </c>
    </row>
    <row r="187" spans="1:7" x14ac:dyDescent="0.25">
      <c r="A187" s="19" t="s">
        <v>37</v>
      </c>
      <c r="B187" s="20"/>
      <c r="C187" s="21"/>
      <c r="D187" s="62">
        <f>D186/(COUNT(B167:C184)*2)</f>
        <v>0.77777777777777779</v>
      </c>
    </row>
    <row r="188" spans="1:7" x14ac:dyDescent="0.25">
      <c r="A188" s="9"/>
      <c r="B188" s="6"/>
      <c r="C188" s="7"/>
      <c r="D188" s="6"/>
    </row>
    <row r="189" spans="1:7" ht="18" x14ac:dyDescent="0.25">
      <c r="A189" s="77" t="s">
        <v>139</v>
      </c>
      <c r="B189" s="83"/>
      <c r="C189" s="84"/>
      <c r="D189" s="80">
        <f>SUM(D163,D186)</f>
        <v>44</v>
      </c>
    </row>
    <row r="190" spans="1:7" ht="18" x14ac:dyDescent="0.25">
      <c r="A190" s="77" t="s">
        <v>226</v>
      </c>
      <c r="B190" s="83"/>
      <c r="C190" s="84"/>
      <c r="D190" s="81">
        <f>D189/(COUNT(B155:C162,B167:C184)*2)</f>
        <v>0.84615384615384615</v>
      </c>
    </row>
    <row r="191" spans="1:7" x14ac:dyDescent="0.25">
      <c r="A191" s="9"/>
      <c r="B191" s="6"/>
      <c r="C191" s="7"/>
      <c r="D191" s="6"/>
    </row>
    <row r="192" spans="1:7" ht="18" x14ac:dyDescent="0.35">
      <c r="A192" s="287" t="s">
        <v>167</v>
      </c>
      <c r="B192" s="287"/>
      <c r="C192" s="287"/>
      <c r="D192" s="287"/>
      <c r="E192" s="287"/>
      <c r="F192" s="287"/>
    </row>
    <row r="193" spans="1:7" x14ac:dyDescent="0.25">
      <c r="A193" s="187">
        <f>B11</f>
        <v>42850</v>
      </c>
      <c r="B193" s="6"/>
      <c r="C193" s="7"/>
      <c r="D193" s="6"/>
    </row>
    <row r="194" spans="1:7" ht="18" x14ac:dyDescent="0.25">
      <c r="A194" s="288" t="s">
        <v>158</v>
      </c>
      <c r="B194" s="289"/>
      <c r="C194" s="289"/>
      <c r="D194" s="289"/>
      <c r="E194" s="289"/>
      <c r="F194" s="289"/>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t="s">
        <v>34</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1</v>
      </c>
      <c r="C212" s="168"/>
      <c r="D212" s="141" t="s">
        <v>496</v>
      </c>
      <c r="E212" s="145"/>
      <c r="F212" s="145"/>
    </row>
    <row r="213" spans="1:7" ht="48" customHeight="1" x14ac:dyDescent="0.25">
      <c r="A213" s="167" t="s">
        <v>176</v>
      </c>
      <c r="B213" s="168">
        <v>0</v>
      </c>
      <c r="C213" s="168"/>
      <c r="D213" s="141" t="s">
        <v>505</v>
      </c>
      <c r="E213" s="166" t="s">
        <v>506</v>
      </c>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ht="75" x14ac:dyDescent="0.25">
      <c r="A216" s="18" t="s">
        <v>70</v>
      </c>
      <c r="B216" s="168">
        <v>1</v>
      </c>
      <c r="C216" s="168"/>
      <c r="D216" s="12" t="s">
        <v>497</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ht="60" x14ac:dyDescent="0.25">
      <c r="A220" s="167" t="s">
        <v>157</v>
      </c>
      <c r="B220" s="168">
        <v>1</v>
      </c>
      <c r="C220" s="168"/>
      <c r="D220" s="154" t="s">
        <v>498</v>
      </c>
      <c r="E220" s="145"/>
      <c r="F220" s="145"/>
    </row>
    <row r="221" spans="1:7" x14ac:dyDescent="0.25">
      <c r="A221" s="24" t="s">
        <v>159</v>
      </c>
      <c r="B221" s="168">
        <v>2</v>
      </c>
      <c r="C221" s="168"/>
      <c r="D221" s="166"/>
      <c r="E221" s="145"/>
      <c r="F221" s="145"/>
    </row>
    <row r="222" spans="1:7" ht="48.75" customHeight="1" x14ac:dyDescent="0.25">
      <c r="A222" s="107" t="s">
        <v>72</v>
      </c>
      <c r="B222" s="168">
        <v>1</v>
      </c>
      <c r="C222" s="215" t="str">
        <f>IF(B222=0, -5, "0")</f>
        <v>0</v>
      </c>
      <c r="D222" s="166" t="s">
        <v>551</v>
      </c>
      <c r="E222" s="145"/>
      <c r="F222" s="145"/>
    </row>
    <row r="223" spans="1:7" ht="18" x14ac:dyDescent="0.35">
      <c r="A223" s="48" t="s">
        <v>289</v>
      </c>
      <c r="B223" s="168">
        <v>2</v>
      </c>
      <c r="C223" s="168"/>
      <c r="D223" s="166" t="s">
        <v>371</v>
      </c>
      <c r="E223" s="158"/>
      <c r="F223" s="145"/>
      <c r="G223" s="170"/>
    </row>
    <row r="224" spans="1:7" ht="16.5" x14ac:dyDescent="0.25">
      <c r="A224" s="106" t="s">
        <v>168</v>
      </c>
      <c r="B224" s="168" t="s">
        <v>34</v>
      </c>
      <c r="C224" s="216" t="str">
        <f>IF(B224=0, -5, "0")</f>
        <v>0</v>
      </c>
      <c r="D224" s="144" t="s">
        <v>499</v>
      </c>
      <c r="E224" s="145"/>
      <c r="F224" s="145"/>
    </row>
    <row r="225" spans="1:6" x14ac:dyDescent="0.25">
      <c r="A225" s="24" t="s">
        <v>83</v>
      </c>
      <c r="B225" s="168" t="s">
        <v>34</v>
      </c>
      <c r="C225" s="168"/>
      <c r="D225" s="166" t="s">
        <v>499</v>
      </c>
      <c r="E225" s="145"/>
      <c r="F225" s="145"/>
    </row>
    <row r="226" spans="1:6" ht="30" x14ac:dyDescent="0.25">
      <c r="A226" s="24" t="s">
        <v>244</v>
      </c>
      <c r="B226" s="168">
        <v>0</v>
      </c>
      <c r="C226" s="168"/>
      <c r="D226" s="272" t="s">
        <v>500</v>
      </c>
      <c r="E226" s="166" t="s">
        <v>501</v>
      </c>
      <c r="F226" s="145"/>
    </row>
    <row r="227" spans="1:6" ht="30" x14ac:dyDescent="0.25">
      <c r="A227" s="24" t="s">
        <v>248</v>
      </c>
      <c r="B227" s="168">
        <v>1</v>
      </c>
      <c r="C227" s="168"/>
      <c r="D227" s="166" t="s">
        <v>502</v>
      </c>
      <c r="E227" s="145"/>
      <c r="F227" s="145"/>
    </row>
    <row r="228" spans="1:6" ht="30" x14ac:dyDescent="0.25">
      <c r="A228" s="24" t="s">
        <v>199</v>
      </c>
      <c r="B228" s="168">
        <v>1</v>
      </c>
      <c r="C228" s="24"/>
      <c r="D228" s="60" t="s">
        <v>503</v>
      </c>
      <c r="E228" s="145"/>
      <c r="F228" s="145"/>
    </row>
    <row r="229" spans="1:6" x14ac:dyDescent="0.25">
      <c r="A229" s="19" t="s">
        <v>38</v>
      </c>
      <c r="B229" s="19"/>
      <c r="C229" s="19"/>
      <c r="D229" s="19">
        <f>SUM(B210:C228)</f>
        <v>18</v>
      </c>
    </row>
    <row r="230" spans="1:6" x14ac:dyDescent="0.25">
      <c r="A230" s="19" t="s">
        <v>37</v>
      </c>
      <c r="B230" s="20"/>
      <c r="C230" s="21"/>
      <c r="D230" s="62">
        <f>D229/(COUNT(B210:C228)*2)</f>
        <v>0.6428571428571429</v>
      </c>
    </row>
    <row r="231" spans="1:6" x14ac:dyDescent="0.25">
      <c r="A231" s="9"/>
      <c r="B231" s="6"/>
      <c r="C231" s="7"/>
      <c r="D231" s="6"/>
    </row>
    <row r="232" spans="1:6" ht="18" x14ac:dyDescent="0.25">
      <c r="A232" s="288" t="s">
        <v>191</v>
      </c>
      <c r="B232" s="289"/>
      <c r="C232" s="289"/>
      <c r="D232" s="289"/>
      <c r="E232" s="289"/>
      <c r="F232" s="289"/>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177</v>
      </c>
      <c r="B236" s="169">
        <v>1</v>
      </c>
      <c r="C236" s="215" t="str">
        <f>IF(B236=0, -5, "0")</f>
        <v>0</v>
      </c>
      <c r="D236" s="155" t="s">
        <v>504</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0.79629629629629628</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1">
        <f>B11</f>
        <v>42850</v>
      </c>
      <c r="B249" s="6"/>
      <c r="C249" s="7"/>
      <c r="D249" s="6"/>
    </row>
    <row r="250" spans="1:6" s="3" customFormat="1" ht="18" x14ac:dyDescent="0.25">
      <c r="A250" s="288" t="s">
        <v>79</v>
      </c>
      <c r="B250" s="289"/>
      <c r="C250" s="289"/>
      <c r="D250" s="289"/>
      <c r="E250" s="289"/>
      <c r="F250" s="289"/>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22</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0" t="s">
        <v>552</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78" customHeight="1" x14ac:dyDescent="0.25">
      <c r="A270" s="167" t="s">
        <v>149</v>
      </c>
      <c r="B270" s="169">
        <v>2</v>
      </c>
      <c r="C270" s="168"/>
      <c r="D270" s="11" t="s">
        <v>507</v>
      </c>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45" x14ac:dyDescent="0.25">
      <c r="A274" s="167" t="s">
        <v>302</v>
      </c>
      <c r="B274" s="169">
        <v>1</v>
      </c>
      <c r="C274" s="168"/>
      <c r="D274" s="11" t="s">
        <v>509</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45" x14ac:dyDescent="0.25">
      <c r="A283" s="24" t="s">
        <v>199</v>
      </c>
      <c r="B283" s="169">
        <v>1</v>
      </c>
      <c r="C283" s="168"/>
      <c r="D283" s="11" t="s">
        <v>508</v>
      </c>
      <c r="E283" s="171"/>
      <c r="F283" s="171"/>
    </row>
    <row r="284" spans="1:6" s="3" customFormat="1" ht="45" x14ac:dyDescent="0.25">
      <c r="A284" s="100" t="s">
        <v>287</v>
      </c>
      <c r="B284" s="169">
        <v>2</v>
      </c>
      <c r="C284" s="152"/>
      <c r="D284" s="273">
        <v>1</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0.9642857142857143</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0">
        <f>B11</f>
        <v>42850</v>
      </c>
      <c r="B292" s="6"/>
      <c r="C292" s="7"/>
      <c r="D292" s="59"/>
    </row>
    <row r="293" spans="1:7" ht="18" x14ac:dyDescent="0.25">
      <c r="A293" s="288" t="s">
        <v>19</v>
      </c>
      <c r="B293" s="289"/>
      <c r="C293" s="289"/>
      <c r="D293" s="289"/>
      <c r="E293" s="289"/>
      <c r="F293" s="28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ht="45" x14ac:dyDescent="0.25">
      <c r="A298" s="22" t="s">
        <v>39</v>
      </c>
      <c r="B298" s="168">
        <v>1</v>
      </c>
      <c r="C298" s="168"/>
      <c r="D298" s="166" t="s">
        <v>510</v>
      </c>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8" t="s">
        <v>122</v>
      </c>
      <c r="B305" s="289"/>
      <c r="C305" s="289"/>
      <c r="D305" s="289"/>
      <c r="E305" s="289"/>
      <c r="F305" s="289"/>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478</v>
      </c>
      <c r="E314" s="145"/>
      <c r="F314" s="145"/>
    </row>
    <row r="315" spans="1:6" ht="45" customHeight="1" x14ac:dyDescent="0.25">
      <c r="A315" s="106" t="s">
        <v>168</v>
      </c>
      <c r="B315" s="169">
        <v>1</v>
      </c>
      <c r="C315" s="216" t="str">
        <f>IF(B315=0, -5, "0")</f>
        <v>0</v>
      </c>
      <c r="D315" s="144" t="s">
        <v>449</v>
      </c>
      <c r="E315" s="145"/>
      <c r="F315" s="145"/>
    </row>
    <row r="316" spans="1:6" x14ac:dyDescent="0.25">
      <c r="A316" s="24" t="s">
        <v>83</v>
      </c>
      <c r="B316" s="169">
        <v>2</v>
      </c>
      <c r="C316" s="168"/>
      <c r="D316" s="166"/>
      <c r="E316" s="145"/>
      <c r="F316" s="145"/>
    </row>
    <row r="317" spans="1:6" ht="45" x14ac:dyDescent="0.25">
      <c r="A317" s="100" t="s">
        <v>287</v>
      </c>
      <c r="B317" s="169">
        <v>1</v>
      </c>
      <c r="C317" s="152"/>
      <c r="D317" s="132">
        <v>0.5</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87" t="s">
        <v>21</v>
      </c>
      <c r="B324" s="287"/>
      <c r="C324" s="287"/>
      <c r="D324" s="287"/>
      <c r="E324" s="287"/>
      <c r="F324" s="287"/>
    </row>
    <row r="325" spans="1:9" x14ac:dyDescent="0.25">
      <c r="A325" s="191">
        <f>B11</f>
        <v>42850</v>
      </c>
      <c r="B325" s="6"/>
      <c r="C325" s="7"/>
      <c r="D325" s="6"/>
    </row>
    <row r="326" spans="1:9" ht="18" x14ac:dyDescent="0.25">
      <c r="A326" s="288" t="s">
        <v>12</v>
      </c>
      <c r="B326" s="289"/>
      <c r="C326" s="289"/>
      <c r="D326" s="289"/>
      <c r="E326" s="289"/>
      <c r="F326" s="289"/>
    </row>
    <row r="327" spans="1:9" ht="30" x14ac:dyDescent="0.25">
      <c r="A327" s="167" t="s">
        <v>109</v>
      </c>
      <c r="B327" s="168">
        <v>1</v>
      </c>
      <c r="C327" s="168"/>
      <c r="D327" s="141" t="s">
        <v>511</v>
      </c>
      <c r="E327" s="145"/>
      <c r="F327" s="145"/>
    </row>
    <row r="328" spans="1:9" x14ac:dyDescent="0.25">
      <c r="A328" s="167" t="s">
        <v>51</v>
      </c>
      <c r="B328" s="168">
        <v>2</v>
      </c>
      <c r="C328" s="168"/>
      <c r="E328" s="145"/>
      <c r="F328" s="145"/>
    </row>
    <row r="329" spans="1:9" x14ac:dyDescent="0.25">
      <c r="A329" s="167" t="s">
        <v>100</v>
      </c>
      <c r="B329" s="168">
        <v>1</v>
      </c>
      <c r="C329" s="168"/>
      <c r="D329" s="141" t="s">
        <v>553</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66" t="s">
        <v>478</v>
      </c>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88" t="s">
        <v>25</v>
      </c>
      <c r="B339" s="289"/>
      <c r="C339" s="289"/>
      <c r="D339" s="289"/>
      <c r="E339" s="289"/>
      <c r="F339" s="289"/>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0</v>
      </c>
      <c r="C345" s="152"/>
      <c r="D345" s="257">
        <v>0</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287" t="s">
        <v>8</v>
      </c>
      <c r="B352" s="287"/>
      <c r="C352" s="287"/>
      <c r="D352" s="287"/>
      <c r="E352" s="287"/>
      <c r="F352" s="287"/>
    </row>
    <row r="353" spans="1:6" x14ac:dyDescent="0.25">
      <c r="A353" s="181">
        <f>B11</f>
        <v>42850</v>
      </c>
      <c r="B353" s="6"/>
      <c r="C353" s="7"/>
      <c r="D353" s="59"/>
    </row>
    <row r="354" spans="1:6" ht="16.5" x14ac:dyDescent="0.25">
      <c r="A354" s="290" t="s">
        <v>113</v>
      </c>
      <c r="B354" s="291"/>
      <c r="C354" s="291"/>
      <c r="D354" s="291"/>
      <c r="E354" s="291"/>
      <c r="F354" s="29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ht="45" x14ac:dyDescent="0.25">
      <c r="A357" s="33" t="s">
        <v>28</v>
      </c>
      <c r="B357" s="168">
        <v>0</v>
      </c>
      <c r="C357" s="168"/>
      <c r="D357" s="154" t="s">
        <v>554</v>
      </c>
      <c r="E357" s="166" t="s">
        <v>555</v>
      </c>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ht="30" x14ac:dyDescent="0.25">
      <c r="A362" s="23" t="s">
        <v>27</v>
      </c>
      <c r="B362" s="168">
        <v>1</v>
      </c>
      <c r="C362" s="168"/>
      <c r="D362" s="10" t="s">
        <v>512</v>
      </c>
      <c r="E362" s="145"/>
      <c r="F362" s="145"/>
    </row>
    <row r="363" spans="1:6" x14ac:dyDescent="0.25">
      <c r="A363" s="19" t="s">
        <v>38</v>
      </c>
      <c r="B363" s="19"/>
      <c r="C363" s="19"/>
      <c r="D363" s="19">
        <f>SUM(B355:C362)</f>
        <v>13</v>
      </c>
    </row>
    <row r="364" spans="1:6" x14ac:dyDescent="0.25">
      <c r="A364" s="19" t="s">
        <v>37</v>
      </c>
      <c r="B364" s="20"/>
      <c r="C364" s="21"/>
      <c r="D364" s="62">
        <f>D363/(COUNT(B355:C362)*2)</f>
        <v>0.8125</v>
      </c>
    </row>
    <row r="365" spans="1:6" x14ac:dyDescent="0.25">
      <c r="A365" s="9"/>
      <c r="B365" s="6"/>
      <c r="C365" s="7"/>
      <c r="D365" s="6"/>
    </row>
    <row r="366" spans="1:6" ht="18" x14ac:dyDescent="0.25">
      <c r="A366" s="288" t="s">
        <v>25</v>
      </c>
      <c r="B366" s="289"/>
      <c r="C366" s="289"/>
      <c r="D366" s="289"/>
      <c r="E366" s="289"/>
      <c r="F366" s="289"/>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ht="30" customHeight="1" x14ac:dyDescent="0.25">
      <c r="A371" s="18" t="s">
        <v>55</v>
      </c>
      <c r="B371" s="169">
        <v>1</v>
      </c>
      <c r="C371" s="168"/>
      <c r="D371" s="12" t="s">
        <v>513</v>
      </c>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478</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3">
        <f>D379/(COUNT(B367:C378)*2)</f>
        <v>0.90909090909090906</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51.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0.91666666666666663</v>
      </c>
      <c r="E403" s="170"/>
    </row>
    <row r="404" spans="1:6" x14ac:dyDescent="0.25">
      <c r="A404" s="5"/>
      <c r="B404" s="6"/>
      <c r="C404" s="7"/>
      <c r="D404" s="6"/>
    </row>
    <row r="405" spans="1:6" ht="18" x14ac:dyDescent="0.35">
      <c r="A405" s="287" t="s">
        <v>125</v>
      </c>
      <c r="B405" s="287"/>
      <c r="C405" s="287"/>
      <c r="D405" s="287"/>
      <c r="E405" s="287"/>
      <c r="F405" s="287"/>
    </row>
    <row r="406" spans="1:6" x14ac:dyDescent="0.25">
      <c r="A406" s="190">
        <f>B11</f>
        <v>42850</v>
      </c>
      <c r="B406" s="6"/>
      <c r="C406" s="7"/>
      <c r="D406" s="6"/>
    </row>
    <row r="407" spans="1:6" ht="16.5" x14ac:dyDescent="0.25">
      <c r="A407" s="290" t="s">
        <v>19</v>
      </c>
      <c r="B407" s="291"/>
      <c r="C407" s="291"/>
      <c r="D407" s="291"/>
      <c r="E407" s="291"/>
      <c r="F407" s="29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60" x14ac:dyDescent="0.25">
      <c r="A411" s="22" t="s">
        <v>126</v>
      </c>
      <c r="B411" s="168">
        <v>0</v>
      </c>
      <c r="C411" s="168"/>
      <c r="D411" s="166" t="s">
        <v>514</v>
      </c>
      <c r="E411" s="166" t="s">
        <v>515</v>
      </c>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516</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t="s">
        <v>34</v>
      </c>
      <c r="C424" s="168"/>
      <c r="D424" s="166"/>
      <c r="E424" s="145"/>
      <c r="F424" s="145"/>
    </row>
    <row r="425" spans="1:6" x14ac:dyDescent="0.25">
      <c r="A425" s="18" t="s">
        <v>248</v>
      </c>
      <c r="B425" s="168">
        <v>1</v>
      </c>
      <c r="C425" s="168"/>
      <c r="D425" s="166" t="s">
        <v>478</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14</v>
      </c>
    </row>
    <row r="430" spans="1:6" x14ac:dyDescent="0.25">
      <c r="A430" s="19" t="s">
        <v>37</v>
      </c>
      <c r="B430" s="20"/>
      <c r="C430" s="21"/>
      <c r="D430" s="62">
        <f>D429/(COUNT(B419:C427)*2)</f>
        <v>0.875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87" t="s">
        <v>374</v>
      </c>
      <c r="B435" s="287"/>
      <c r="C435" s="287"/>
      <c r="D435" s="287"/>
      <c r="E435" s="287"/>
      <c r="F435" s="287"/>
    </row>
    <row r="436" spans="1:7" x14ac:dyDescent="0.25">
      <c r="A436" s="193">
        <f>+B11</f>
        <v>42850</v>
      </c>
      <c r="B436" s="6"/>
      <c r="C436" s="7"/>
      <c r="D436" s="6"/>
    </row>
    <row r="437" spans="1:7" ht="18" x14ac:dyDescent="0.25">
      <c r="A437" s="288" t="s">
        <v>375</v>
      </c>
      <c r="B437" s="289"/>
      <c r="C437" s="289"/>
      <c r="D437" s="289"/>
      <c r="E437" s="289"/>
      <c r="F437" s="289"/>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ht="30" x14ac:dyDescent="0.25">
      <c r="A440" s="167" t="s">
        <v>556</v>
      </c>
      <c r="B440" s="168">
        <v>1</v>
      </c>
      <c r="C440" s="169"/>
      <c r="D440" s="166" t="s">
        <v>517</v>
      </c>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88" t="s">
        <v>31</v>
      </c>
      <c r="B444" s="289"/>
      <c r="C444" s="289"/>
      <c r="D444" s="289"/>
      <c r="E444" s="289"/>
      <c r="F444" s="28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30" x14ac:dyDescent="0.25">
      <c r="A458" s="32" t="s">
        <v>86</v>
      </c>
      <c r="B458" s="168">
        <v>1</v>
      </c>
      <c r="C458" s="169"/>
      <c r="D458" s="160" t="s">
        <v>518</v>
      </c>
      <c r="E458" s="171"/>
      <c r="F458" s="145"/>
    </row>
    <row r="459" spans="1:6" x14ac:dyDescent="0.25">
      <c r="A459" s="32" t="s">
        <v>16</v>
      </c>
      <c r="B459" s="168">
        <v>2</v>
      </c>
      <c r="C459" s="168"/>
      <c r="D459" s="154"/>
      <c r="E459" s="145"/>
      <c r="F459" s="145"/>
    </row>
    <row r="460" spans="1:6" ht="45" x14ac:dyDescent="0.25">
      <c r="A460" s="115" t="s">
        <v>287</v>
      </c>
      <c r="B460" s="168">
        <v>0</v>
      </c>
      <c r="C460" s="152"/>
      <c r="D460" s="255">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69">
        <v>2</v>
      </c>
      <c r="C466" s="169"/>
      <c r="D466" s="144"/>
      <c r="E466" s="171"/>
      <c r="F466" s="145"/>
    </row>
    <row r="467" spans="1:7" ht="45.75" x14ac:dyDescent="0.3">
      <c r="A467" s="179" t="s">
        <v>306</v>
      </c>
      <c r="B467" s="169">
        <v>1</v>
      </c>
      <c r="C467" s="216" t="str">
        <f>IF(B467=0, -5, "0")</f>
        <v>0</v>
      </c>
      <c r="D467" s="144" t="s">
        <v>519</v>
      </c>
      <c r="E467" s="170"/>
      <c r="F467" s="145"/>
      <c r="G467" s="170"/>
    </row>
    <row r="468" spans="1:7" ht="30" x14ac:dyDescent="0.25">
      <c r="A468" s="32" t="s">
        <v>196</v>
      </c>
      <c r="B468" s="169">
        <v>1</v>
      </c>
      <c r="C468" s="169"/>
      <c r="D468" s="160" t="s">
        <v>520</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4</v>
      </c>
    </row>
    <row r="471" spans="1:7" x14ac:dyDescent="0.25">
      <c r="A471" s="19" t="s">
        <v>37</v>
      </c>
      <c r="B471" s="20"/>
      <c r="C471" s="21"/>
      <c r="D471" s="62">
        <f>D470/(COUNT(B466:C468)*2)</f>
        <v>0.66666666666666663</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521</v>
      </c>
      <c r="E476" s="145"/>
      <c r="F476" s="145"/>
    </row>
    <row r="477" spans="1:7" ht="36" x14ac:dyDescent="0.35">
      <c r="A477" s="82" t="s">
        <v>106</v>
      </c>
      <c r="B477" s="168">
        <v>1</v>
      </c>
      <c r="C477" s="215" t="str">
        <f>IF(B477=0, -5, "0")</f>
        <v>0</v>
      </c>
      <c r="D477" s="166" t="s">
        <v>522</v>
      </c>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101.25" customHeight="1" x14ac:dyDescent="0.25">
      <c r="A481" s="18" t="s">
        <v>258</v>
      </c>
      <c r="B481" s="168">
        <v>1</v>
      </c>
      <c r="C481" s="168"/>
      <c r="D481" s="166" t="s">
        <v>524</v>
      </c>
      <c r="E481" s="166"/>
      <c r="F481" s="145"/>
    </row>
    <row r="482" spans="1:7" x14ac:dyDescent="0.25">
      <c r="A482" s="24" t="s">
        <v>120</v>
      </c>
      <c r="B482" s="168">
        <v>2</v>
      </c>
      <c r="C482" s="168"/>
      <c r="D482" s="166"/>
      <c r="E482" s="145"/>
      <c r="F482" s="145"/>
    </row>
    <row r="483" spans="1:7" ht="30" x14ac:dyDescent="0.25">
      <c r="A483" s="18" t="s">
        <v>88</v>
      </c>
      <c r="B483" s="168">
        <v>1</v>
      </c>
      <c r="C483" s="168"/>
      <c r="D483" s="166" t="s">
        <v>523</v>
      </c>
      <c r="E483" s="145"/>
      <c r="F483" s="145"/>
    </row>
    <row r="484" spans="1:7" ht="30" x14ac:dyDescent="0.25">
      <c r="A484" s="167" t="s">
        <v>257</v>
      </c>
      <c r="B484" s="168">
        <v>1</v>
      </c>
      <c r="C484" s="168"/>
      <c r="D484" s="166" t="s">
        <v>528</v>
      </c>
      <c r="E484" s="145"/>
      <c r="F484" s="145"/>
    </row>
    <row r="485" spans="1:7" ht="30" x14ac:dyDescent="0.25">
      <c r="A485" s="167" t="s">
        <v>210</v>
      </c>
      <c r="B485" s="168" t="s">
        <v>34</v>
      </c>
      <c r="C485" s="168"/>
      <c r="D485" s="166"/>
      <c r="E485" s="145"/>
      <c r="F485" s="145"/>
    </row>
    <row r="486" spans="1:7" ht="30" x14ac:dyDescent="0.25">
      <c r="A486" s="192" t="s">
        <v>370</v>
      </c>
      <c r="B486" s="168" t="s">
        <v>34</v>
      </c>
      <c r="C486" s="168"/>
      <c r="D486" s="166" t="s">
        <v>557</v>
      </c>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11</v>
      </c>
    </row>
    <row r="492" spans="1:7" x14ac:dyDescent="0.25">
      <c r="A492" s="19" t="s">
        <v>37</v>
      </c>
      <c r="B492" s="20"/>
      <c r="C492" s="21"/>
      <c r="D492" s="62">
        <f>D491/(COUNT(B475:C489)*2)</f>
        <v>0.6875</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7" t="s">
        <v>169</v>
      </c>
      <c r="B496" s="168" t="s">
        <v>34</v>
      </c>
      <c r="C496" s="168"/>
      <c r="D496" s="250"/>
      <c r="E496" s="251"/>
      <c r="F496" s="251"/>
    </row>
    <row r="497" spans="1:6" x14ac:dyDescent="0.25">
      <c r="A497" s="18" t="s">
        <v>58</v>
      </c>
      <c r="B497" s="168">
        <v>2</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0.79333333333333333</v>
      </c>
    </row>
    <row r="504" spans="1:6" ht="22.5" x14ac:dyDescent="0.3">
      <c r="A504" s="70" t="s">
        <v>47</v>
      </c>
      <c r="B504" s="71"/>
      <c r="C504" s="72"/>
      <c r="D504" s="73">
        <f>SUM(D500,D491,D461,D451,D402,D349,D321,D40,D470,D288,D245,D149,D432,D189,D96)</f>
        <v>455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0.88178294573643412</v>
      </c>
    </row>
  </sheetData>
  <sheetProtection algorithmName="SHA-512" hashValue="FOQ9tYbmFjUkHB2lSkk66J4EIdsF1aaGOUnuKNLNFeDikvgYKvC6IFusHFLoBWYRMHin/YaK+c1muP0kzs7syQ==" saltValue="+um/t9JJUvucbMphpnMfS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rowBreaks count="6" manualBreakCount="6">
    <brk id="69" max="6" man="1"/>
    <brk id="135" max="6" man="1"/>
    <brk id="191" max="6" man="1"/>
    <brk id="259" max="6" man="1"/>
    <brk id="337"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8" zoomScale="80" zoomScaleNormal="80" workbookViewId="0">
      <selection activeCell="D211" sqref="D2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1" t="s">
        <v>52</v>
      </c>
      <c r="B6" s="301"/>
      <c r="C6" s="301"/>
      <c r="D6" s="301"/>
      <c r="E6" s="301"/>
      <c r="F6" s="301"/>
      <c r="G6" s="214"/>
      <c r="H6" s="214"/>
      <c r="I6" s="214"/>
    </row>
    <row r="7" spans="1:9" s="36" customFormat="1" ht="21.75" customHeight="1" x14ac:dyDescent="0.5">
      <c r="A7" s="302" t="str">
        <f>'A1 Exploitation'!A8:F8</f>
        <v>Merezgua</v>
      </c>
      <c r="B7" s="302"/>
      <c r="C7" s="302"/>
      <c r="D7" s="302"/>
      <c r="E7" s="302"/>
      <c r="F7" s="302"/>
      <c r="G7" s="214"/>
      <c r="H7" s="214"/>
      <c r="I7" s="214"/>
    </row>
    <row r="8" spans="1:9" s="36" customFormat="1" ht="24.75" x14ac:dyDescent="0.5">
      <c r="A8" s="38" t="s">
        <v>44</v>
      </c>
      <c r="B8" s="318" t="str">
        <f>'A2 Exploitation'!B9:F9</f>
        <v>Dr Mejed Heni - M. Haithem Bougaalech</v>
      </c>
      <c r="C8" s="318"/>
      <c r="D8" s="318"/>
      <c r="E8" s="318"/>
      <c r="F8" s="318"/>
      <c r="G8" s="214"/>
      <c r="H8" s="214"/>
      <c r="I8" s="214"/>
    </row>
    <row r="9" spans="1:9" s="36" customFormat="1" ht="24.75" x14ac:dyDescent="0.5">
      <c r="A9" s="39" t="s">
        <v>46</v>
      </c>
      <c r="B9" s="319" t="str">
        <f>'A2 Exploitation'!B10:F10</f>
        <v>M. Rabîi (Pépinière Directeur magasin) et les chefs rayons</v>
      </c>
      <c r="C9" s="319"/>
      <c r="D9" s="319"/>
      <c r="E9" s="319"/>
      <c r="F9" s="319"/>
      <c r="G9" s="214"/>
      <c r="H9" s="214"/>
      <c r="I9" s="214"/>
    </row>
    <row r="10" spans="1:9" s="36" customFormat="1" ht="24.75" x14ac:dyDescent="0.5">
      <c r="A10" s="38" t="s">
        <v>45</v>
      </c>
      <c r="B10" s="316">
        <f>'A2 Exploitation'!B11:F11</f>
        <v>42850</v>
      </c>
      <c r="C10" s="316"/>
      <c r="D10" s="316"/>
      <c r="E10" s="316"/>
      <c r="F10" s="316"/>
      <c r="G10" s="214"/>
      <c r="H10" s="214"/>
      <c r="I10" s="214"/>
    </row>
    <row r="11" spans="1:9" s="36" customFormat="1" ht="24.75" x14ac:dyDescent="0.5">
      <c r="A11" s="38" t="s">
        <v>341</v>
      </c>
      <c r="B11" s="320">
        <f>D198</f>
        <v>0.83486238532110091</v>
      </c>
      <c r="C11" s="320"/>
      <c r="D11" s="320"/>
      <c r="E11" s="320"/>
      <c r="F11" s="320"/>
      <c r="G11" s="214"/>
      <c r="H11" s="214"/>
      <c r="I11" s="214"/>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t="s">
        <v>34</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3" t="s">
        <v>38</v>
      </c>
      <c r="B22" s="310"/>
      <c r="C22" s="311"/>
      <c r="D22" s="213">
        <f>SUM(B17:C21)</f>
        <v>8</v>
      </c>
    </row>
    <row r="23" spans="1:6" x14ac:dyDescent="0.3">
      <c r="A23" s="307" t="s">
        <v>342</v>
      </c>
      <c r="B23" s="308"/>
      <c r="C23" s="309"/>
      <c r="D23" s="64">
        <f>D22/(COUNT(B17:C21)*2)</f>
        <v>1</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212">
        <f>SUM(B26:C31)</f>
        <v>12</v>
      </c>
    </row>
    <row r="33" spans="1:6" x14ac:dyDescent="0.3">
      <c r="A33" s="307" t="s">
        <v>342</v>
      </c>
      <c r="B33" s="308"/>
      <c r="C33" s="309"/>
      <c r="D33" s="64">
        <f>D32/(COUNT(B26:C31)*2)</f>
        <v>1</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7" t="s">
        <v>38</v>
      </c>
      <c r="B41" s="308"/>
      <c r="C41" s="309"/>
      <c r="D41" s="212">
        <f>SUM(B36:C40)</f>
        <v>10</v>
      </c>
      <c r="E41" s="37"/>
      <c r="F41" s="37"/>
    </row>
    <row r="42" spans="1:6" s="50" customFormat="1" x14ac:dyDescent="0.3">
      <c r="A42" s="307" t="s">
        <v>342</v>
      </c>
      <c r="B42" s="308"/>
      <c r="C42" s="309"/>
      <c r="D42" s="64">
        <f>D41/(COUNT(B36:C40)*2)</f>
        <v>1</v>
      </c>
      <c r="E42" s="37"/>
      <c r="F42" s="37"/>
    </row>
    <row r="43" spans="1:6" s="50" customFormat="1" x14ac:dyDescent="0.3">
      <c r="A43" s="89"/>
      <c r="B43" s="90"/>
      <c r="C43" s="90"/>
      <c r="D43" s="91"/>
    </row>
    <row r="44" spans="1:6" ht="19.5" x14ac:dyDescent="0.4">
      <c r="A44" s="314" t="s">
        <v>21</v>
      </c>
      <c r="B44" s="315"/>
      <c r="C44" s="315"/>
      <c r="D44" s="315"/>
      <c r="E44" s="315"/>
      <c r="F44" s="315"/>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49.5" x14ac:dyDescent="0.3">
      <c r="A49" s="41" t="s">
        <v>93</v>
      </c>
      <c r="B49" s="219">
        <v>1</v>
      </c>
      <c r="C49" s="219"/>
      <c r="D49" s="259" t="s">
        <v>526</v>
      </c>
      <c r="E49" s="219"/>
      <c r="F49" s="219"/>
    </row>
    <row r="50" spans="1:6" ht="18" x14ac:dyDescent="0.35">
      <c r="A50" s="75" t="s">
        <v>343</v>
      </c>
      <c r="B50" s="219">
        <v>1</v>
      </c>
      <c r="C50" s="246" t="str">
        <f>IF(B50=0, -5, "0")</f>
        <v>0</v>
      </c>
      <c r="D50" s="223" t="s">
        <v>525</v>
      </c>
      <c r="E50" s="219"/>
      <c r="F50" s="219"/>
    </row>
    <row r="51" spans="1:6" x14ac:dyDescent="0.3">
      <c r="A51" s="307" t="s">
        <v>38</v>
      </c>
      <c r="B51" s="308"/>
      <c r="C51" s="309"/>
      <c r="D51" s="212">
        <f>SUM(B45:C50)</f>
        <v>10</v>
      </c>
    </row>
    <row r="52" spans="1:6" x14ac:dyDescent="0.3">
      <c r="A52" s="307" t="s">
        <v>342</v>
      </c>
      <c r="B52" s="308"/>
      <c r="C52" s="309"/>
      <c r="D52" s="64">
        <f>D51/(COUNT(B45:C50)*2)</f>
        <v>0.83333333333333337</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3.75" customHeight="1" x14ac:dyDescent="0.3">
      <c r="A58" s="51" t="s">
        <v>101</v>
      </c>
      <c r="B58" s="219">
        <v>1</v>
      </c>
      <c r="C58" s="219"/>
      <c r="D58" s="223" t="s">
        <v>527</v>
      </c>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212">
        <f>SUM(B55:C61)</f>
        <v>13</v>
      </c>
    </row>
    <row r="63" spans="1:6" x14ac:dyDescent="0.3">
      <c r="A63" s="307" t="s">
        <v>342</v>
      </c>
      <c r="B63" s="308"/>
      <c r="C63" s="309"/>
      <c r="D63" s="64">
        <f>D62/(COUNT(B55:C61)*2)</f>
        <v>0.9285714285714286</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212">
        <f>SUM(B66:C82)</f>
        <v>28</v>
      </c>
    </row>
    <row r="84" spans="1:6" x14ac:dyDescent="0.3">
      <c r="A84" s="307" t="s">
        <v>342</v>
      </c>
      <c r="B84" s="308"/>
      <c r="C84" s="309"/>
      <c r="D84" s="64">
        <f>D83/(COUNT(B66:C82)*2)</f>
        <v>1</v>
      </c>
    </row>
    <row r="85" spans="1:6" s="50" customFormat="1" x14ac:dyDescent="0.3">
      <c r="A85" s="54"/>
      <c r="B85" s="55"/>
      <c r="C85" s="55"/>
      <c r="D85" s="56"/>
    </row>
    <row r="86" spans="1:6" ht="19.5" x14ac:dyDescent="0.4">
      <c r="A86" s="305" t="s">
        <v>237</v>
      </c>
      <c r="B86" s="306"/>
      <c r="C86" s="306"/>
      <c r="D86" s="306"/>
      <c r="E86" s="306"/>
      <c r="F86" s="306"/>
    </row>
    <row r="87" spans="1:6" ht="51" x14ac:dyDescent="0.4">
      <c r="A87" s="92" t="s">
        <v>320</v>
      </c>
      <c r="B87" s="235">
        <v>0</v>
      </c>
      <c r="C87" s="226"/>
      <c r="D87" s="220" t="s">
        <v>529</v>
      </c>
      <c r="E87" s="220" t="s">
        <v>530</v>
      </c>
      <c r="F87" s="219"/>
    </row>
    <row r="88" spans="1:6" ht="34.5" x14ac:dyDescent="0.4">
      <c r="A88" s="41" t="s">
        <v>319</v>
      </c>
      <c r="B88" s="235">
        <v>1</v>
      </c>
      <c r="C88" s="226"/>
      <c r="D88" s="220" t="s">
        <v>531</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532</v>
      </c>
      <c r="E98" s="219"/>
      <c r="F98" s="219"/>
    </row>
    <row r="99" spans="1:6" ht="50.25" x14ac:dyDescent="0.35">
      <c r="A99" s="87" t="s">
        <v>344</v>
      </c>
      <c r="B99" s="235">
        <v>0</v>
      </c>
      <c r="C99" s="246">
        <f>IF(B99=0, -5, "0")</f>
        <v>-5</v>
      </c>
      <c r="D99" s="220" t="s">
        <v>534</v>
      </c>
      <c r="E99" s="220" t="s">
        <v>533</v>
      </c>
      <c r="F99" s="219"/>
    </row>
    <row r="100" spans="1:6" x14ac:dyDescent="0.3">
      <c r="A100" s="93" t="s">
        <v>263</v>
      </c>
      <c r="B100" s="235">
        <v>2</v>
      </c>
      <c r="C100" s="219"/>
      <c r="D100" s="220"/>
      <c r="E100" s="219"/>
      <c r="F100" s="219"/>
    </row>
    <row r="101" spans="1:6" x14ac:dyDescent="0.3">
      <c r="A101" s="307" t="s">
        <v>38</v>
      </c>
      <c r="B101" s="308"/>
      <c r="C101" s="309"/>
      <c r="D101" s="212">
        <f>SUM(B87:C100)</f>
        <v>17</v>
      </c>
    </row>
    <row r="102" spans="1:6" x14ac:dyDescent="0.3">
      <c r="A102" s="307" t="s">
        <v>342</v>
      </c>
      <c r="B102" s="308"/>
      <c r="C102" s="309"/>
      <c r="D102" s="64">
        <f>D101/(COUNT(B87:C100)*2)</f>
        <v>0.56666666666666665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33" x14ac:dyDescent="0.3">
      <c r="A112" s="49" t="s">
        <v>182</v>
      </c>
      <c r="B112" s="235">
        <v>1</v>
      </c>
      <c r="C112" s="219"/>
      <c r="D112" s="220" t="s">
        <v>558</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t="s">
        <v>535</v>
      </c>
      <c r="E115" s="219"/>
      <c r="F115" s="231"/>
    </row>
    <row r="116" spans="1:6" s="50" customFormat="1" ht="45.75" x14ac:dyDescent="0.3">
      <c r="A116" s="93" t="s">
        <v>263</v>
      </c>
      <c r="B116" s="235">
        <v>1</v>
      </c>
      <c r="C116" s="219"/>
      <c r="D116" s="232" t="s">
        <v>536</v>
      </c>
      <c r="E116" s="219"/>
      <c r="F116" s="219"/>
    </row>
    <row r="117" spans="1:6" s="50" customFormat="1" x14ac:dyDescent="0.3">
      <c r="A117" s="307" t="s">
        <v>38</v>
      </c>
      <c r="B117" s="308"/>
      <c r="C117" s="309"/>
      <c r="D117" s="212">
        <f>SUM(B106:C116)</f>
        <v>20</v>
      </c>
      <c r="E117" s="37"/>
      <c r="F117" s="37"/>
    </row>
    <row r="118" spans="1:6" s="50" customFormat="1" x14ac:dyDescent="0.3">
      <c r="A118" s="307" t="s">
        <v>342</v>
      </c>
      <c r="B118" s="308"/>
      <c r="C118" s="309"/>
      <c r="D118" s="64">
        <f>D117/(COUNT(B106:C116)*2)</f>
        <v>0.90909090909090906</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537</v>
      </c>
      <c r="E129" s="220"/>
      <c r="F129" s="219"/>
    </row>
    <row r="130" spans="1:6" x14ac:dyDescent="0.3">
      <c r="A130" s="51" t="s">
        <v>323</v>
      </c>
      <c r="B130" s="236">
        <v>2</v>
      </c>
      <c r="C130" s="239"/>
      <c r="D130" s="220"/>
      <c r="E130" s="220"/>
      <c r="F130" s="219"/>
    </row>
    <row r="131" spans="1:6" ht="31.5" x14ac:dyDescent="0.35">
      <c r="A131" s="87" t="s">
        <v>366</v>
      </c>
      <c r="B131" s="236">
        <v>1</v>
      </c>
      <c r="C131" s="247" t="str">
        <f>IF(B131=0, -5, "0")</f>
        <v>0</v>
      </c>
      <c r="D131" s="232" t="s">
        <v>538</v>
      </c>
      <c r="E131" s="227"/>
      <c r="F131" s="231"/>
    </row>
    <row r="132" spans="1:6" x14ac:dyDescent="0.3">
      <c r="A132" s="307" t="s">
        <v>38</v>
      </c>
      <c r="B132" s="308"/>
      <c r="C132" s="309"/>
      <c r="D132" s="212">
        <f>SUM(B121:C131)</f>
        <v>13</v>
      </c>
    </row>
    <row r="133" spans="1:6" x14ac:dyDescent="0.3">
      <c r="A133" s="307" t="s">
        <v>342</v>
      </c>
      <c r="B133" s="308"/>
      <c r="C133" s="309"/>
      <c r="D133" s="62">
        <f>D132/(COUNT(B121:C131)*2)</f>
        <v>0.9285714285714286</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43" t="s">
        <v>539</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ht="30.75" x14ac:dyDescent="0.3">
      <c r="A146" s="92" t="s">
        <v>240</v>
      </c>
      <c r="B146" s="235">
        <v>1</v>
      </c>
      <c r="C146" s="220"/>
      <c r="D146" s="223" t="s">
        <v>562</v>
      </c>
      <c r="E146" s="219"/>
      <c r="F146" s="219"/>
    </row>
    <row r="147" spans="1:6" x14ac:dyDescent="0.3">
      <c r="A147" s="41" t="s">
        <v>352</v>
      </c>
      <c r="B147" s="235">
        <v>2</v>
      </c>
      <c r="C147" s="220"/>
      <c r="D147" s="241"/>
      <c r="E147" s="219"/>
      <c r="F147" s="219"/>
    </row>
    <row r="148" spans="1:6" x14ac:dyDescent="0.3">
      <c r="A148" s="307" t="s">
        <v>38</v>
      </c>
      <c r="B148" s="308"/>
      <c r="C148" s="309"/>
      <c r="D148" s="212">
        <f>SUM(B136:C147)</f>
        <v>23</v>
      </c>
    </row>
    <row r="149" spans="1:6" x14ac:dyDescent="0.3">
      <c r="A149" s="307" t="s">
        <v>342</v>
      </c>
      <c r="B149" s="308"/>
      <c r="C149" s="309"/>
      <c r="D149" s="64">
        <f>D148/(COUNT(B136:C147)*2)</f>
        <v>0.95833333333333337</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2" t="s">
        <v>326</v>
      </c>
      <c r="B152" s="219">
        <v>1</v>
      </c>
      <c r="C152" s="219"/>
      <c r="D152" s="220" t="s">
        <v>540</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2</v>
      </c>
      <c r="C155" s="246" t="str">
        <f>IF(B155=0, -5, "0")</f>
        <v>0</v>
      </c>
      <c r="D155" s="220" t="s">
        <v>541</v>
      </c>
      <c r="E155" s="219"/>
      <c r="F155" s="219"/>
    </row>
    <row r="156" spans="1:6" ht="33.75" x14ac:dyDescent="0.35">
      <c r="A156" s="75" t="s">
        <v>355</v>
      </c>
      <c r="B156" s="219">
        <v>0</v>
      </c>
      <c r="C156" s="246">
        <f>IF(B156=0, -5, "0")</f>
        <v>-5</v>
      </c>
      <c r="D156" s="220" t="s">
        <v>542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7" t="s">
        <v>38</v>
      </c>
      <c r="B160" s="310"/>
      <c r="C160" s="311"/>
      <c r="D160" s="213">
        <f>SUM(B152:C159)</f>
        <v>8</v>
      </c>
    </row>
    <row r="161" spans="1:6" x14ac:dyDescent="0.3">
      <c r="A161" s="307" t="s">
        <v>342</v>
      </c>
      <c r="B161" s="308"/>
      <c r="C161" s="309"/>
      <c r="D161" s="64">
        <f>D160/(COUNT(B152:C159)*2)</f>
        <v>0.44444444444444442</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5" t="s">
        <v>333</v>
      </c>
      <c r="B164" s="219" t="s">
        <v>34</v>
      </c>
      <c r="C164" s="246" t="str">
        <f>IF(B164=0, -5, "0")</f>
        <v>0</v>
      </c>
      <c r="D164" s="219"/>
      <c r="E164" s="219"/>
      <c r="F164" s="219"/>
    </row>
    <row r="165" spans="1:6" x14ac:dyDescent="0.3">
      <c r="A165" s="41" t="s">
        <v>334</v>
      </c>
      <c r="B165" s="219">
        <v>2</v>
      </c>
      <c r="C165" s="219"/>
      <c r="D165" s="220"/>
      <c r="E165" s="219"/>
      <c r="F165" s="219"/>
    </row>
    <row r="166" spans="1:6" ht="33" x14ac:dyDescent="0.3">
      <c r="A166" s="86" t="s">
        <v>241</v>
      </c>
      <c r="B166" s="219">
        <v>0</v>
      </c>
      <c r="C166" s="219"/>
      <c r="D166" s="220" t="s">
        <v>543</v>
      </c>
      <c r="E166" s="219" t="s">
        <v>544</v>
      </c>
      <c r="F166" s="219"/>
    </row>
    <row r="167" spans="1:6" x14ac:dyDescent="0.3">
      <c r="A167" s="41" t="s">
        <v>95</v>
      </c>
      <c r="B167" s="219">
        <v>2</v>
      </c>
      <c r="C167" s="219"/>
      <c r="D167" s="219"/>
      <c r="E167" s="220"/>
      <c r="F167" s="219"/>
    </row>
    <row r="168" spans="1:6" x14ac:dyDescent="0.3">
      <c r="A168" s="307" t="s">
        <v>38</v>
      </c>
      <c r="B168" s="308"/>
      <c r="C168" s="309"/>
      <c r="D168" s="212">
        <f>SUM(B164:C167)</f>
        <v>4</v>
      </c>
    </row>
    <row r="169" spans="1:6" x14ac:dyDescent="0.3">
      <c r="A169" s="307" t="s">
        <v>342</v>
      </c>
      <c r="B169" s="308"/>
      <c r="C169" s="309"/>
      <c r="D169" s="64">
        <f>D168/(COUNT(B164:C167)*2)</f>
        <v>0.66666666666666663</v>
      </c>
    </row>
    <row r="170" spans="1:6" s="50" customFormat="1" x14ac:dyDescent="0.3">
      <c r="A170" s="54"/>
      <c r="B170" s="55"/>
      <c r="C170" s="55"/>
      <c r="D170" s="56"/>
    </row>
    <row r="171" spans="1:6" ht="19.5" x14ac:dyDescent="0.4">
      <c r="A171" s="312" t="s">
        <v>17</v>
      </c>
      <c r="B171" s="313"/>
      <c r="C171" s="313"/>
      <c r="D171" s="313"/>
      <c r="E171" s="313"/>
      <c r="F171" s="313"/>
    </row>
    <row r="172" spans="1:6" ht="60.75" x14ac:dyDescent="0.3">
      <c r="A172" s="48" t="s">
        <v>202</v>
      </c>
      <c r="B172" s="219">
        <v>0</v>
      </c>
      <c r="C172" s="219"/>
      <c r="D172" s="245" t="s">
        <v>559</v>
      </c>
      <c r="E172" s="219" t="s">
        <v>545</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7" t="s">
        <v>38</v>
      </c>
      <c r="B176" s="308"/>
      <c r="C176" s="309"/>
      <c r="D176" s="212">
        <f>SUM(B172:C175)</f>
        <v>6</v>
      </c>
    </row>
    <row r="177" spans="1:6" x14ac:dyDescent="0.3">
      <c r="A177" s="307" t="s">
        <v>342</v>
      </c>
      <c r="B177" s="308"/>
      <c r="C177" s="309"/>
      <c r="D177" s="64">
        <f>D176/(COUNT(B172:C175)*2)</f>
        <v>0.75</v>
      </c>
    </row>
    <row r="178" spans="1:6" s="50" customFormat="1" x14ac:dyDescent="0.3">
      <c r="A178" s="54"/>
      <c r="B178" s="55"/>
      <c r="C178" s="55"/>
      <c r="D178" s="56"/>
    </row>
    <row r="179" spans="1:6" ht="19.5" x14ac:dyDescent="0.4">
      <c r="A179" s="305" t="s">
        <v>87</v>
      </c>
      <c r="B179" s="306"/>
      <c r="C179" s="306"/>
      <c r="D179" s="306"/>
      <c r="E179" s="306"/>
      <c r="F179" s="306"/>
    </row>
    <row r="180" spans="1:6" ht="66" x14ac:dyDescent="0.3">
      <c r="A180" s="86" t="s">
        <v>364</v>
      </c>
      <c r="B180" s="219">
        <v>1</v>
      </c>
      <c r="C180" s="219"/>
      <c r="D180" s="220" t="s">
        <v>560</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7" t="s">
        <v>38</v>
      </c>
      <c r="B185" s="308"/>
      <c r="C185" s="309"/>
      <c r="D185" s="212">
        <f>SUM(B180:C184)</f>
        <v>9</v>
      </c>
    </row>
    <row r="186" spans="1:6" x14ac:dyDescent="0.3">
      <c r="A186" s="307" t="s">
        <v>342</v>
      </c>
      <c r="B186" s="308"/>
      <c r="C186" s="309"/>
      <c r="D186" s="64">
        <f>D185/(COUNT(B180:C184)*2)</f>
        <v>0.9</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1</v>
      </c>
      <c r="C191" s="219"/>
      <c r="D191" s="220" t="s">
        <v>546</v>
      </c>
      <c r="E191" s="219"/>
      <c r="F191" s="219"/>
    </row>
    <row r="192" spans="1:6" x14ac:dyDescent="0.3">
      <c r="A192" s="95" t="s">
        <v>212</v>
      </c>
      <c r="B192" s="219" t="s">
        <v>34</v>
      </c>
      <c r="C192" s="219"/>
      <c r="D192" s="219"/>
      <c r="E192" s="219"/>
      <c r="F192" s="219"/>
    </row>
    <row r="193" spans="1:4" x14ac:dyDescent="0.3">
      <c r="A193" s="307" t="s">
        <v>38</v>
      </c>
      <c r="B193" s="308"/>
      <c r="C193" s="309"/>
      <c r="D193" s="96">
        <f>SUM(B189:C192)</f>
        <v>1</v>
      </c>
    </row>
    <row r="194" spans="1:4" x14ac:dyDescent="0.3">
      <c r="A194" s="307" t="s">
        <v>342</v>
      </c>
      <c r="B194" s="308"/>
      <c r="C194" s="309"/>
      <c r="D194" s="64">
        <f>D193/(COUNT(B189:C192)*2)</f>
        <v>0.5</v>
      </c>
    </row>
    <row r="196" spans="1:4" ht="18" x14ac:dyDescent="0.35">
      <c r="A196" s="120" t="s">
        <v>561</v>
      </c>
      <c r="B196" s="119"/>
      <c r="C196" s="119"/>
      <c r="D196" s="218">
        <v>0.78</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0.83486238532110091</v>
      </c>
    </row>
  </sheetData>
  <sheetProtection algorithmName="SHA-512" hashValue="2kqUagdEMqyXvzb4E6Bl/2t0m3h7+7H1/aJh91FhHeYh+mKU221XFf95fEKxl11U/z+RFNaY79hOskXnwRADWg==" saltValue="Q/9H+hqHKFbJBZcNJgBH+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zoomScaleNormal="100" zoomScaleSheetLayoutView="100" workbookViewId="0">
      <selection activeCell="F490" sqref="F49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300"/>
      <c r="E1" s="300"/>
      <c r="F1" s="300"/>
      <c r="G1" s="300"/>
      <c r="H1" s="300"/>
      <c r="I1" s="300"/>
    </row>
    <row r="2" spans="1:9" ht="20.25" x14ac:dyDescent="0.3">
      <c r="C2" s="42">
        <v>1</v>
      </c>
      <c r="D2" s="211"/>
      <c r="E2" s="274"/>
      <c r="F2" s="211"/>
      <c r="G2" s="211"/>
      <c r="H2" s="211"/>
      <c r="I2" s="211"/>
    </row>
    <row r="3" spans="1:9" ht="20.25" x14ac:dyDescent="0.3">
      <c r="C3" s="42">
        <v>2</v>
      </c>
      <c r="D3" s="211"/>
      <c r="E3" s="274"/>
      <c r="F3" s="211"/>
      <c r="G3" s="211"/>
      <c r="H3" s="211"/>
      <c r="I3" s="211"/>
    </row>
    <row r="4" spans="1:9" ht="20.25" x14ac:dyDescent="0.3">
      <c r="C4" s="42" t="s">
        <v>34</v>
      </c>
      <c r="D4" s="211"/>
      <c r="E4" s="274"/>
      <c r="F4" s="211"/>
      <c r="G4" s="211"/>
      <c r="H4" s="211"/>
      <c r="I4" s="211"/>
    </row>
    <row r="5" spans="1:9" ht="20.25" x14ac:dyDescent="0.3">
      <c r="D5" s="211"/>
      <c r="E5" s="274"/>
      <c r="F5" s="211"/>
      <c r="G5" s="211"/>
      <c r="H5" s="211"/>
      <c r="I5" s="211"/>
    </row>
    <row r="6" spans="1:9" ht="20.25" x14ac:dyDescent="0.3">
      <c r="D6" s="211"/>
      <c r="E6" s="274"/>
      <c r="F6" s="211"/>
      <c r="G6" s="211"/>
      <c r="H6" s="211"/>
      <c r="I6" s="211"/>
    </row>
    <row r="7" spans="1:9" ht="21" x14ac:dyDescent="0.3">
      <c r="A7" s="301" t="s">
        <v>201</v>
      </c>
      <c r="B7" s="301"/>
      <c r="C7" s="301"/>
      <c r="D7" s="301"/>
      <c r="E7" s="301"/>
      <c r="F7" s="301"/>
      <c r="G7" s="211"/>
      <c r="H7" s="211"/>
      <c r="I7" s="211"/>
    </row>
    <row r="8" spans="1:9" ht="29.25" x14ac:dyDescent="0.5">
      <c r="A8" s="302" t="str">
        <f>'Page de garde'!D18</f>
        <v>Merezgua</v>
      </c>
      <c r="B8" s="302"/>
      <c r="C8" s="302"/>
      <c r="D8" s="302"/>
      <c r="E8" s="302"/>
      <c r="F8" s="302"/>
      <c r="G8" s="214"/>
      <c r="H8" s="214"/>
      <c r="I8" s="211"/>
    </row>
    <row r="9" spans="1:9" ht="24.75" x14ac:dyDescent="0.5">
      <c r="A9" s="38" t="s">
        <v>44</v>
      </c>
      <c r="B9" s="303" t="s">
        <v>565</v>
      </c>
      <c r="C9" s="303"/>
      <c r="D9" s="303"/>
      <c r="E9" s="303"/>
      <c r="F9" s="303"/>
      <c r="G9" s="214"/>
      <c r="H9" s="214"/>
      <c r="I9" s="211"/>
    </row>
    <row r="10" spans="1:9" ht="24.75" x14ac:dyDescent="0.5">
      <c r="A10" s="39" t="s">
        <v>46</v>
      </c>
      <c r="B10" s="304" t="s">
        <v>566</v>
      </c>
      <c r="C10" s="304"/>
      <c r="D10" s="304"/>
      <c r="E10" s="304"/>
      <c r="F10" s="304"/>
      <c r="G10" s="214"/>
      <c r="H10" s="214"/>
      <c r="I10" s="211"/>
    </row>
    <row r="11" spans="1:9" ht="24.75" x14ac:dyDescent="0.5">
      <c r="A11" s="38" t="s">
        <v>45</v>
      </c>
      <c r="B11" s="299">
        <v>42949</v>
      </c>
      <c r="C11" s="299"/>
      <c r="D11" s="299"/>
      <c r="E11" s="299"/>
      <c r="F11" s="299"/>
      <c r="G11" s="214"/>
      <c r="H11" s="214"/>
      <c r="I11" s="211"/>
    </row>
    <row r="12" spans="1:9" ht="24.75" x14ac:dyDescent="0.5">
      <c r="A12" s="38" t="s">
        <v>276</v>
      </c>
      <c r="B12" s="292">
        <f>D505</f>
        <v>0.94609665427509293</v>
      </c>
      <c r="C12" s="292"/>
      <c r="D12" s="292"/>
      <c r="E12" s="292"/>
      <c r="F12" s="292"/>
      <c r="G12" s="214"/>
      <c r="H12" s="214"/>
      <c r="I12" s="211"/>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42949</v>
      </c>
      <c r="B17" s="36"/>
      <c r="C17" s="36"/>
      <c r="D17" s="36"/>
      <c r="E17" s="275"/>
      <c r="F17" s="36"/>
      <c r="G17" s="36"/>
      <c r="H17" s="36"/>
    </row>
    <row r="18" spans="1:8" ht="18" x14ac:dyDescent="0.25">
      <c r="A18" s="297" t="s">
        <v>1</v>
      </c>
      <c r="B18" s="298"/>
      <c r="C18" s="298"/>
      <c r="D18" s="298"/>
      <c r="E18" s="298"/>
      <c r="F18" s="298"/>
    </row>
    <row r="19" spans="1:8" x14ac:dyDescent="0.25">
      <c r="A19" s="167" t="s">
        <v>10</v>
      </c>
      <c r="B19" s="168">
        <v>2</v>
      </c>
      <c r="C19" s="168"/>
      <c r="D19" s="166"/>
      <c r="E19" s="166"/>
      <c r="F19" s="145"/>
    </row>
    <row r="20" spans="1:8" x14ac:dyDescent="0.25">
      <c r="A20" s="167" t="s">
        <v>211</v>
      </c>
      <c r="B20" s="168">
        <v>2</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8" t="s">
        <v>18</v>
      </c>
      <c r="B26" s="289"/>
      <c r="C26" s="289"/>
      <c r="D26" s="289"/>
      <c r="E26" s="289"/>
      <c r="F26" s="289"/>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2</v>
      </c>
      <c r="C36" s="152"/>
      <c r="D36" s="132">
        <v>1</v>
      </c>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26</v>
      </c>
    </row>
    <row r="41" spans="1:7" ht="18" x14ac:dyDescent="0.25">
      <c r="A41" s="77" t="s">
        <v>223</v>
      </c>
      <c r="B41" s="78"/>
      <c r="C41" s="79"/>
      <c r="D41" s="81">
        <f>D40/(COUNT(B27:C35,B19:C22)*2)</f>
        <v>1</v>
      </c>
    </row>
    <row r="42" spans="1:7" x14ac:dyDescent="0.25">
      <c r="A42" s="9"/>
      <c r="B42" s="6"/>
      <c r="C42" s="7"/>
      <c r="D42" s="6"/>
    </row>
    <row r="43" spans="1:7" ht="18" x14ac:dyDescent="0.35">
      <c r="A43" s="287" t="s">
        <v>137</v>
      </c>
      <c r="B43" s="287"/>
      <c r="C43" s="287"/>
      <c r="D43" s="287"/>
      <c r="E43" s="287"/>
      <c r="F43" s="287"/>
    </row>
    <row r="44" spans="1:7" x14ac:dyDescent="0.25">
      <c r="A44" s="181">
        <f>B11</f>
        <v>42949</v>
      </c>
      <c r="B44" s="6"/>
      <c r="C44" s="7"/>
      <c r="D44" s="6"/>
    </row>
    <row r="45" spans="1:7" ht="16.5" x14ac:dyDescent="0.25">
      <c r="A45" s="290" t="s">
        <v>63</v>
      </c>
      <c r="B45" s="291"/>
      <c r="C45" s="291"/>
      <c r="D45" s="291"/>
      <c r="E45" s="291"/>
      <c r="F45" s="291"/>
    </row>
    <row r="46" spans="1:7" x14ac:dyDescent="0.25">
      <c r="A46" s="33" t="s">
        <v>109</v>
      </c>
      <c r="B46" s="168">
        <v>2</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45" x14ac:dyDescent="0.25">
      <c r="A50" s="43" t="s">
        <v>141</v>
      </c>
      <c r="B50" s="168">
        <v>1</v>
      </c>
      <c r="C50" s="168"/>
      <c r="D50" s="154" t="s">
        <v>567</v>
      </c>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288" t="s">
        <v>65</v>
      </c>
      <c r="B57" s="289"/>
      <c r="C57" s="289"/>
      <c r="D57" s="289"/>
      <c r="E57" s="289"/>
      <c r="F57" s="289"/>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568</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x14ac:dyDescent="0.25">
      <c r="A69" s="167" t="s">
        <v>117</v>
      </c>
      <c r="B69" s="168">
        <v>2</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76"/>
      <c r="F75" s="171"/>
    </row>
    <row r="76" spans="1:6" s="170" customFormat="1" ht="30" x14ac:dyDescent="0.25">
      <c r="A76" s="106" t="s">
        <v>168</v>
      </c>
      <c r="B76" s="168">
        <v>1</v>
      </c>
      <c r="C76" s="216" t="str">
        <f>IF(B76=0, -5, "0")</f>
        <v>0</v>
      </c>
      <c r="D76" s="150" t="s">
        <v>569</v>
      </c>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45</v>
      </c>
    </row>
    <row r="82" spans="1:6" x14ac:dyDescent="0.25">
      <c r="A82" s="19" t="s">
        <v>37</v>
      </c>
      <c r="B82" s="20"/>
      <c r="C82" s="21"/>
      <c r="D82" s="62">
        <f>D81/(COUNT(B58:C80)*2)</f>
        <v>0.97826086956521741</v>
      </c>
    </row>
    <row r="83" spans="1:6" x14ac:dyDescent="0.25">
      <c r="A83" s="9"/>
      <c r="B83" s="6"/>
      <c r="C83" s="7"/>
      <c r="D83" s="6"/>
    </row>
    <row r="84" spans="1:6" ht="18" x14ac:dyDescent="0.25">
      <c r="A84" s="288" t="s">
        <v>25</v>
      </c>
      <c r="B84" s="289"/>
      <c r="C84" s="289"/>
      <c r="D84" s="289"/>
      <c r="E84" s="289"/>
      <c r="F84" s="289"/>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1</v>
      </c>
      <c r="C91" s="168"/>
      <c r="D91" s="155" t="s">
        <v>570</v>
      </c>
      <c r="E91" s="166"/>
      <c r="F91" s="145"/>
    </row>
    <row r="92" spans="1:6" ht="45" x14ac:dyDescent="0.25">
      <c r="A92" s="108" t="s">
        <v>287</v>
      </c>
      <c r="B92" s="168">
        <v>1</v>
      </c>
      <c r="C92" s="152"/>
      <c r="D92" s="258">
        <v>0.8</v>
      </c>
      <c r="E92" s="7"/>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73</v>
      </c>
    </row>
    <row r="97" spans="1:6" ht="18" x14ac:dyDescent="0.25">
      <c r="A97" s="77" t="s">
        <v>224</v>
      </c>
      <c r="B97" s="83"/>
      <c r="C97" s="84"/>
      <c r="D97" s="81">
        <f>D96/(COUNT(B85:C91,B46:C53,B58:C80)*2)</f>
        <v>0.96052631578947367</v>
      </c>
    </row>
    <row r="98" spans="1:6" x14ac:dyDescent="0.25">
      <c r="A98" s="5"/>
      <c r="B98" s="6"/>
      <c r="C98" s="7"/>
      <c r="D98" s="6"/>
    </row>
    <row r="99" spans="1:6" ht="18" x14ac:dyDescent="0.35">
      <c r="A99" s="287" t="s">
        <v>129</v>
      </c>
      <c r="B99" s="287"/>
      <c r="C99" s="287"/>
      <c r="D99" s="287"/>
      <c r="E99" s="287"/>
      <c r="F99" s="287"/>
    </row>
    <row r="100" spans="1:6" x14ac:dyDescent="0.25">
      <c r="A100" s="181">
        <f>B11</f>
        <v>42949</v>
      </c>
      <c r="B100" s="6"/>
      <c r="C100" s="7"/>
      <c r="D100" s="6"/>
    </row>
    <row r="101" spans="1:6" ht="16.5" x14ac:dyDescent="0.25">
      <c r="A101" s="290" t="s">
        <v>63</v>
      </c>
      <c r="B101" s="291"/>
      <c r="C101" s="291"/>
      <c r="D101" s="291"/>
      <c r="E101" s="291"/>
      <c r="F101" s="291"/>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88" t="s">
        <v>133</v>
      </c>
      <c r="B113" s="289"/>
      <c r="C113" s="289"/>
      <c r="D113" s="289"/>
      <c r="E113" s="289"/>
      <c r="F113" s="289"/>
    </row>
    <row r="114" spans="1:6" x14ac:dyDescent="0.25">
      <c r="A114" s="167" t="s">
        <v>314</v>
      </c>
      <c r="B114" s="168">
        <v>2</v>
      </c>
      <c r="C114" s="168"/>
      <c r="D114" s="166"/>
      <c r="E114" s="166"/>
      <c r="F114" s="145"/>
    </row>
    <row r="115" spans="1:6" ht="30" x14ac:dyDescent="0.25">
      <c r="A115" s="18" t="s">
        <v>294</v>
      </c>
      <c r="B115" s="168">
        <v>0</v>
      </c>
      <c r="C115" s="168"/>
      <c r="D115" s="141" t="s">
        <v>571</v>
      </c>
      <c r="E115" s="141" t="s">
        <v>572</v>
      </c>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76"/>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288" t="s">
        <v>73</v>
      </c>
      <c r="B137" s="289"/>
      <c r="C137" s="289"/>
      <c r="D137" s="289"/>
      <c r="E137" s="289"/>
      <c r="F137" s="289"/>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0.8</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68</v>
      </c>
    </row>
    <row r="150" spans="1:6" ht="18" x14ac:dyDescent="0.25">
      <c r="A150" s="77" t="s">
        <v>225</v>
      </c>
      <c r="B150" s="83"/>
      <c r="C150" s="84"/>
      <c r="D150" s="81">
        <f>D149/(COUNT(B138:C144,B102:C109,B114:C133)*2)</f>
        <v>0.97142857142857142</v>
      </c>
    </row>
    <row r="151" spans="1:6" x14ac:dyDescent="0.25">
      <c r="A151" s="9"/>
      <c r="B151" s="6"/>
      <c r="C151" s="7"/>
      <c r="D151" s="6"/>
    </row>
    <row r="152" spans="1:6" ht="18" x14ac:dyDescent="0.35">
      <c r="A152" s="287" t="s">
        <v>130</v>
      </c>
      <c r="B152" s="287"/>
      <c r="C152" s="287"/>
      <c r="D152" s="287"/>
      <c r="E152" s="287"/>
      <c r="F152" s="287"/>
    </row>
    <row r="153" spans="1:6" x14ac:dyDescent="0.25">
      <c r="A153" s="181">
        <f>B11</f>
        <v>42949</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66"/>
      <c r="F155" s="145"/>
    </row>
    <row r="156" spans="1:6" x14ac:dyDescent="0.25">
      <c r="A156" s="23" t="s">
        <v>297</v>
      </c>
      <c r="B156" s="168">
        <v>0</v>
      </c>
      <c r="C156" s="168"/>
      <c r="D156" s="166"/>
      <c r="E156" s="166"/>
      <c r="F156" s="145"/>
    </row>
    <row r="157" spans="1:6" x14ac:dyDescent="0.25">
      <c r="A157" s="23" t="s">
        <v>69</v>
      </c>
      <c r="B157" s="168">
        <v>0</v>
      </c>
      <c r="C157" s="166"/>
      <c r="D157" s="166"/>
      <c r="E157" s="166"/>
      <c r="F157" s="145"/>
    </row>
    <row r="158" spans="1:6" x14ac:dyDescent="0.25">
      <c r="A158" s="33" t="s">
        <v>136</v>
      </c>
      <c r="B158" s="168">
        <v>0</v>
      </c>
      <c r="C158" s="168"/>
      <c r="D158" s="147"/>
      <c r="E158" s="166"/>
      <c r="F158" s="145"/>
    </row>
    <row r="159" spans="1:6" ht="30" x14ac:dyDescent="0.25">
      <c r="A159" s="23" t="s">
        <v>190</v>
      </c>
      <c r="B159" s="168">
        <v>0</v>
      </c>
      <c r="C159" s="168"/>
      <c r="D159" s="166"/>
      <c r="E159" s="166"/>
      <c r="F159" s="145"/>
    </row>
    <row r="160" spans="1:6" ht="18" x14ac:dyDescent="0.35">
      <c r="A160" s="75" t="s">
        <v>59</v>
      </c>
      <c r="B160" s="168" t="s">
        <v>34</v>
      </c>
      <c r="C160" s="215" t="str">
        <f>IF(B160=0, -5, "0")</f>
        <v>0</v>
      </c>
      <c r="D160" s="166"/>
      <c r="E160" s="166"/>
      <c r="F160" s="145"/>
    </row>
    <row r="161" spans="1:6" x14ac:dyDescent="0.25">
      <c r="A161" s="23" t="s">
        <v>145</v>
      </c>
      <c r="B161" s="168">
        <v>0</v>
      </c>
      <c r="C161" s="136"/>
      <c r="D161" s="166"/>
      <c r="E161" s="166"/>
      <c r="F161" s="145"/>
    </row>
    <row r="162" spans="1:6" x14ac:dyDescent="0.25">
      <c r="A162" s="23" t="s">
        <v>27</v>
      </c>
      <c r="B162" s="168">
        <v>0</v>
      </c>
      <c r="C162" s="168"/>
      <c r="D162" s="10"/>
      <c r="E162" s="166"/>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7" t="s">
        <v>314</v>
      </c>
      <c r="B167" s="168">
        <v>2</v>
      </c>
      <c r="C167" s="168"/>
      <c r="D167" s="141"/>
      <c r="E167" s="166"/>
      <c r="F167" s="145"/>
    </row>
    <row r="168" spans="1:6" ht="30" x14ac:dyDescent="0.25">
      <c r="A168" s="18" t="s">
        <v>102</v>
      </c>
      <c r="B168" s="168">
        <v>1</v>
      </c>
      <c r="C168" s="168"/>
      <c r="D168" s="141" t="s">
        <v>575</v>
      </c>
      <c r="E168" s="166"/>
      <c r="F168" s="145"/>
    </row>
    <row r="169" spans="1:6" ht="45" x14ac:dyDescent="0.25">
      <c r="A169" s="18" t="s">
        <v>135</v>
      </c>
      <c r="B169" s="168">
        <v>0</v>
      </c>
      <c r="C169" s="168"/>
      <c r="D169" s="141" t="s">
        <v>574</v>
      </c>
      <c r="E169" s="166" t="s">
        <v>573</v>
      </c>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76"/>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33</v>
      </c>
    </row>
    <row r="187" spans="1:7" x14ac:dyDescent="0.25">
      <c r="A187" s="19" t="s">
        <v>37</v>
      </c>
      <c r="B187" s="20"/>
      <c r="C187" s="21"/>
      <c r="D187" s="62">
        <f>D186/(COUNT(B167:C184)*2)</f>
        <v>0.91666666666666663</v>
      </c>
    </row>
    <row r="188" spans="1:7" x14ac:dyDescent="0.25">
      <c r="A188" s="9"/>
      <c r="B188" s="6"/>
      <c r="C188" s="7"/>
      <c r="D188" s="6"/>
    </row>
    <row r="189" spans="1:7" ht="18" x14ac:dyDescent="0.25">
      <c r="A189" s="77" t="s">
        <v>139</v>
      </c>
      <c r="B189" s="83"/>
      <c r="C189" s="84"/>
      <c r="D189" s="80">
        <f>SUM(D163,D186)</f>
        <v>33</v>
      </c>
    </row>
    <row r="190" spans="1:7" ht="18" x14ac:dyDescent="0.25">
      <c r="A190" s="77" t="s">
        <v>226</v>
      </c>
      <c r="B190" s="83"/>
      <c r="C190" s="84"/>
      <c r="D190" s="81">
        <f>D189/(COUNT(B155:C162,B167:C184)*2)</f>
        <v>0.66</v>
      </c>
    </row>
    <row r="191" spans="1:7" x14ac:dyDescent="0.25">
      <c r="A191" s="9"/>
      <c r="B191" s="6"/>
      <c r="C191" s="7"/>
      <c r="D191" s="6"/>
    </row>
    <row r="192" spans="1:7" ht="18" x14ac:dyDescent="0.35">
      <c r="A192" s="287" t="s">
        <v>167</v>
      </c>
      <c r="B192" s="287"/>
      <c r="C192" s="287"/>
      <c r="D192" s="287"/>
      <c r="E192" s="287"/>
      <c r="F192" s="287"/>
    </row>
    <row r="193" spans="1:7" x14ac:dyDescent="0.25">
      <c r="A193" s="187">
        <f>B11</f>
        <v>42949</v>
      </c>
      <c r="B193" s="6"/>
      <c r="C193" s="7"/>
      <c r="D193" s="6"/>
    </row>
    <row r="194" spans="1:7" ht="18" x14ac:dyDescent="0.25">
      <c r="A194" s="288" t="s">
        <v>158</v>
      </c>
      <c r="B194" s="289"/>
      <c r="C194" s="289"/>
      <c r="D194" s="289"/>
      <c r="E194" s="289"/>
      <c r="F194" s="289"/>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t="s">
        <v>34</v>
      </c>
      <c r="C199" s="168"/>
      <c r="D199" s="166"/>
      <c r="E199" s="166"/>
      <c r="F199" s="145"/>
    </row>
    <row r="200" spans="1:7" x14ac:dyDescent="0.25">
      <c r="A200" s="33" t="s">
        <v>153</v>
      </c>
      <c r="B200" s="168">
        <v>2</v>
      </c>
      <c r="C200" s="168"/>
      <c r="D200" s="166"/>
      <c r="E200" s="166"/>
      <c r="F200" s="145"/>
    </row>
    <row r="201" spans="1:7" x14ac:dyDescent="0.25">
      <c r="A201" s="33" t="s">
        <v>28</v>
      </c>
      <c r="B201" s="168" t="s">
        <v>34</v>
      </c>
      <c r="C201" s="168"/>
      <c r="D201" s="166"/>
      <c r="E201" s="166"/>
      <c r="F201" s="145"/>
    </row>
    <row r="202" spans="1:7" x14ac:dyDescent="0.25">
      <c r="A202" s="33" t="s">
        <v>155</v>
      </c>
      <c r="B202" s="168" t="s">
        <v>34</v>
      </c>
      <c r="C202" s="168"/>
      <c r="D202" s="147"/>
      <c r="E202" s="166"/>
      <c r="F202" s="145"/>
    </row>
    <row r="203" spans="1:7" ht="18" x14ac:dyDescent="0.35">
      <c r="A203" s="188" t="s">
        <v>298</v>
      </c>
      <c r="B203" s="168" t="s">
        <v>34</v>
      </c>
      <c r="C203" s="215" t="str">
        <f>IF(B203=0, -5, "0")</f>
        <v>0</v>
      </c>
      <c r="D203" s="166"/>
      <c r="E203" s="166"/>
      <c r="F203" s="145"/>
    </row>
    <row r="204" spans="1:7" ht="16.5" x14ac:dyDescent="0.3">
      <c r="A204" s="189" t="s">
        <v>362</v>
      </c>
      <c r="B204" s="168" t="s">
        <v>34</v>
      </c>
      <c r="C204" s="215" t="str">
        <f>IF(B204=0, -5, "0")</f>
        <v>0</v>
      </c>
      <c r="D204" s="144"/>
      <c r="E204" s="166"/>
      <c r="F204" s="145"/>
      <c r="G204" s="170"/>
    </row>
    <row r="205" spans="1:7" x14ac:dyDescent="0.25">
      <c r="A205" s="172" t="s">
        <v>145</v>
      </c>
      <c r="B205" s="168" t="s">
        <v>34</v>
      </c>
      <c r="C205" s="168"/>
      <c r="D205" s="166"/>
      <c r="E205" s="166"/>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8" t="s">
        <v>76</v>
      </c>
      <c r="B209" s="289"/>
      <c r="C209" s="289"/>
      <c r="D209" s="289"/>
      <c r="E209" s="289"/>
      <c r="F209" s="289"/>
    </row>
    <row r="210" spans="1:7" x14ac:dyDescent="0.25">
      <c r="A210" s="167" t="s">
        <v>314</v>
      </c>
      <c r="B210" s="168">
        <v>1</v>
      </c>
      <c r="C210" s="168"/>
      <c r="D210" s="166" t="s">
        <v>576</v>
      </c>
      <c r="E210" s="144"/>
      <c r="F210" s="145"/>
    </row>
    <row r="211" spans="1:7" ht="54" x14ac:dyDescent="0.35">
      <c r="A211" s="82" t="s">
        <v>363</v>
      </c>
      <c r="B211" s="168" t="s">
        <v>34</v>
      </c>
      <c r="C211" s="215" t="str">
        <f>IF(B211=0, -5, "0")</f>
        <v>0</v>
      </c>
      <c r="D211" s="166"/>
      <c r="E211" s="166"/>
      <c r="F211" s="145"/>
    </row>
    <row r="212" spans="1:7" ht="30" x14ac:dyDescent="0.25">
      <c r="A212" s="18" t="s">
        <v>192</v>
      </c>
      <c r="B212" s="168">
        <v>1</v>
      </c>
      <c r="C212" s="168"/>
      <c r="D212" s="141" t="s">
        <v>577</v>
      </c>
      <c r="E212" s="166"/>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t="s">
        <v>34</v>
      </c>
      <c r="C217" s="168"/>
      <c r="D217" s="12"/>
      <c r="E217" s="166"/>
      <c r="F217" s="145"/>
    </row>
    <row r="218" spans="1:7" x14ac:dyDescent="0.25">
      <c r="A218" s="18" t="s">
        <v>188</v>
      </c>
      <c r="B218" s="168">
        <v>2</v>
      </c>
      <c r="C218" s="168"/>
      <c r="D218" s="166"/>
      <c r="E218" s="166"/>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2</v>
      </c>
      <c r="C222" s="215" t="str">
        <f>IF(B222=0, -5, "0")</f>
        <v>0</v>
      </c>
      <c r="D222" s="166"/>
      <c r="E222" s="166"/>
      <c r="F222" s="145"/>
    </row>
    <row r="223" spans="1:7" ht="18" x14ac:dyDescent="0.35">
      <c r="A223" s="48" t="s">
        <v>289</v>
      </c>
      <c r="B223" s="168">
        <v>2</v>
      </c>
      <c r="C223" s="168"/>
      <c r="D223" s="166"/>
      <c r="E223" s="276"/>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263"/>
      <c r="E228" s="166"/>
      <c r="F228" s="145"/>
    </row>
    <row r="229" spans="1:6" x14ac:dyDescent="0.25">
      <c r="A229" s="19" t="s">
        <v>38</v>
      </c>
      <c r="B229" s="19"/>
      <c r="C229" s="19"/>
      <c r="D229" s="19">
        <f>SUM(B210:C228)</f>
        <v>26</v>
      </c>
    </row>
    <row r="230" spans="1:6" x14ac:dyDescent="0.25">
      <c r="A230" s="264" t="s">
        <v>37</v>
      </c>
      <c r="B230" s="265"/>
      <c r="C230" s="266"/>
      <c r="D230" s="62">
        <f>D229/(COUNT(B210:C228)*2)</f>
        <v>0.9285714285714286</v>
      </c>
    </row>
    <row r="231" spans="1:6" x14ac:dyDescent="0.25">
      <c r="A231" s="9"/>
      <c r="B231" s="6"/>
      <c r="C231" s="7"/>
      <c r="D231" s="6"/>
    </row>
    <row r="232" spans="1:6" ht="18" x14ac:dyDescent="0.25">
      <c r="A232" s="324" t="s">
        <v>191</v>
      </c>
      <c r="B232" s="325"/>
      <c r="C232" s="325"/>
      <c r="D232" s="325"/>
      <c r="E232" s="325"/>
      <c r="F232" s="325"/>
    </row>
    <row r="233" spans="1:6" x14ac:dyDescent="0.25">
      <c r="A233" s="267"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t="s">
        <v>34</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t="s">
        <v>34</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1</v>
      </c>
      <c r="C241" s="152"/>
      <c r="D241" s="278">
        <v>0.88500000000000001</v>
      </c>
      <c r="E241" s="7"/>
      <c r="F241" s="101"/>
    </row>
    <row r="242" spans="1:6" x14ac:dyDescent="0.25">
      <c r="A242" s="19" t="s">
        <v>38</v>
      </c>
      <c r="B242" s="19"/>
      <c r="C242" s="19"/>
      <c r="D242" s="19">
        <f>SUM(B233:C240)</f>
        <v>12</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48</v>
      </c>
    </row>
    <row r="246" spans="1:6" ht="18" x14ac:dyDescent="0.25">
      <c r="A246" s="102" t="s">
        <v>227</v>
      </c>
      <c r="B246" s="103"/>
      <c r="C246" s="104"/>
      <c r="D246" s="105">
        <f>D245/(COUNT(B210:C228,B233:C240,B195:C205)*2)</f>
        <v>0.96</v>
      </c>
    </row>
    <row r="247" spans="1:6" s="3" customFormat="1" ht="18" x14ac:dyDescent="0.25">
      <c r="A247" s="45"/>
      <c r="B247" s="46"/>
      <c r="C247" s="46"/>
      <c r="D247" s="47"/>
      <c r="E247" s="277"/>
    </row>
    <row r="248" spans="1:6" s="3" customFormat="1" ht="18" x14ac:dyDescent="0.35">
      <c r="A248" s="287" t="s">
        <v>78</v>
      </c>
      <c r="B248" s="287"/>
      <c r="C248" s="287"/>
      <c r="D248" s="287"/>
      <c r="E248" s="287"/>
      <c r="F248" s="287"/>
    </row>
    <row r="249" spans="1:6" s="3" customFormat="1" x14ac:dyDescent="0.25">
      <c r="A249" s="181">
        <f>B11</f>
        <v>42949</v>
      </c>
      <c r="B249" s="6"/>
      <c r="C249" s="7"/>
      <c r="D249" s="6"/>
      <c r="E249" s="277"/>
    </row>
    <row r="250" spans="1:6" s="3" customFormat="1" ht="18" x14ac:dyDescent="0.25">
      <c r="A250" s="288" t="s">
        <v>79</v>
      </c>
      <c r="B250" s="289"/>
      <c r="C250" s="289"/>
      <c r="D250" s="289"/>
      <c r="E250" s="289"/>
      <c r="F250" s="289"/>
    </row>
    <row r="251" spans="1:6" s="3" customFormat="1" ht="36" x14ac:dyDescent="0.35">
      <c r="A251" s="82" t="s">
        <v>27</v>
      </c>
      <c r="B251" s="168">
        <v>2</v>
      </c>
      <c r="C251" s="215" t="str">
        <f>IF(B251=0, -5, "0")</f>
        <v>0</v>
      </c>
      <c r="D251" s="166"/>
      <c r="E251" s="144"/>
      <c r="F251" s="171"/>
    </row>
    <row r="252" spans="1:6" s="3" customFormat="1" x14ac:dyDescent="0.25">
      <c r="A252" s="23" t="s">
        <v>148</v>
      </c>
      <c r="B252" s="168">
        <v>1</v>
      </c>
      <c r="C252" s="168"/>
      <c r="D252" s="166" t="s">
        <v>578</v>
      </c>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v>2</v>
      </c>
      <c r="C260" s="215"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23</v>
      </c>
      <c r="E263" s="277"/>
    </row>
    <row r="264" spans="1:6" s="3" customFormat="1" x14ac:dyDescent="0.25">
      <c r="A264" s="19" t="s">
        <v>37</v>
      </c>
      <c r="B264" s="20"/>
      <c r="C264" s="21"/>
      <c r="D264" s="62">
        <f>D263/(COUNT(B251:C262)*2)</f>
        <v>0.95833333333333337</v>
      </c>
      <c r="E264" s="277"/>
    </row>
    <row r="265" spans="1:6" s="3" customFormat="1" x14ac:dyDescent="0.25">
      <c r="A265" s="9"/>
      <c r="B265" s="6"/>
      <c r="C265" s="7"/>
      <c r="D265" s="6"/>
      <c r="E265" s="277"/>
    </row>
    <row r="266" spans="1:6" s="3" customFormat="1" ht="18" x14ac:dyDescent="0.25">
      <c r="A266" s="288" t="s">
        <v>81</v>
      </c>
      <c r="B266" s="289"/>
      <c r="C266" s="289"/>
      <c r="D266" s="289"/>
      <c r="E266" s="289"/>
      <c r="F266" s="289"/>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ht="30" x14ac:dyDescent="0.25">
      <c r="A269" s="167" t="s">
        <v>312</v>
      </c>
      <c r="B269" s="169">
        <v>0</v>
      </c>
      <c r="C269" s="168"/>
      <c r="D269" s="162" t="s">
        <v>579</v>
      </c>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44"/>
      <c r="F276" s="171"/>
    </row>
    <row r="277" spans="1:6" s="3" customFormat="1" ht="18" x14ac:dyDescent="0.25">
      <c r="A277" s="107" t="s">
        <v>173</v>
      </c>
      <c r="B277" s="169">
        <v>2</v>
      </c>
      <c r="C277" s="216" t="str">
        <f>IF(B277=0, -5, "0")</f>
        <v>0</v>
      </c>
      <c r="D277" s="162"/>
      <c r="E277" s="144"/>
      <c r="F277" s="171"/>
    </row>
    <row r="278" spans="1:6" s="3" customFormat="1" ht="18" x14ac:dyDescent="0.35">
      <c r="A278" s="48" t="s">
        <v>289</v>
      </c>
      <c r="B278" s="169">
        <v>2</v>
      </c>
      <c r="C278" s="169"/>
      <c r="D278" s="162"/>
      <c r="E278" s="276"/>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v>2</v>
      </c>
      <c r="C282" s="168"/>
      <c r="D282" s="11"/>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2</v>
      </c>
      <c r="C284" s="152"/>
      <c r="D284" s="273">
        <v>1</v>
      </c>
      <c r="E284" s="277"/>
    </row>
    <row r="285" spans="1:6" s="3" customFormat="1" x14ac:dyDescent="0.25">
      <c r="A285" s="19" t="s">
        <v>38</v>
      </c>
      <c r="B285" s="19"/>
      <c r="C285" s="19"/>
      <c r="D285" s="19">
        <f>SUM(B267:C283)</f>
        <v>32</v>
      </c>
      <c r="E285" s="277"/>
    </row>
    <row r="286" spans="1:6" s="3" customFormat="1" x14ac:dyDescent="0.25">
      <c r="A286" s="19" t="s">
        <v>37</v>
      </c>
      <c r="B286" s="20"/>
      <c r="C286" s="21"/>
      <c r="D286" s="62">
        <f>D285/(COUNT(B267:C283)*2)</f>
        <v>0.94117647058823528</v>
      </c>
      <c r="E286" s="277"/>
    </row>
    <row r="287" spans="1:6" s="3" customFormat="1" x14ac:dyDescent="0.25">
      <c r="A287" s="9"/>
      <c r="B287" s="6"/>
      <c r="C287" s="7"/>
      <c r="D287" s="6"/>
      <c r="E287" s="277"/>
    </row>
    <row r="288" spans="1:6" s="3" customFormat="1" ht="18" x14ac:dyDescent="0.25">
      <c r="A288" s="77" t="s">
        <v>82</v>
      </c>
      <c r="B288" s="83"/>
      <c r="C288" s="84"/>
      <c r="D288" s="80">
        <f>SUM(D285,D263)</f>
        <v>55</v>
      </c>
      <c r="E288" s="277"/>
    </row>
    <row r="289" spans="1:7" s="3" customFormat="1" ht="18" x14ac:dyDescent="0.25">
      <c r="A289" s="77" t="s">
        <v>228</v>
      </c>
      <c r="B289" s="83"/>
      <c r="C289" s="84"/>
      <c r="D289" s="81">
        <f>D288/(COUNT(B251:C262,B267:C283)*2)</f>
        <v>0.94827586206896552</v>
      </c>
      <c r="E289" s="277"/>
    </row>
    <row r="290" spans="1:7" s="3" customFormat="1" ht="18" x14ac:dyDescent="0.25">
      <c r="A290" s="45"/>
      <c r="B290" s="46"/>
      <c r="C290" s="46"/>
      <c r="D290" s="47"/>
      <c r="E290" s="277"/>
    </row>
    <row r="291" spans="1:7" ht="18" x14ac:dyDescent="0.35">
      <c r="A291" s="287" t="s">
        <v>4</v>
      </c>
      <c r="B291" s="287"/>
      <c r="C291" s="287"/>
      <c r="D291" s="287"/>
      <c r="E291" s="287"/>
      <c r="F291" s="287"/>
    </row>
    <row r="292" spans="1:7" x14ac:dyDescent="0.25">
      <c r="A292" s="190">
        <f>B11</f>
        <v>42949</v>
      </c>
      <c r="B292" s="6"/>
      <c r="C292" s="7"/>
      <c r="D292" s="59"/>
    </row>
    <row r="293" spans="1:7" ht="18" x14ac:dyDescent="0.25">
      <c r="A293" s="288" t="s">
        <v>19</v>
      </c>
      <c r="B293" s="289"/>
      <c r="C293" s="289"/>
      <c r="D293" s="289"/>
      <c r="E293" s="289"/>
      <c r="F293" s="289"/>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8" t="s">
        <v>122</v>
      </c>
      <c r="B305" s="289"/>
      <c r="C305" s="289"/>
      <c r="D305" s="289"/>
      <c r="E305" s="289"/>
      <c r="F305" s="289"/>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580</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287" t="s">
        <v>21</v>
      </c>
      <c r="B324" s="287"/>
      <c r="C324" s="287"/>
      <c r="D324" s="287"/>
      <c r="E324" s="287"/>
      <c r="F324" s="287"/>
    </row>
    <row r="325" spans="1:9" x14ac:dyDescent="0.25">
      <c r="A325" s="191">
        <f>B11</f>
        <v>42949</v>
      </c>
      <c r="B325" s="6"/>
      <c r="C325" s="7"/>
      <c r="D325" s="6"/>
    </row>
    <row r="326" spans="1:9" ht="18" x14ac:dyDescent="0.25">
      <c r="A326" s="288" t="s">
        <v>12</v>
      </c>
      <c r="B326" s="289"/>
      <c r="C326" s="289"/>
      <c r="D326" s="289"/>
      <c r="E326" s="289"/>
      <c r="F326" s="289"/>
    </row>
    <row r="327" spans="1:9" x14ac:dyDescent="0.25">
      <c r="A327" s="167" t="s">
        <v>109</v>
      </c>
      <c r="B327" s="168">
        <v>2</v>
      </c>
      <c r="C327" s="168"/>
      <c r="D327" s="141"/>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288" t="s">
        <v>25</v>
      </c>
      <c r="B339" s="289"/>
      <c r="C339" s="289"/>
      <c r="D339" s="289"/>
      <c r="E339" s="289"/>
      <c r="F339" s="289"/>
    </row>
    <row r="340" spans="1:6" x14ac:dyDescent="0.25">
      <c r="A340" s="167" t="s">
        <v>110</v>
      </c>
      <c r="B340" s="168">
        <v>2</v>
      </c>
      <c r="C340" s="168"/>
      <c r="D340" s="166"/>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2</v>
      </c>
      <c r="C345" s="152"/>
      <c r="D345" s="132">
        <v>1</v>
      </c>
      <c r="E345" s="7"/>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28</v>
      </c>
    </row>
    <row r="350" spans="1:6" ht="18" x14ac:dyDescent="0.25">
      <c r="A350" s="77" t="s">
        <v>230</v>
      </c>
      <c r="B350" s="83"/>
      <c r="C350" s="84"/>
      <c r="D350" s="210">
        <f>D349/(COUNT(B340:C344,B327:C335)*2)</f>
        <v>1</v>
      </c>
    </row>
    <row r="351" spans="1:6" x14ac:dyDescent="0.25">
      <c r="A351" s="9"/>
      <c r="B351" s="6"/>
      <c r="C351" s="7"/>
      <c r="D351" s="6"/>
    </row>
    <row r="352" spans="1:6" ht="18" x14ac:dyDescent="0.35">
      <c r="A352" s="287" t="s">
        <v>8</v>
      </c>
      <c r="B352" s="287"/>
      <c r="C352" s="287"/>
      <c r="D352" s="287"/>
      <c r="E352" s="287"/>
      <c r="F352" s="287"/>
    </row>
    <row r="353" spans="1:6" x14ac:dyDescent="0.25">
      <c r="A353" s="181">
        <f>B11</f>
        <v>42949</v>
      </c>
      <c r="B353" s="6"/>
      <c r="C353" s="7"/>
      <c r="D353" s="59"/>
    </row>
    <row r="354" spans="1:6" ht="16.5" x14ac:dyDescent="0.25">
      <c r="A354" s="290" t="s">
        <v>113</v>
      </c>
      <c r="B354" s="291"/>
      <c r="C354" s="291"/>
      <c r="D354" s="291"/>
      <c r="E354" s="291"/>
      <c r="F354" s="291"/>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x14ac:dyDescent="0.25">
      <c r="A362" s="23" t="s">
        <v>27</v>
      </c>
      <c r="B362" s="168">
        <v>2</v>
      </c>
      <c r="C362" s="168"/>
      <c r="D362" s="10"/>
      <c r="E362" s="166"/>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8" t="s">
        <v>25</v>
      </c>
      <c r="B366" s="289"/>
      <c r="C366" s="289"/>
      <c r="D366" s="289"/>
      <c r="E366" s="289"/>
      <c r="F366" s="289"/>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59"/>
    </row>
    <row r="404" spans="1:6" x14ac:dyDescent="0.25">
      <c r="A404" s="5"/>
      <c r="B404" s="6"/>
      <c r="C404" s="7"/>
      <c r="D404" s="6"/>
    </row>
    <row r="405" spans="1:6" ht="18" x14ac:dyDescent="0.35">
      <c r="A405" s="287" t="s">
        <v>125</v>
      </c>
      <c r="B405" s="287"/>
      <c r="C405" s="287"/>
      <c r="D405" s="287"/>
      <c r="E405" s="287"/>
      <c r="F405" s="287"/>
    </row>
    <row r="406" spans="1:6" x14ac:dyDescent="0.25">
      <c r="A406" s="190">
        <f>B11</f>
        <v>42949</v>
      </c>
      <c r="B406" s="6"/>
      <c r="C406" s="7"/>
      <c r="D406" s="6"/>
    </row>
    <row r="407" spans="1:6" ht="16.5" x14ac:dyDescent="0.25">
      <c r="A407" s="290" t="s">
        <v>19</v>
      </c>
      <c r="B407" s="291"/>
      <c r="C407" s="291"/>
      <c r="D407" s="291"/>
      <c r="E407" s="291"/>
      <c r="F407" s="291"/>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v>2</v>
      </c>
      <c r="C419" s="215" t="str">
        <f>IF(B419=0, -5, "0")</f>
        <v>0</v>
      </c>
      <c r="D419" s="166"/>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2</v>
      </c>
      <c r="C428" s="152"/>
      <c r="D428" s="132">
        <v>1</v>
      </c>
      <c r="E428" s="7"/>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287" t="s">
        <v>374</v>
      </c>
      <c r="B435" s="287"/>
      <c r="C435" s="287"/>
      <c r="D435" s="287"/>
      <c r="E435" s="287"/>
      <c r="F435" s="287"/>
    </row>
    <row r="436" spans="1:7" x14ac:dyDescent="0.25">
      <c r="A436" s="193">
        <f>+B11</f>
        <v>42949</v>
      </c>
      <c r="B436" s="6"/>
      <c r="C436" s="7"/>
      <c r="D436" s="6"/>
    </row>
    <row r="437" spans="1:7" ht="18" x14ac:dyDescent="0.25">
      <c r="A437" s="288" t="s">
        <v>375</v>
      </c>
      <c r="B437" s="289"/>
      <c r="C437" s="289"/>
      <c r="D437" s="289"/>
      <c r="E437" s="289"/>
      <c r="F437" s="289"/>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8" t="s">
        <v>31</v>
      </c>
      <c r="B444" s="289"/>
      <c r="C444" s="289"/>
      <c r="D444" s="289"/>
      <c r="E444" s="289"/>
      <c r="F444" s="289"/>
    </row>
    <row r="445" spans="1:7" x14ac:dyDescent="0.25">
      <c r="A445" s="22" t="s">
        <v>3</v>
      </c>
      <c r="B445" s="168">
        <v>2</v>
      </c>
      <c r="C445" s="168"/>
      <c r="D445" s="166"/>
      <c r="E445" s="166"/>
      <c r="F445" s="145"/>
    </row>
    <row r="446" spans="1:7" x14ac:dyDescent="0.25">
      <c r="A446" s="32" t="s">
        <v>30</v>
      </c>
      <c r="B446" s="168">
        <v>1</v>
      </c>
      <c r="C446" s="168"/>
      <c r="D446" s="166" t="s">
        <v>581</v>
      </c>
      <c r="E446" s="166"/>
      <c r="F446" s="145"/>
    </row>
    <row r="447" spans="1:7" ht="45" x14ac:dyDescent="0.25">
      <c r="A447" s="115" t="s">
        <v>287</v>
      </c>
      <c r="B447" s="168">
        <v>0</v>
      </c>
      <c r="C447" s="152"/>
      <c r="D447" s="132">
        <v>0</v>
      </c>
      <c r="E447" s="7"/>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582</v>
      </c>
      <c r="E458" s="144"/>
      <c r="F458" s="145"/>
    </row>
    <row r="459" spans="1:6" x14ac:dyDescent="0.25">
      <c r="A459" s="32" t="s">
        <v>16</v>
      </c>
      <c r="B459" s="168">
        <v>1</v>
      </c>
      <c r="C459" s="168"/>
      <c r="D459" s="154" t="s">
        <v>583</v>
      </c>
      <c r="E459" s="166"/>
      <c r="F459" s="145"/>
    </row>
    <row r="460" spans="1:6" ht="45" x14ac:dyDescent="0.25">
      <c r="A460" s="115" t="s">
        <v>287</v>
      </c>
      <c r="B460" s="168">
        <v>0</v>
      </c>
      <c r="C460" s="152"/>
      <c r="D460" s="258">
        <v>0</v>
      </c>
      <c r="E460" s="7"/>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132">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ht="30" x14ac:dyDescent="0.25">
      <c r="A479" s="18" t="s">
        <v>275</v>
      </c>
      <c r="B479" s="168" t="s">
        <v>34</v>
      </c>
      <c r="C479" s="168"/>
      <c r="D479" s="141" t="s">
        <v>584</v>
      </c>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45"/>
      <c r="E487" s="166"/>
      <c r="F487" s="145"/>
      <c r="G487" s="170"/>
    </row>
    <row r="488" spans="1:7" ht="30" x14ac:dyDescent="0.25">
      <c r="A488" s="99" t="s">
        <v>409</v>
      </c>
      <c r="B488" s="168" t="s">
        <v>34</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18</v>
      </c>
    </row>
    <row r="492" spans="1:7" x14ac:dyDescent="0.25">
      <c r="A492" s="19" t="s">
        <v>37</v>
      </c>
      <c r="B492" s="20"/>
      <c r="C492" s="21"/>
      <c r="D492" s="62">
        <f>D491/(COUNT(B475:C489)*2)</f>
        <v>1</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t="s">
        <v>34</v>
      </c>
      <c r="C499" s="168"/>
      <c r="D499" s="166"/>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0.82035714285714278</v>
      </c>
    </row>
    <row r="504" spans="1:6" ht="22.5" x14ac:dyDescent="0.3">
      <c r="A504" s="70" t="s">
        <v>47</v>
      </c>
      <c r="B504" s="71"/>
      <c r="C504" s="72"/>
      <c r="D504" s="73">
        <f>SUM(D500,D491,D461,D451,D402,D349,D321,D40,D470,D288,D245,D149,D432,D189,D96)</f>
        <v>509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0.94609665427509293</v>
      </c>
    </row>
  </sheetData>
  <sheetProtection algorithmName="SHA-512" hashValue="fiT8ph+91Cgh8rhuFpbeorzr0i8FLT3OqMlQOiCyjFC/mL5uY0XHLyyzkrTdbfAp0XHwT+zF0Odcy45f2fYu6w==" saltValue="F+aAtFv972oN1EuM9xXT9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38:B145 B155:B162 B167:B185 B210:B228 B233:B241 B195:B205 B251:B262 B267:B284 B294:B301 B327:B335 B306:B317 B340:B345 B367:B378 B355:B362 B383:B387 B419:B428 B438:B441 B408:B414 B456:B460 B445:B447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80" zoomScaleNormal="80" workbookViewId="0">
      <selection activeCell="I198" sqref="I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1" t="s">
        <v>52</v>
      </c>
      <c r="B6" s="301"/>
      <c r="C6" s="301"/>
      <c r="D6" s="301"/>
      <c r="E6" s="301"/>
      <c r="F6" s="301"/>
      <c r="G6" s="214"/>
      <c r="H6" s="214"/>
      <c r="I6" s="214"/>
    </row>
    <row r="7" spans="1:9" s="36" customFormat="1" ht="21.75" customHeight="1" x14ac:dyDescent="0.5">
      <c r="A7" s="302" t="str">
        <f>'A1 Exploitation'!A8:F8</f>
        <v>Merezgua</v>
      </c>
      <c r="B7" s="302"/>
      <c r="C7" s="302"/>
      <c r="D7" s="302"/>
      <c r="E7" s="302"/>
      <c r="F7" s="302"/>
      <c r="G7" s="214"/>
      <c r="H7" s="214"/>
      <c r="I7" s="214"/>
    </row>
    <row r="8" spans="1:9" s="36" customFormat="1" ht="24.75" x14ac:dyDescent="0.5">
      <c r="A8" s="38" t="s">
        <v>44</v>
      </c>
      <c r="B8" s="318" t="str">
        <f>'A3 Exploitation'!B9:F9</f>
        <v>Dr Hatem  KARAA</v>
      </c>
      <c r="C8" s="318"/>
      <c r="D8" s="318"/>
      <c r="E8" s="318"/>
      <c r="F8" s="318"/>
      <c r="G8" s="214"/>
      <c r="H8" s="214"/>
      <c r="I8" s="214"/>
    </row>
    <row r="9" spans="1:9" s="36" customFormat="1" ht="24.75" x14ac:dyDescent="0.5">
      <c r="A9" s="39" t="s">
        <v>46</v>
      </c>
      <c r="B9" s="319" t="str">
        <f>'A3 Exploitation'!B10:F10</f>
        <v>Directeur du magasin et chefs de rayon</v>
      </c>
      <c r="C9" s="319"/>
      <c r="D9" s="319"/>
      <c r="E9" s="319"/>
      <c r="F9" s="319"/>
      <c r="G9" s="214"/>
      <c r="H9" s="214"/>
      <c r="I9" s="214"/>
    </row>
    <row r="10" spans="1:9" s="36" customFormat="1" ht="24.75" x14ac:dyDescent="0.5">
      <c r="A10" s="38" t="s">
        <v>45</v>
      </c>
      <c r="B10" s="316">
        <f>'A3 Exploitation'!B11:F11</f>
        <v>42949</v>
      </c>
      <c r="C10" s="316"/>
      <c r="D10" s="316"/>
      <c r="E10" s="316"/>
      <c r="F10" s="316"/>
      <c r="G10" s="214"/>
      <c r="H10" s="214"/>
      <c r="I10" s="214"/>
    </row>
    <row r="11" spans="1:9" s="36" customFormat="1" ht="24.75" x14ac:dyDescent="0.5">
      <c r="A11" s="38" t="s">
        <v>341</v>
      </c>
      <c r="B11" s="320">
        <f>D198</f>
        <v>0.8705357142857143</v>
      </c>
      <c r="C11" s="320"/>
      <c r="D11" s="320"/>
      <c r="E11" s="320"/>
      <c r="F11" s="320"/>
      <c r="G11" s="214"/>
      <c r="H11" s="214"/>
      <c r="I11" s="214"/>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v>2</v>
      </c>
      <c r="C17" s="219"/>
      <c r="D17" s="220"/>
      <c r="E17" s="219"/>
      <c r="F17" s="219"/>
    </row>
    <row r="18" spans="1:6" x14ac:dyDescent="0.3">
      <c r="A18" s="48" t="s">
        <v>89</v>
      </c>
      <c r="B18" s="219">
        <v>2</v>
      </c>
      <c r="C18" s="219"/>
      <c r="D18" s="220"/>
      <c r="E18" s="219"/>
      <c r="F18" s="219"/>
    </row>
    <row r="19" spans="1:6" ht="49.5" x14ac:dyDescent="0.3">
      <c r="A19" s="41" t="s">
        <v>90</v>
      </c>
      <c r="B19" s="219">
        <v>0</v>
      </c>
      <c r="C19" s="219"/>
      <c r="D19" s="220" t="s">
        <v>585</v>
      </c>
      <c r="E19" s="220" t="s">
        <v>586</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3" t="s">
        <v>38</v>
      </c>
      <c r="B22" s="310"/>
      <c r="C22" s="311"/>
      <c r="D22" s="213">
        <f>SUM(B17:C21)</f>
        <v>8</v>
      </c>
    </row>
    <row r="23" spans="1:6" x14ac:dyDescent="0.3">
      <c r="A23" s="307" t="s">
        <v>342</v>
      </c>
      <c r="B23" s="308"/>
      <c r="C23" s="309"/>
      <c r="D23" s="64">
        <f>D22/(COUNT(B17:C21)*2)</f>
        <v>0.8</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212">
        <f>SUM(B26:C31)</f>
        <v>12</v>
      </c>
    </row>
    <row r="33" spans="1:7" x14ac:dyDescent="0.3">
      <c r="A33" s="307" t="s">
        <v>342</v>
      </c>
      <c r="B33" s="308"/>
      <c r="C33" s="309"/>
      <c r="D33" s="64">
        <f>D32/(COUNT(B26:C31)*2)</f>
        <v>1</v>
      </c>
    </row>
    <row r="34" spans="1:7" s="50" customFormat="1" x14ac:dyDescent="0.3">
      <c r="A34" s="54"/>
      <c r="B34" s="55"/>
      <c r="C34" s="55"/>
      <c r="D34" s="56"/>
    </row>
    <row r="35" spans="1:7" s="50" customFormat="1" ht="19.5" x14ac:dyDescent="0.4">
      <c r="A35" s="305" t="s">
        <v>246</v>
      </c>
      <c r="B35" s="306"/>
      <c r="C35" s="306"/>
      <c r="D35" s="306"/>
      <c r="E35" s="306"/>
      <c r="F35" s="306"/>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07" t="s">
        <v>38</v>
      </c>
      <c r="B41" s="308"/>
      <c r="C41" s="309"/>
      <c r="D41" s="212">
        <f>SUM(B36:C40)</f>
        <v>10</v>
      </c>
      <c r="E41" s="37"/>
      <c r="F41" s="37"/>
    </row>
    <row r="42" spans="1:7" s="50" customFormat="1" x14ac:dyDescent="0.3">
      <c r="A42" s="307" t="s">
        <v>342</v>
      </c>
      <c r="B42" s="308"/>
      <c r="C42" s="309"/>
      <c r="D42" s="64">
        <f>D41/(COUNT(B36:C40)*2)</f>
        <v>1</v>
      </c>
      <c r="E42" s="37"/>
      <c r="F42" s="37"/>
    </row>
    <row r="43" spans="1:7" s="50" customFormat="1" x14ac:dyDescent="0.3">
      <c r="A43" s="89"/>
      <c r="B43" s="90"/>
      <c r="C43" s="90"/>
      <c r="D43" s="91"/>
    </row>
    <row r="44" spans="1:7" ht="19.5" x14ac:dyDescent="0.4">
      <c r="A44" s="314" t="s">
        <v>21</v>
      </c>
      <c r="B44" s="315"/>
      <c r="C44" s="315"/>
      <c r="D44" s="315"/>
      <c r="E44" s="315"/>
      <c r="F44" s="315"/>
    </row>
    <row r="45" spans="1:7" x14ac:dyDescent="0.3">
      <c r="A45" s="41" t="s">
        <v>317</v>
      </c>
      <c r="B45" s="219">
        <v>2</v>
      </c>
      <c r="C45" s="219"/>
      <c r="D45" s="223"/>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3" t="s">
        <v>588</v>
      </c>
      <c r="E49" s="219"/>
      <c r="F49" s="219"/>
    </row>
    <row r="50" spans="1:6" ht="18" x14ac:dyDescent="0.35">
      <c r="A50" s="75" t="s">
        <v>343</v>
      </c>
      <c r="B50" s="219">
        <v>1</v>
      </c>
      <c r="C50" s="246" t="str">
        <f>IF(B50=0, -5, "0")</f>
        <v>0</v>
      </c>
      <c r="D50" s="223" t="s">
        <v>587</v>
      </c>
      <c r="E50" s="219"/>
      <c r="F50" s="219"/>
    </row>
    <row r="51" spans="1:6" x14ac:dyDescent="0.3">
      <c r="A51" s="307" t="s">
        <v>38</v>
      </c>
      <c r="B51" s="308"/>
      <c r="C51" s="309"/>
      <c r="D51" s="212">
        <f>SUM(B45:C50)</f>
        <v>11</v>
      </c>
    </row>
    <row r="52" spans="1:6" x14ac:dyDescent="0.3">
      <c r="A52" s="307" t="s">
        <v>342</v>
      </c>
      <c r="B52" s="308"/>
      <c r="C52" s="309"/>
      <c r="D52" s="64">
        <f>D51/(COUNT(B45:C50)*2)</f>
        <v>0.91666666666666663</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0.75" x14ac:dyDescent="0.3">
      <c r="A58" s="51" t="s">
        <v>101</v>
      </c>
      <c r="B58" s="219">
        <v>1</v>
      </c>
      <c r="C58" s="219"/>
      <c r="D58" s="223" t="s">
        <v>589</v>
      </c>
      <c r="E58" s="219"/>
      <c r="F58" s="219"/>
    </row>
    <row r="59" spans="1:6" ht="36" x14ac:dyDescent="0.35">
      <c r="A59" s="82" t="s">
        <v>249</v>
      </c>
      <c r="B59" s="219">
        <v>1</v>
      </c>
      <c r="C59" s="246" t="str">
        <f>IF(B59=0, -5, "0")</f>
        <v>0</v>
      </c>
      <c r="D59" s="223" t="s">
        <v>609</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212">
        <f>SUM(B55:C61)</f>
        <v>12</v>
      </c>
    </row>
    <row r="63" spans="1:6" x14ac:dyDescent="0.3">
      <c r="A63" s="307" t="s">
        <v>342</v>
      </c>
      <c r="B63" s="308"/>
      <c r="C63" s="309"/>
      <c r="D63" s="64">
        <f>D62/(COUNT(B55:C61)*2)</f>
        <v>0.8571428571428571</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212">
        <f>SUM(B66:C82)</f>
        <v>34</v>
      </c>
    </row>
    <row r="84" spans="1:6" x14ac:dyDescent="0.3">
      <c r="A84" s="307" t="s">
        <v>342</v>
      </c>
      <c r="B84" s="308"/>
      <c r="C84" s="309"/>
      <c r="D84" s="64">
        <f>D83/(COUNT(B66:C82)*2)</f>
        <v>1</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2" t="s">
        <v>320</v>
      </c>
      <c r="B87" s="235">
        <v>2</v>
      </c>
      <c r="C87" s="226"/>
      <c r="D87" s="220"/>
      <c r="E87" s="220"/>
      <c r="F87" s="219"/>
    </row>
    <row r="88" spans="1:6" ht="32.25" x14ac:dyDescent="0.4">
      <c r="A88" s="41" t="s">
        <v>319</v>
      </c>
      <c r="B88" s="235">
        <v>1</v>
      </c>
      <c r="C88" s="226"/>
      <c r="D88" s="223"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46.5" x14ac:dyDescent="0.35">
      <c r="A98" s="88" t="s">
        <v>216</v>
      </c>
      <c r="B98" s="235">
        <v>2</v>
      </c>
      <c r="C98" s="246" t="str">
        <f>IF(B98=0, -5, "0")</f>
        <v>0</v>
      </c>
      <c r="D98" s="223" t="s">
        <v>591</v>
      </c>
      <c r="E98" s="219"/>
      <c r="F98" s="219"/>
    </row>
    <row r="99" spans="1:6" ht="18" x14ac:dyDescent="0.35">
      <c r="A99" s="87" t="s">
        <v>344</v>
      </c>
      <c r="B99" s="235">
        <v>2</v>
      </c>
      <c r="C99" s="246" t="str">
        <f>IF(B99=0, -5, "0")</f>
        <v>0</v>
      </c>
      <c r="D99" s="223" t="s">
        <v>592</v>
      </c>
      <c r="E99" s="219"/>
      <c r="F99" s="219"/>
    </row>
    <row r="100" spans="1:6" x14ac:dyDescent="0.3">
      <c r="A100" s="93" t="s">
        <v>263</v>
      </c>
      <c r="B100" s="235">
        <v>2</v>
      </c>
      <c r="C100" s="219"/>
      <c r="D100" s="220"/>
      <c r="E100" s="219"/>
      <c r="F100" s="219"/>
    </row>
    <row r="101" spans="1:6" x14ac:dyDescent="0.3">
      <c r="A101" s="307" t="s">
        <v>38</v>
      </c>
      <c r="B101" s="308"/>
      <c r="C101" s="309"/>
      <c r="D101" s="212">
        <f>SUM(B87:C100)</f>
        <v>27</v>
      </c>
    </row>
    <row r="102" spans="1:6" x14ac:dyDescent="0.3">
      <c r="A102" s="307" t="s">
        <v>342</v>
      </c>
      <c r="B102" s="308"/>
      <c r="C102" s="309"/>
      <c r="D102" s="64">
        <f>D101/(COUNT(B87:C100)*2)</f>
        <v>0.9642857142857143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1</v>
      </c>
      <c r="C112" s="219"/>
      <c r="D112" s="223" t="s">
        <v>593</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3" t="s">
        <v>594</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7" t="s">
        <v>38</v>
      </c>
      <c r="B117" s="308"/>
      <c r="C117" s="309"/>
      <c r="D117" s="212">
        <f>SUM(B106:C116)</f>
        <v>21</v>
      </c>
      <c r="E117" s="37"/>
      <c r="F117" s="37"/>
    </row>
    <row r="118" spans="1:6" s="50" customFormat="1" x14ac:dyDescent="0.3">
      <c r="A118" s="307" t="s">
        <v>342</v>
      </c>
      <c r="B118" s="308"/>
      <c r="C118" s="309"/>
      <c r="D118" s="64">
        <f>D117/(COUNT(B106:C116)*2)</f>
        <v>0.95454545454545459</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ht="30.75" x14ac:dyDescent="0.3">
      <c r="A128" s="48" t="s">
        <v>183</v>
      </c>
      <c r="B128" s="236">
        <v>1</v>
      </c>
      <c r="C128" s="239"/>
      <c r="D128" s="223" t="s">
        <v>596</v>
      </c>
      <c r="E128" s="220"/>
      <c r="F128" s="219"/>
    </row>
    <row r="129" spans="1:6" ht="36" x14ac:dyDescent="0.35">
      <c r="A129" s="82" t="s">
        <v>217</v>
      </c>
      <c r="B129" s="236" t="s">
        <v>34</v>
      </c>
      <c r="C129" s="247" t="str">
        <f>IF(B129=0, -5, "0")</f>
        <v>0</v>
      </c>
      <c r="D129" s="223" t="s">
        <v>595</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07" t="s">
        <v>38</v>
      </c>
      <c r="B132" s="308"/>
      <c r="C132" s="309"/>
      <c r="D132" s="212">
        <f>SUM(B121:C131)</f>
        <v>11</v>
      </c>
    </row>
    <row r="133" spans="1:6" x14ac:dyDescent="0.3">
      <c r="A133" s="307" t="s">
        <v>342</v>
      </c>
      <c r="B133" s="308"/>
      <c r="C133" s="309"/>
      <c r="D133" s="62">
        <f>D132/(COUNT(B121:C131)*2)</f>
        <v>0.91666666666666663</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5">
        <v>1</v>
      </c>
      <c r="C136" s="226"/>
      <c r="D136" s="228" t="s">
        <v>597</v>
      </c>
      <c r="E136" s="219"/>
      <c r="F136" s="219"/>
    </row>
    <row r="137" spans="1:6" ht="18" x14ac:dyDescent="0.35">
      <c r="A137" s="75" t="s">
        <v>140</v>
      </c>
      <c r="B137" s="235">
        <v>2</v>
      </c>
      <c r="C137" s="248" t="str">
        <f>IF(B137=0, -5, "0")</f>
        <v>0</v>
      </c>
      <c r="D137" s="240"/>
      <c r="E137" s="219"/>
      <c r="F137" s="219"/>
    </row>
    <row r="138" spans="1:6" ht="30.75" x14ac:dyDescent="0.3">
      <c r="A138" s="49" t="s">
        <v>324</v>
      </c>
      <c r="B138" s="235">
        <v>1</v>
      </c>
      <c r="C138" s="220"/>
      <c r="D138" s="228" t="s">
        <v>598</v>
      </c>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t="s">
        <v>34</v>
      </c>
      <c r="C143" s="248" t="str">
        <f>IF(B143=0, -5, "0")</f>
        <v>0</v>
      </c>
      <c r="D143" s="228" t="s">
        <v>599</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7" t="s">
        <v>38</v>
      </c>
      <c r="B148" s="308"/>
      <c r="C148" s="309"/>
      <c r="D148" s="212">
        <f>SUM(B136:C147)</f>
        <v>20</v>
      </c>
    </row>
    <row r="149" spans="1:6" x14ac:dyDescent="0.3">
      <c r="A149" s="307" t="s">
        <v>342</v>
      </c>
      <c r="B149" s="308"/>
      <c r="C149" s="309"/>
      <c r="D149" s="64">
        <f>D148/(COUNT(B136:C147)*2)</f>
        <v>0.90909090909090906</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2" t="s">
        <v>326</v>
      </c>
      <c r="B152" s="219">
        <v>1</v>
      </c>
      <c r="C152" s="219"/>
      <c r="D152" s="228" t="s">
        <v>602</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1.5" x14ac:dyDescent="0.35">
      <c r="A155" s="75" t="s">
        <v>354</v>
      </c>
      <c r="B155" s="219">
        <v>2</v>
      </c>
      <c r="C155" s="246" t="str">
        <f>IF(B155=0, -5, "0")</f>
        <v>0</v>
      </c>
      <c r="D155" s="228" t="s">
        <v>603</v>
      </c>
      <c r="E155" s="219"/>
      <c r="F155" s="219"/>
    </row>
    <row r="156" spans="1:6" ht="46.5" x14ac:dyDescent="0.35">
      <c r="A156" s="75" t="s">
        <v>355</v>
      </c>
      <c r="B156" s="219">
        <v>0</v>
      </c>
      <c r="C156" s="246">
        <f>IF(B156=0, -5, "0")</f>
        <v>-5</v>
      </c>
      <c r="D156" s="228" t="s">
        <v>600</v>
      </c>
      <c r="E156" s="228" t="s">
        <v>601</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7" t="s">
        <v>38</v>
      </c>
      <c r="B160" s="310"/>
      <c r="C160" s="311"/>
      <c r="D160" s="213">
        <f>SUM(B152:C159)</f>
        <v>8</v>
      </c>
    </row>
    <row r="161" spans="1:6" x14ac:dyDescent="0.3">
      <c r="A161" s="307" t="s">
        <v>342</v>
      </c>
      <c r="B161" s="308"/>
      <c r="C161" s="309"/>
      <c r="D161" s="64">
        <f>D160/(COUNT(B152:C159)*2)</f>
        <v>0.44444444444444442</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ht="30.75" x14ac:dyDescent="0.3">
      <c r="A166" s="86" t="s">
        <v>241</v>
      </c>
      <c r="B166" s="219">
        <v>0</v>
      </c>
      <c r="C166" s="219"/>
      <c r="D166" s="228" t="s">
        <v>604</v>
      </c>
      <c r="E166" s="228" t="s">
        <v>544</v>
      </c>
      <c r="F166" s="219"/>
    </row>
    <row r="167" spans="1:6" x14ac:dyDescent="0.3">
      <c r="A167" s="41" t="s">
        <v>95</v>
      </c>
      <c r="B167" s="219">
        <v>2</v>
      </c>
      <c r="C167" s="219"/>
      <c r="D167" s="219"/>
      <c r="E167" s="220"/>
      <c r="F167" s="219"/>
    </row>
    <row r="168" spans="1:6" x14ac:dyDescent="0.3">
      <c r="A168" s="307" t="s">
        <v>38</v>
      </c>
      <c r="B168" s="308"/>
      <c r="C168" s="309"/>
      <c r="D168" s="212">
        <f>SUM(B164:C167)</f>
        <v>6</v>
      </c>
    </row>
    <row r="169" spans="1:6" x14ac:dyDescent="0.3">
      <c r="A169" s="307" t="s">
        <v>342</v>
      </c>
      <c r="B169" s="308"/>
      <c r="C169" s="309"/>
      <c r="D169" s="64">
        <f>D168/(COUNT(B164:C167)*2)</f>
        <v>0.75</v>
      </c>
    </row>
    <row r="170" spans="1:6" s="50" customFormat="1" x14ac:dyDescent="0.3">
      <c r="A170" s="54"/>
      <c r="B170" s="55"/>
      <c r="C170" s="55"/>
      <c r="D170" s="56"/>
    </row>
    <row r="171" spans="1:6" ht="19.5" x14ac:dyDescent="0.4">
      <c r="A171" s="312" t="s">
        <v>17</v>
      </c>
      <c r="B171" s="313"/>
      <c r="C171" s="313"/>
      <c r="D171" s="313"/>
      <c r="E171" s="313"/>
      <c r="F171" s="313"/>
    </row>
    <row r="172" spans="1:6" ht="60.75" x14ac:dyDescent="0.3">
      <c r="A172" s="48" t="s">
        <v>202</v>
      </c>
      <c r="B172" s="219">
        <v>0</v>
      </c>
      <c r="C172" s="219"/>
      <c r="D172" s="245" t="s">
        <v>605</v>
      </c>
      <c r="E172" s="245" t="s">
        <v>606</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7" t="s">
        <v>38</v>
      </c>
      <c r="B176" s="308"/>
      <c r="C176" s="309"/>
      <c r="D176" s="212">
        <f>SUM(B172:C175)</f>
        <v>6</v>
      </c>
    </row>
    <row r="177" spans="1:6" x14ac:dyDescent="0.3">
      <c r="A177" s="307" t="s">
        <v>342</v>
      </c>
      <c r="B177" s="308"/>
      <c r="C177" s="309"/>
      <c r="D177" s="64">
        <f>D176/(COUNT(B172:C175)*2)</f>
        <v>0.75</v>
      </c>
    </row>
    <row r="178" spans="1:6" s="50" customFormat="1" x14ac:dyDescent="0.3">
      <c r="A178" s="54"/>
      <c r="B178" s="55"/>
      <c r="C178" s="55"/>
      <c r="D178" s="56"/>
    </row>
    <row r="179" spans="1:6" ht="19.5" x14ac:dyDescent="0.4">
      <c r="A179" s="305" t="s">
        <v>87</v>
      </c>
      <c r="B179" s="306"/>
      <c r="C179" s="306"/>
      <c r="D179" s="306"/>
      <c r="E179" s="306"/>
      <c r="F179" s="306"/>
    </row>
    <row r="180" spans="1:6" ht="30.75" x14ac:dyDescent="0.3">
      <c r="A180" s="86" t="s">
        <v>364</v>
      </c>
      <c r="B180" s="219">
        <v>1</v>
      </c>
      <c r="C180" s="219"/>
      <c r="D180" s="245" t="s">
        <v>607</v>
      </c>
      <c r="E180" s="220"/>
      <c r="F180" s="219"/>
    </row>
    <row r="181" spans="1:6" x14ac:dyDescent="0.3">
      <c r="A181" s="94" t="s">
        <v>247</v>
      </c>
      <c r="B181" s="219">
        <v>1</v>
      </c>
      <c r="C181" s="219"/>
      <c r="D181" s="245" t="s">
        <v>610</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6</v>
      </c>
    </row>
    <row r="186" spans="1:6" x14ac:dyDescent="0.3">
      <c r="A186" s="307" t="s">
        <v>342</v>
      </c>
      <c r="B186" s="308"/>
      <c r="C186" s="309"/>
      <c r="D186" s="64">
        <f>D185/(COUNT(B180:C184)*2)</f>
        <v>0.6</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0.75" x14ac:dyDescent="0.3">
      <c r="A191" s="48" t="s">
        <v>360</v>
      </c>
      <c r="B191" s="219">
        <v>1</v>
      </c>
      <c r="C191" s="219"/>
      <c r="D191" s="245" t="s">
        <v>608</v>
      </c>
      <c r="E191" s="219"/>
      <c r="F191" s="219"/>
    </row>
    <row r="192" spans="1:6" x14ac:dyDescent="0.3">
      <c r="A192" s="95" t="s">
        <v>212</v>
      </c>
      <c r="B192" s="219">
        <v>2</v>
      </c>
      <c r="C192" s="219"/>
      <c r="D192" s="219"/>
      <c r="E192" s="219"/>
      <c r="F192" s="219"/>
    </row>
    <row r="193" spans="1:4" x14ac:dyDescent="0.3">
      <c r="A193" s="307" t="s">
        <v>38</v>
      </c>
      <c r="B193" s="308"/>
      <c r="C193" s="309"/>
      <c r="D193" s="96">
        <f>SUM(B189:C192)</f>
        <v>3</v>
      </c>
    </row>
    <row r="194" spans="1:4" x14ac:dyDescent="0.3">
      <c r="A194" s="307" t="s">
        <v>342</v>
      </c>
      <c r="B194" s="308"/>
      <c r="C194" s="309"/>
      <c r="D194" s="64">
        <f>D193/(COUNT(B189:C192)*2)</f>
        <v>0.75</v>
      </c>
    </row>
    <row r="196" spans="1:4" ht="18" x14ac:dyDescent="0.35">
      <c r="A196" s="120" t="s">
        <v>284</v>
      </c>
      <c r="B196" s="119"/>
      <c r="C196" s="119"/>
      <c r="D196" s="218">
        <v>0.4</v>
      </c>
    </row>
    <row r="197" spans="1:4" ht="22.5" x14ac:dyDescent="0.3">
      <c r="A197" s="70" t="s">
        <v>377</v>
      </c>
      <c r="B197" s="71"/>
      <c r="C197" s="72"/>
      <c r="D197" s="73">
        <f>SUM(D193,D185,D176,D168,D160,D62,D51,D32,D22,D117,D148,D132,D101,D83,D41)</f>
        <v>195</v>
      </c>
    </row>
    <row r="198" spans="1:4" ht="22.5" x14ac:dyDescent="0.3">
      <c r="A198" s="70" t="s">
        <v>378</v>
      </c>
      <c r="B198" s="71"/>
      <c r="C198" s="72"/>
      <c r="D198" s="74">
        <f>D197/(COUNT(B189:C192,B180:C184,B172:C175,B164:C167,B152:C159,B55:C61,B45:C50,B26:C31,B17:C21,B106:C116,B136:C147,B121:C131,B87:C100,B66:C82,B36:C40)*2)</f>
        <v>0.8705357142857143</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0"/>
      <c r="E1" s="300"/>
      <c r="F1" s="300"/>
      <c r="G1" s="300"/>
      <c r="H1" s="300"/>
      <c r="I1" s="300"/>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1" t="s">
        <v>201</v>
      </c>
      <c r="B7" s="301"/>
      <c r="C7" s="301"/>
      <c r="D7" s="301"/>
      <c r="E7" s="301"/>
      <c r="F7" s="301"/>
      <c r="G7" s="211"/>
      <c r="H7" s="211"/>
      <c r="I7" s="211"/>
    </row>
    <row r="8" spans="1:9" ht="29.25" x14ac:dyDescent="0.5">
      <c r="A8" s="302" t="str">
        <f>'Page de garde'!D18</f>
        <v>Merezgua</v>
      </c>
      <c r="B8" s="302"/>
      <c r="C8" s="302"/>
      <c r="D8" s="302"/>
      <c r="E8" s="302"/>
      <c r="F8" s="302"/>
      <c r="G8" s="214"/>
      <c r="H8" s="214"/>
      <c r="I8" s="211"/>
    </row>
    <row r="9" spans="1:9" ht="24.75" x14ac:dyDescent="0.5">
      <c r="A9" s="38" t="s">
        <v>44</v>
      </c>
      <c r="B9" s="303"/>
      <c r="C9" s="303"/>
      <c r="D9" s="303"/>
      <c r="E9" s="303"/>
      <c r="F9" s="303"/>
      <c r="G9" s="214"/>
      <c r="H9" s="214"/>
      <c r="I9" s="211"/>
    </row>
    <row r="10" spans="1:9" ht="24.75" x14ac:dyDescent="0.5">
      <c r="A10" s="39" t="s">
        <v>46</v>
      </c>
      <c r="B10" s="304"/>
      <c r="C10" s="304"/>
      <c r="D10" s="304"/>
      <c r="E10" s="304"/>
      <c r="F10" s="304"/>
      <c r="G10" s="214"/>
      <c r="H10" s="214"/>
      <c r="I10" s="211"/>
    </row>
    <row r="11" spans="1:9" ht="24.75" x14ac:dyDescent="0.5">
      <c r="A11" s="38" t="s">
        <v>45</v>
      </c>
      <c r="B11" s="299"/>
      <c r="C11" s="299"/>
      <c r="D11" s="299"/>
      <c r="E11" s="299"/>
      <c r="F11" s="299"/>
      <c r="G11" s="214"/>
      <c r="H11" s="214"/>
      <c r="I11" s="211"/>
    </row>
    <row r="12" spans="1:9" ht="24.75" x14ac:dyDescent="0.5">
      <c r="A12" s="38" t="s">
        <v>276</v>
      </c>
      <c r="B12" s="292">
        <f>D505</f>
        <v>0</v>
      </c>
      <c r="C12" s="292"/>
      <c r="D12" s="292"/>
      <c r="E12" s="292"/>
      <c r="F12" s="292"/>
      <c r="G12" s="214"/>
      <c r="H12" s="214"/>
      <c r="I12" s="211"/>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6" t="s">
        <v>36</v>
      </c>
      <c r="C15" s="76" t="s">
        <v>35</v>
      </c>
      <c r="D15" s="295"/>
      <c r="E15" s="296"/>
      <c r="F15" s="295"/>
      <c r="G15" s="36"/>
      <c r="H15" s="36"/>
    </row>
    <row r="16" spans="1:9" ht="18" x14ac:dyDescent="0.35">
      <c r="A16" s="287" t="s">
        <v>0</v>
      </c>
      <c r="B16" s="287"/>
      <c r="C16" s="287"/>
      <c r="D16" s="287"/>
      <c r="E16" s="287"/>
      <c r="F16" s="287"/>
      <c r="G16" s="36"/>
      <c r="H16" s="36"/>
    </row>
    <row r="17" spans="1:8" ht="18" x14ac:dyDescent="0.3">
      <c r="A17" s="180">
        <f>B11</f>
        <v>0</v>
      </c>
      <c r="B17" s="36"/>
      <c r="C17" s="36"/>
      <c r="D17" s="36"/>
      <c r="E17" s="36"/>
      <c r="F17" s="36"/>
      <c r="G17" s="36"/>
      <c r="H17" s="36"/>
    </row>
    <row r="18" spans="1:8" ht="18" x14ac:dyDescent="0.25">
      <c r="A18" s="297" t="s">
        <v>1</v>
      </c>
      <c r="B18" s="298"/>
      <c r="C18" s="298"/>
      <c r="D18" s="298"/>
      <c r="E18" s="298"/>
      <c r="F18" s="29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8" t="s">
        <v>18</v>
      </c>
      <c r="B26" s="289"/>
      <c r="C26" s="289"/>
      <c r="D26" s="289"/>
      <c r="E26" s="289"/>
      <c r="F26" s="28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1">
        <f>B11</f>
        <v>0</v>
      </c>
      <c r="B44" s="6"/>
      <c r="C44" s="7"/>
      <c r="D44" s="6"/>
    </row>
    <row r="45" spans="1:7" ht="16.5" x14ac:dyDescent="0.25">
      <c r="A45" s="290" t="s">
        <v>63</v>
      </c>
      <c r="B45" s="291"/>
      <c r="C45" s="291"/>
      <c r="D45" s="291"/>
      <c r="E45" s="291"/>
      <c r="F45" s="29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8" t="s">
        <v>65</v>
      </c>
      <c r="B57" s="289"/>
      <c r="C57" s="289"/>
      <c r="D57" s="289"/>
      <c r="E57" s="289"/>
      <c r="F57" s="28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8" t="s">
        <v>25</v>
      </c>
      <c r="B84" s="289"/>
      <c r="C84" s="289"/>
      <c r="D84" s="289"/>
      <c r="E84" s="289"/>
      <c r="F84" s="28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1">
        <f>B11</f>
        <v>0</v>
      </c>
      <c r="B100" s="6"/>
      <c r="C100" s="7"/>
      <c r="D100" s="6"/>
    </row>
    <row r="101" spans="1:6" ht="16.5" x14ac:dyDescent="0.25">
      <c r="A101" s="290" t="s">
        <v>63</v>
      </c>
      <c r="B101" s="291"/>
      <c r="C101" s="291"/>
      <c r="D101" s="291"/>
      <c r="E101" s="291"/>
      <c r="F101" s="29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8" t="s">
        <v>133</v>
      </c>
      <c r="B113" s="289"/>
      <c r="C113" s="289"/>
      <c r="D113" s="289"/>
      <c r="E113" s="289"/>
      <c r="F113" s="28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8" t="s">
        <v>73</v>
      </c>
      <c r="B137" s="289"/>
      <c r="C137" s="289"/>
      <c r="D137" s="289"/>
      <c r="E137" s="289"/>
      <c r="F137" s="28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1">
        <f>B11</f>
        <v>0</v>
      </c>
      <c r="B153" s="6"/>
      <c r="C153" s="7"/>
      <c r="D153" s="59"/>
    </row>
    <row r="154" spans="1:6" ht="16.5" x14ac:dyDescent="0.25">
      <c r="A154" s="290" t="s">
        <v>63</v>
      </c>
      <c r="B154" s="291"/>
      <c r="C154" s="291"/>
      <c r="D154" s="291"/>
      <c r="E154" s="291"/>
      <c r="F154" s="29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8" t="s">
        <v>134</v>
      </c>
      <c r="B166" s="289"/>
      <c r="C166" s="289"/>
      <c r="D166" s="289"/>
      <c r="E166" s="289"/>
      <c r="F166" s="28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7">
        <f>B11</f>
        <v>0</v>
      </c>
      <c r="B193" s="6"/>
      <c r="C193" s="7"/>
      <c r="D193" s="6"/>
    </row>
    <row r="194" spans="1:7" ht="18" x14ac:dyDescent="0.25">
      <c r="A194" s="288" t="s">
        <v>158</v>
      </c>
      <c r="B194" s="289"/>
      <c r="C194" s="289"/>
      <c r="D194" s="289"/>
      <c r="E194" s="289"/>
      <c r="F194" s="28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8" t="s">
        <v>76</v>
      </c>
      <c r="B209" s="289"/>
      <c r="C209" s="289"/>
      <c r="D209" s="289"/>
      <c r="E209" s="289"/>
      <c r="F209" s="28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8" t="s">
        <v>191</v>
      </c>
      <c r="B232" s="289"/>
      <c r="C232" s="289"/>
      <c r="D232" s="289"/>
      <c r="E232" s="289"/>
      <c r="F232" s="28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1">
        <f>B11</f>
        <v>0</v>
      </c>
      <c r="B249" s="6"/>
      <c r="C249" s="7"/>
      <c r="D249" s="6"/>
    </row>
    <row r="250" spans="1:6" s="3" customFormat="1" ht="18" x14ac:dyDescent="0.25">
      <c r="A250" s="288" t="s">
        <v>79</v>
      </c>
      <c r="B250" s="289"/>
      <c r="C250" s="289"/>
      <c r="D250" s="289"/>
      <c r="E250" s="289"/>
      <c r="F250" s="28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8" t="s">
        <v>81</v>
      </c>
      <c r="B266" s="289"/>
      <c r="C266" s="289"/>
      <c r="D266" s="289"/>
      <c r="E266" s="289"/>
      <c r="F266" s="28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0">
        <f>B11</f>
        <v>0</v>
      </c>
      <c r="B292" s="6"/>
      <c r="C292" s="7"/>
      <c r="D292" s="59"/>
    </row>
    <row r="293" spans="1:7" ht="18" x14ac:dyDescent="0.25">
      <c r="A293" s="288" t="s">
        <v>19</v>
      </c>
      <c r="B293" s="289"/>
      <c r="C293" s="289"/>
      <c r="D293" s="289"/>
      <c r="E293" s="289"/>
      <c r="F293" s="28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8" t="s">
        <v>122</v>
      </c>
      <c r="B305" s="289"/>
      <c r="C305" s="289"/>
      <c r="D305" s="289"/>
      <c r="E305" s="289"/>
      <c r="F305" s="28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1">
        <f>B11</f>
        <v>0</v>
      </c>
      <c r="B325" s="6"/>
      <c r="C325" s="7"/>
      <c r="D325" s="6"/>
    </row>
    <row r="326" spans="1:9" ht="18" x14ac:dyDescent="0.25">
      <c r="A326" s="288" t="s">
        <v>12</v>
      </c>
      <c r="B326" s="289"/>
      <c r="C326" s="289"/>
      <c r="D326" s="289"/>
      <c r="E326" s="289"/>
      <c r="F326" s="28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8" t="s">
        <v>25</v>
      </c>
      <c r="B339" s="289"/>
      <c r="C339" s="289"/>
      <c r="D339" s="289"/>
      <c r="E339" s="289"/>
      <c r="F339" s="28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1">
        <f>B11</f>
        <v>0</v>
      </c>
      <c r="B353" s="6"/>
      <c r="C353" s="7"/>
      <c r="D353" s="59"/>
    </row>
    <row r="354" spans="1:6" ht="16.5" x14ac:dyDescent="0.25">
      <c r="A354" s="290" t="s">
        <v>113</v>
      </c>
      <c r="B354" s="291"/>
      <c r="C354" s="291"/>
      <c r="D354" s="291"/>
      <c r="E354" s="291"/>
      <c r="F354" s="29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8" t="s">
        <v>25</v>
      </c>
      <c r="B366" s="289"/>
      <c r="C366" s="289"/>
      <c r="D366" s="289"/>
      <c r="E366" s="289"/>
      <c r="F366" s="28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8" t="s">
        <v>124</v>
      </c>
      <c r="B382" s="289"/>
      <c r="C382" s="289"/>
      <c r="D382" s="289"/>
      <c r="E382" s="289"/>
      <c r="F382" s="28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8" t="s">
        <v>29</v>
      </c>
      <c r="B391" s="289"/>
      <c r="C391" s="289"/>
      <c r="D391" s="289"/>
      <c r="E391" s="289"/>
      <c r="F391" s="28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7" t="s">
        <v>125</v>
      </c>
      <c r="B405" s="287"/>
      <c r="C405" s="287"/>
      <c r="D405" s="287"/>
      <c r="E405" s="287"/>
      <c r="F405" s="287"/>
    </row>
    <row r="406" spans="1:6" x14ac:dyDescent="0.25">
      <c r="A406" s="190">
        <f>B11</f>
        <v>0</v>
      </c>
      <c r="B406" s="6"/>
      <c r="C406" s="7"/>
      <c r="D406" s="6"/>
    </row>
    <row r="407" spans="1:6" ht="16.5" x14ac:dyDescent="0.25">
      <c r="A407" s="290" t="s">
        <v>19</v>
      </c>
      <c r="B407" s="291"/>
      <c r="C407" s="291"/>
      <c r="D407" s="291"/>
      <c r="E407" s="291"/>
      <c r="F407" s="29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0" t="s">
        <v>122</v>
      </c>
      <c r="B418" s="291"/>
      <c r="C418" s="291"/>
      <c r="D418" s="291"/>
      <c r="E418" s="291"/>
      <c r="F418" s="291"/>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3">
        <f>+B11</f>
        <v>0</v>
      </c>
      <c r="B436" s="6"/>
      <c r="C436" s="7"/>
      <c r="D436" s="6"/>
    </row>
    <row r="437" spans="1:7" ht="18" x14ac:dyDescent="0.25">
      <c r="A437" s="288" t="s">
        <v>375</v>
      </c>
      <c r="B437" s="289"/>
      <c r="C437" s="289"/>
      <c r="D437" s="289"/>
      <c r="E437" s="289"/>
      <c r="F437" s="28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8" t="s">
        <v>31</v>
      </c>
      <c r="B444" s="289"/>
      <c r="C444" s="289"/>
      <c r="D444" s="289"/>
      <c r="E444" s="289"/>
      <c r="F444" s="28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1" t="s">
        <v>52</v>
      </c>
      <c r="B6" s="301"/>
      <c r="C6" s="301"/>
      <c r="D6" s="301"/>
      <c r="E6" s="301"/>
      <c r="F6" s="301"/>
      <c r="G6" s="214"/>
      <c r="H6" s="214"/>
      <c r="I6" s="214"/>
    </row>
    <row r="7" spans="1:9" s="36" customFormat="1" ht="21.75" customHeight="1" x14ac:dyDescent="0.5">
      <c r="A7" s="302" t="str">
        <f>'A1 Exploitation'!A8:F8</f>
        <v>Merezgua</v>
      </c>
      <c r="B7" s="302"/>
      <c r="C7" s="302"/>
      <c r="D7" s="302"/>
      <c r="E7" s="302"/>
      <c r="F7" s="302"/>
      <c r="G7" s="214"/>
      <c r="H7" s="214"/>
      <c r="I7" s="214"/>
    </row>
    <row r="8" spans="1:9" s="36" customFormat="1" ht="24.75" x14ac:dyDescent="0.5">
      <c r="A8" s="38" t="s">
        <v>44</v>
      </c>
      <c r="B8" s="318">
        <f>'A4 Exploitation'!B9:F9</f>
        <v>0</v>
      </c>
      <c r="C8" s="318"/>
      <c r="D8" s="318"/>
      <c r="E8" s="318"/>
      <c r="F8" s="318"/>
      <c r="G8" s="214"/>
      <c r="H8" s="214"/>
      <c r="I8" s="214"/>
    </row>
    <row r="9" spans="1:9" s="36" customFormat="1" ht="24.75" x14ac:dyDescent="0.5">
      <c r="A9" s="39" t="s">
        <v>46</v>
      </c>
      <c r="B9" s="319">
        <f>'A4 Exploitation'!B10:F10</f>
        <v>0</v>
      </c>
      <c r="C9" s="319"/>
      <c r="D9" s="319"/>
      <c r="E9" s="319"/>
      <c r="F9" s="319"/>
      <c r="G9" s="214"/>
      <c r="H9" s="214"/>
      <c r="I9" s="214"/>
    </row>
    <row r="10" spans="1:9" s="36" customFormat="1" ht="24.75" x14ac:dyDescent="0.5">
      <c r="A10" s="38" t="s">
        <v>45</v>
      </c>
      <c r="B10" s="316">
        <f>'A4 Exploitation'!B11:F11</f>
        <v>0</v>
      </c>
      <c r="C10" s="316"/>
      <c r="D10" s="316"/>
      <c r="E10" s="316"/>
      <c r="F10" s="316"/>
      <c r="G10" s="214"/>
      <c r="H10" s="214"/>
      <c r="I10" s="214"/>
    </row>
    <row r="11" spans="1:9" s="36" customFormat="1" ht="24.75" x14ac:dyDescent="0.5">
      <c r="A11" s="38" t="s">
        <v>341</v>
      </c>
      <c r="B11" s="326">
        <f>D198</f>
        <v>0</v>
      </c>
      <c r="C11" s="326"/>
      <c r="D11" s="326"/>
      <c r="E11" s="326"/>
      <c r="F11" s="326"/>
      <c r="G11" s="214"/>
      <c r="H11" s="214"/>
      <c r="I11" s="214"/>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69" t="s">
        <v>36</v>
      </c>
      <c r="C14" s="69" t="s">
        <v>35</v>
      </c>
      <c r="D14" s="295"/>
      <c r="E14" s="295"/>
      <c r="F14" s="295"/>
    </row>
    <row r="15" spans="1:9" x14ac:dyDescent="0.3">
      <c r="A15" s="41"/>
      <c r="B15" s="41"/>
      <c r="C15" s="41"/>
      <c r="D15" s="41"/>
    </row>
    <row r="16" spans="1:9" ht="19.5" x14ac:dyDescent="0.4">
      <c r="A16" s="321" t="s">
        <v>0</v>
      </c>
      <c r="B16" s="322"/>
      <c r="C16" s="322"/>
      <c r="D16" s="322"/>
      <c r="E16" s="322"/>
      <c r="F16" s="32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3" t="s">
        <v>38</v>
      </c>
      <c r="B22" s="310"/>
      <c r="C22" s="311"/>
      <c r="D22" s="213">
        <f>SUM(B17:C21)</f>
        <v>0</v>
      </c>
    </row>
    <row r="23" spans="1:6" x14ac:dyDescent="0.3">
      <c r="A23" s="307" t="s">
        <v>342</v>
      </c>
      <c r="B23" s="308"/>
      <c r="C23" s="309"/>
      <c r="D23" s="64">
        <f>D22/(COUNT(B17:C21)*2)</f>
        <v>0</v>
      </c>
    </row>
    <row r="24" spans="1:6" s="50" customFormat="1" x14ac:dyDescent="0.3">
      <c r="A24" s="54"/>
      <c r="B24" s="55"/>
      <c r="C24" s="55"/>
      <c r="D24" s="56"/>
    </row>
    <row r="25" spans="1:6" ht="19.5" x14ac:dyDescent="0.4">
      <c r="A25" s="305" t="s">
        <v>4</v>
      </c>
      <c r="B25" s="306"/>
      <c r="C25" s="306"/>
      <c r="D25" s="306"/>
      <c r="E25" s="306"/>
      <c r="F25" s="30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7" t="s">
        <v>38</v>
      </c>
      <c r="B32" s="308"/>
      <c r="C32" s="309"/>
      <c r="D32" s="212">
        <f>SUM(B26:C31)</f>
        <v>0</v>
      </c>
    </row>
    <row r="33" spans="1:6" x14ac:dyDescent="0.3">
      <c r="A33" s="307" t="s">
        <v>342</v>
      </c>
      <c r="B33" s="308"/>
      <c r="C33" s="309"/>
      <c r="D33" s="64">
        <f>D32/(COUNT(B26:C31)*2)</f>
        <v>0</v>
      </c>
    </row>
    <row r="34" spans="1:6" s="50" customFormat="1" x14ac:dyDescent="0.3">
      <c r="A34" s="54"/>
      <c r="B34" s="55"/>
      <c r="C34" s="55"/>
      <c r="D34" s="56"/>
    </row>
    <row r="35" spans="1:6" s="50" customFormat="1" ht="19.5" x14ac:dyDescent="0.4">
      <c r="A35" s="305" t="s">
        <v>246</v>
      </c>
      <c r="B35" s="306"/>
      <c r="C35" s="306"/>
      <c r="D35" s="306"/>
      <c r="E35" s="306"/>
      <c r="F35" s="30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7" t="s">
        <v>38</v>
      </c>
      <c r="B41" s="308"/>
      <c r="C41" s="309"/>
      <c r="D41" s="212">
        <f>SUM(B36:C40)</f>
        <v>0</v>
      </c>
      <c r="E41" s="37"/>
      <c r="F41" s="37"/>
    </row>
    <row r="42" spans="1:6" s="50" customFormat="1" x14ac:dyDescent="0.3">
      <c r="A42" s="307" t="s">
        <v>342</v>
      </c>
      <c r="B42" s="308"/>
      <c r="C42" s="309"/>
      <c r="D42" s="64">
        <f>D41/(COUNT(B36:C40)*2)</f>
        <v>0</v>
      </c>
      <c r="E42" s="37"/>
      <c r="F42" s="37"/>
    </row>
    <row r="43" spans="1:6" s="50" customFormat="1" x14ac:dyDescent="0.3">
      <c r="A43" s="89"/>
      <c r="B43" s="90"/>
      <c r="C43" s="90"/>
      <c r="D43" s="91"/>
    </row>
    <row r="44" spans="1:6" ht="19.5" x14ac:dyDescent="0.4">
      <c r="A44" s="314" t="s">
        <v>21</v>
      </c>
      <c r="B44" s="315"/>
      <c r="C44" s="315"/>
      <c r="D44" s="315"/>
      <c r="E44" s="315"/>
      <c r="F44" s="315"/>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7" t="s">
        <v>38</v>
      </c>
      <c r="B51" s="308"/>
      <c r="C51" s="309"/>
      <c r="D51" s="212">
        <f>SUM(B45:C50)</f>
        <v>0</v>
      </c>
    </row>
    <row r="52" spans="1:6" x14ac:dyDescent="0.3">
      <c r="A52" s="307" t="s">
        <v>342</v>
      </c>
      <c r="B52" s="308"/>
      <c r="C52" s="309"/>
      <c r="D52" s="64">
        <f>D51/(COUNT(B45:C50)*2)</f>
        <v>0</v>
      </c>
    </row>
    <row r="53" spans="1:6" s="50" customFormat="1" x14ac:dyDescent="0.3">
      <c r="A53" s="54"/>
      <c r="B53" s="55"/>
      <c r="C53" s="55"/>
      <c r="D53" s="56"/>
    </row>
    <row r="54" spans="1:6" ht="19.5" x14ac:dyDescent="0.4">
      <c r="A54" s="305" t="s">
        <v>8</v>
      </c>
      <c r="B54" s="306"/>
      <c r="C54" s="306"/>
      <c r="D54" s="306"/>
      <c r="E54" s="306"/>
      <c r="F54" s="306"/>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7" t="s">
        <v>38</v>
      </c>
      <c r="B62" s="308"/>
      <c r="C62" s="309"/>
      <c r="D62" s="212">
        <f>SUM(B55:C61)</f>
        <v>0</v>
      </c>
    </row>
    <row r="63" spans="1:6" x14ac:dyDescent="0.3">
      <c r="A63" s="307" t="s">
        <v>342</v>
      </c>
      <c r="B63" s="308"/>
      <c r="C63" s="309"/>
      <c r="D63" s="64">
        <f>D62/(COUNT(B55:C61)*2)</f>
        <v>0</v>
      </c>
    </row>
    <row r="64" spans="1:6" s="50" customFormat="1" x14ac:dyDescent="0.3">
      <c r="A64" s="54"/>
      <c r="B64" s="55"/>
      <c r="C64" s="55"/>
      <c r="D64" s="56"/>
    </row>
    <row r="65" spans="1:6" ht="19.5" x14ac:dyDescent="0.4">
      <c r="A65" s="305" t="s">
        <v>143</v>
      </c>
      <c r="B65" s="306"/>
      <c r="C65" s="306"/>
      <c r="D65" s="306"/>
      <c r="E65" s="306"/>
      <c r="F65" s="30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7" t="s">
        <v>38</v>
      </c>
      <c r="B83" s="308"/>
      <c r="C83" s="309"/>
      <c r="D83" s="212">
        <f>SUM(B66:C82)</f>
        <v>0</v>
      </c>
    </row>
    <row r="84" spans="1:6" x14ac:dyDescent="0.3">
      <c r="A84" s="307" t="s">
        <v>342</v>
      </c>
      <c r="B84" s="308"/>
      <c r="C84" s="309"/>
      <c r="D84" s="64">
        <f>D83/(COUNT(B66:C82)*2)</f>
        <v>0</v>
      </c>
    </row>
    <row r="85" spans="1:6" s="50" customFormat="1" x14ac:dyDescent="0.3">
      <c r="A85" s="54"/>
      <c r="B85" s="55"/>
      <c r="C85" s="55"/>
      <c r="D85" s="56"/>
    </row>
    <row r="86" spans="1:6" ht="19.5" x14ac:dyDescent="0.4">
      <c r="A86" s="305" t="s">
        <v>237</v>
      </c>
      <c r="B86" s="306"/>
      <c r="C86" s="306"/>
      <c r="D86" s="306"/>
      <c r="E86" s="306"/>
      <c r="F86" s="30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7" t="s">
        <v>38</v>
      </c>
      <c r="B101" s="308"/>
      <c r="C101" s="309"/>
      <c r="D101" s="212">
        <f>SUM(B87:C100)</f>
        <v>0</v>
      </c>
    </row>
    <row r="102" spans="1:6" x14ac:dyDescent="0.3">
      <c r="A102" s="307" t="s">
        <v>342</v>
      </c>
      <c r="B102" s="308"/>
      <c r="C102" s="309"/>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5" t="s">
        <v>238</v>
      </c>
      <c r="B105" s="306"/>
      <c r="C105" s="306"/>
      <c r="D105" s="306"/>
      <c r="E105" s="306"/>
      <c r="F105" s="30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7" t="s">
        <v>38</v>
      </c>
      <c r="B117" s="308"/>
      <c r="C117" s="309"/>
      <c r="D117" s="212">
        <f>SUM(B106:C116)</f>
        <v>0</v>
      </c>
      <c r="E117" s="37"/>
      <c r="F117" s="37"/>
    </row>
    <row r="118" spans="1:6" s="50" customFormat="1" x14ac:dyDescent="0.3">
      <c r="A118" s="307" t="s">
        <v>342</v>
      </c>
      <c r="B118" s="308"/>
      <c r="C118" s="309"/>
      <c r="D118" s="64">
        <f>D117/(COUNT(B106:C116)*2)</f>
        <v>0</v>
      </c>
      <c r="E118" s="37"/>
      <c r="F118" s="37"/>
    </row>
    <row r="119" spans="1:6" s="50" customFormat="1" x14ac:dyDescent="0.3">
      <c r="A119" s="54"/>
      <c r="B119" s="55"/>
      <c r="C119" s="55"/>
      <c r="D119" s="56"/>
    </row>
    <row r="120" spans="1:6" ht="19.5" x14ac:dyDescent="0.4">
      <c r="A120" s="305" t="s">
        <v>208</v>
      </c>
      <c r="B120" s="306"/>
      <c r="C120" s="306"/>
      <c r="D120" s="306"/>
      <c r="E120" s="306"/>
      <c r="F120" s="30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7" t="s">
        <v>38</v>
      </c>
      <c r="B132" s="308"/>
      <c r="C132" s="309"/>
      <c r="D132" s="212">
        <f>SUM(B121:C131)</f>
        <v>0</v>
      </c>
    </row>
    <row r="133" spans="1:6" x14ac:dyDescent="0.3">
      <c r="A133" s="307" t="s">
        <v>342</v>
      </c>
      <c r="B133" s="308"/>
      <c r="C133" s="309"/>
      <c r="D133" s="62">
        <f>D132/(COUNT(B121:C131)*2)</f>
        <v>0</v>
      </c>
    </row>
    <row r="134" spans="1:6" s="50" customFormat="1" x14ac:dyDescent="0.3">
      <c r="A134" s="54"/>
      <c r="B134" s="55"/>
      <c r="C134" s="55"/>
      <c r="D134" s="61"/>
    </row>
    <row r="135" spans="1:6" ht="19.5" x14ac:dyDescent="0.4">
      <c r="A135" s="305" t="s">
        <v>78</v>
      </c>
      <c r="B135" s="306"/>
      <c r="C135" s="306"/>
      <c r="D135" s="306"/>
      <c r="E135" s="306"/>
      <c r="F135" s="306"/>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7" t="s">
        <v>38</v>
      </c>
      <c r="B148" s="308"/>
      <c r="C148" s="309"/>
      <c r="D148" s="212">
        <f>SUM(B136:C147)</f>
        <v>0</v>
      </c>
    </row>
    <row r="149" spans="1:6" x14ac:dyDescent="0.3">
      <c r="A149" s="307" t="s">
        <v>342</v>
      </c>
      <c r="B149" s="308"/>
      <c r="C149" s="309"/>
      <c r="D149" s="64">
        <f>D148/(COUNT(B136:C147)*2)</f>
        <v>0</v>
      </c>
    </row>
    <row r="150" spans="1:6" s="50" customFormat="1" x14ac:dyDescent="0.3">
      <c r="A150" s="54"/>
      <c r="B150" s="55"/>
      <c r="C150" s="55"/>
      <c r="D150" s="56"/>
    </row>
    <row r="151" spans="1:6" ht="19.5" x14ac:dyDescent="0.4">
      <c r="A151" s="305" t="s">
        <v>243</v>
      </c>
      <c r="B151" s="306"/>
      <c r="C151" s="306"/>
      <c r="D151" s="306"/>
      <c r="E151" s="306"/>
      <c r="F151" s="30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7" t="s">
        <v>38</v>
      </c>
      <c r="B160" s="310"/>
      <c r="C160" s="311"/>
      <c r="D160" s="213">
        <f>SUM(B152:C159)</f>
        <v>0</v>
      </c>
    </row>
    <row r="161" spans="1:6" x14ac:dyDescent="0.3">
      <c r="A161" s="307" t="s">
        <v>342</v>
      </c>
      <c r="B161" s="308"/>
      <c r="C161" s="309"/>
      <c r="D161" s="64">
        <f>D160/(COUNT(B152:C159)*2)</f>
        <v>0</v>
      </c>
    </row>
    <row r="162" spans="1:6" s="50" customFormat="1" x14ac:dyDescent="0.3">
      <c r="A162" s="54"/>
      <c r="B162" s="55"/>
      <c r="C162" s="57"/>
      <c r="D162" s="58"/>
    </row>
    <row r="163" spans="1:6" ht="19.5" x14ac:dyDescent="0.4">
      <c r="A163" s="305" t="s">
        <v>85</v>
      </c>
      <c r="B163" s="306"/>
      <c r="C163" s="306"/>
      <c r="D163" s="306"/>
      <c r="E163" s="306"/>
      <c r="F163" s="30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7" t="s">
        <v>38</v>
      </c>
      <c r="B168" s="308"/>
      <c r="C168" s="309"/>
      <c r="D168" s="260">
        <f>SUM(B164:C167)</f>
        <v>0</v>
      </c>
      <c r="E168" s="36"/>
      <c r="F168" s="36"/>
    </row>
    <row r="169" spans="1:6" x14ac:dyDescent="0.3">
      <c r="A169" s="307" t="s">
        <v>342</v>
      </c>
      <c r="B169" s="308"/>
      <c r="C169" s="309"/>
      <c r="D169" s="64">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7" t="s">
        <v>38</v>
      </c>
      <c r="B176" s="308"/>
      <c r="C176" s="309"/>
      <c r="D176" s="212">
        <f>SUM(B172:C175)</f>
        <v>0</v>
      </c>
    </row>
    <row r="177" spans="1:6" x14ac:dyDescent="0.3">
      <c r="A177" s="307" t="s">
        <v>342</v>
      </c>
      <c r="B177" s="308"/>
      <c r="C177" s="309"/>
      <c r="D177" s="64">
        <f>D176/(COUNT(B172:C175)*2)</f>
        <v>0</v>
      </c>
    </row>
    <row r="178" spans="1:6" s="50" customFormat="1" x14ac:dyDescent="0.3">
      <c r="A178" s="54"/>
      <c r="B178" s="55"/>
      <c r="C178" s="55"/>
      <c r="D178" s="56"/>
    </row>
    <row r="179" spans="1:6" ht="19.5" x14ac:dyDescent="0.4">
      <c r="A179" s="305" t="s">
        <v>87</v>
      </c>
      <c r="B179" s="306"/>
      <c r="C179" s="306"/>
      <c r="D179" s="306"/>
      <c r="E179" s="306"/>
      <c r="F179" s="30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0</v>
      </c>
    </row>
    <row r="186" spans="1:6" x14ac:dyDescent="0.3">
      <c r="A186" s="307" t="s">
        <v>342</v>
      </c>
      <c r="B186" s="308"/>
      <c r="C186" s="309"/>
      <c r="D186" s="64">
        <f>D185/(COUNT(B180:C184)*2)</f>
        <v>0</v>
      </c>
    </row>
    <row r="187" spans="1:6" s="50" customFormat="1" x14ac:dyDescent="0.3">
      <c r="A187" s="54"/>
      <c r="B187" s="55"/>
      <c r="C187" s="55"/>
      <c r="D187" s="56"/>
    </row>
    <row r="188" spans="1:6" ht="19.5" x14ac:dyDescent="0.4">
      <c r="A188" s="305" t="s">
        <v>242</v>
      </c>
      <c r="B188" s="306"/>
      <c r="C188" s="306"/>
      <c r="D188" s="306"/>
      <c r="E188" s="306"/>
      <c r="F188" s="30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7" t="s">
        <v>38</v>
      </c>
      <c r="B193" s="308"/>
      <c r="C193" s="309"/>
      <c r="D193" s="96">
        <f>SUM(B189:C192)</f>
        <v>0</v>
      </c>
    </row>
    <row r="194" spans="1:4" x14ac:dyDescent="0.3">
      <c r="A194" s="307" t="s">
        <v>342</v>
      </c>
      <c r="B194" s="308"/>
      <c r="C194" s="309"/>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2017-08-05T10:46:13Z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