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ourouj4 aout 2019\"/>
    </mc:Choice>
  </mc:AlternateContent>
  <bookViews>
    <workbookView xWindow="0" yWindow="0" windowWidth="20490" windowHeight="835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150" i="45"/>
  <c r="D59" i="45"/>
  <c r="D517" i="44"/>
  <c r="D363"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D361" i="44"/>
  <c r="B361" i="44" s="1"/>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79" i="45"/>
  <c r="D80" i="45" s="1"/>
  <c r="D556" i="44"/>
  <c r="D557" i="44" s="1"/>
  <c r="D385" i="44"/>
  <c r="D386" i="44" s="1"/>
  <c r="D596" i="44"/>
  <c r="D597" i="44" s="1"/>
  <c r="D578" i="44"/>
  <c r="D100" i="45"/>
  <c r="D101" i="45" s="1"/>
  <c r="D58" i="47"/>
  <c r="D59" i="47" s="1"/>
  <c r="D134" i="47"/>
  <c r="D135" i="47" s="1"/>
  <c r="D118" i="47"/>
  <c r="D119" i="47" s="1"/>
  <c r="D44" i="44"/>
  <c r="D182" i="44"/>
  <c r="B12" i="48"/>
  <c r="B31" i="29"/>
  <c r="B25" i="29"/>
  <c r="D149" i="45"/>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0" i="44"/>
  <c r="B240" i="44" s="1"/>
  <c r="D241" i="44" s="1"/>
  <c r="D242" i="44" s="1"/>
  <c r="D296" i="44"/>
  <c r="D297" i="44" s="1"/>
  <c r="D420" i="44"/>
  <c r="D421" i="44" s="1"/>
  <c r="D467" i="44"/>
  <c r="D468" i="44" s="1"/>
  <c r="D690" i="44"/>
  <c r="D710" i="44"/>
  <c r="B710" i="44" s="1"/>
  <c r="D711" i="44" s="1"/>
  <c r="D555" i="44"/>
  <c r="B555" i="44" s="1"/>
  <c r="D515" i="44"/>
  <c r="B515" i="44" s="1"/>
  <c r="D516" i="44" s="1"/>
  <c r="B80" i="29" s="1"/>
  <c r="D362" i="44"/>
  <c r="D127" i="44"/>
  <c r="B127" i="44" s="1"/>
  <c r="D128" i="44" s="1"/>
  <c r="B45" i="29" s="1"/>
  <c r="D714" i="44" l="1"/>
  <c r="D715" i="44" s="1"/>
  <c r="D712" i="44"/>
  <c r="D691" i="44"/>
  <c r="B101" i="29" s="1"/>
  <c r="D599" i="44"/>
  <c r="D600" i="44" s="1"/>
  <c r="D423" i="44"/>
  <c r="D424" i="44" s="1"/>
  <c r="B70" i="29" s="1"/>
  <c r="D183" i="44"/>
  <c r="B50" i="29" s="1"/>
  <c r="D47" i="44"/>
  <c r="D48" i="44" s="1"/>
  <c r="B40" i="29" s="1"/>
  <c r="D45" i="44"/>
  <c r="D579" i="44"/>
  <c r="D214" i="47"/>
  <c r="D215" i="47" s="1"/>
  <c r="B11" i="47" s="1"/>
  <c r="D717" i="44"/>
  <c r="B35" i="29" s="1"/>
  <c r="D214" i="45"/>
  <c r="D215" i="45" s="1"/>
  <c r="B111" i="29" s="1"/>
  <c r="D244" i="44"/>
  <c r="D661" i="44"/>
  <c r="D299" i="44"/>
  <c r="D559" i="44"/>
  <c r="D470" i="44"/>
  <c r="D365" i="44"/>
  <c r="B106" i="29"/>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<sst xmlns="http://schemas.openxmlformats.org/spreadsheetml/2006/main" count="2703" uniqueCount="544">
  <si>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</si>
  <si>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</si>
  <si>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</si>
  <si>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</si>
  <si>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</si>
  <si>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</si>
  <si>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</si>
  <si>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</si>
  <si>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</si>
  <si>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</si>
  <si>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</si>
  <si>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</si>
  <si>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</si>
  <si>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</si>
  <si>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</si>
  <si>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</si>
  <si>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</si>
  <si>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</si>
  <si>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</si>
  <si>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</si>
  <si>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</si>
  <si>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</si>
  <si>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</si>
  <si>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</si>
  <si>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</si>
  <si>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</si>
  <si>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</si>
  <si>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</si>
  <si>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</si>
  <si>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</si>
  <si>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</si>
  <si>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</si>
  <si>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</si>
  <si>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</si>
  <si>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</si>
  <si>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</si>
  <si>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</si>
  <si>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</si>
  <si>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</si>
  <si>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</si>
  <si>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</si>
  <si>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</si>
  <si>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</si>
  <si>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</si>
  <si>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</si>
  <si>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</si>
  <si>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</si>
  <si>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</si>
  <si>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</si>
  <si>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</si>
  <si>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</si>
  <si>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</si>
  <si>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</si>
  <si>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</si>
  <si>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</si>
  <si>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</si>
  <si>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</si>
  <si>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</si>
  <si>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</si>
  <si>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</si>
  <si>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</si>
  <si>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</si>
  <si>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</si>
  <si>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</si>
  <si>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</si>
  <si>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</si>
  <si>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</si>
  <si>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</si>
  <si>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</si>
  <si>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</si>
  <si>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</si>
  <si>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</si>
  <si>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</si>
  <si>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</si>
  <si>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</si>
  <si>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</si>
  <si>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</si>
  <si>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</si>
  <si>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</si>
  <si>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</si>
  <si>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</si>
  <si>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</si>
  <si>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</si>
  <si>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</si>
  <si>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</si>
  <si>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</si>
  <si>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</si>
  <si>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</si>
  <si>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</si>
  <si>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</si>
  <si>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</si>
  <si>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</si>
  <si>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</si>
  <si>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</si>
  <si>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</si>
  <si>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</si>
  <si>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</si>
  <si>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</si>
  <si>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</si>
  <si>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</si>
  <si>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</si>
  <si>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</si>
  <si>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</si>
  <si>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</si>
  <si>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</si>
  <si>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</si>
  <si>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</si>
  <si>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</si>
  <si>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</si>
  <si>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</si>
  <si>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</si>
  <si>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</si>
  <si>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</si>
  <si>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</si>
  <si>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</si>
  <si>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</si>
  <si>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</si>
  <si>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</si>
  <si>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</si>
  <si>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</si>
  <si>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</si>
  <si>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</si>
  <si>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</si>
  <si>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</si>
  <si>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</si>
  <si>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</si>
  <si>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</si>
  <si>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</si>
  <si>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</si>
  <si>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</si>
  <si>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</si>
  <si>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</si>
  <si>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</si>
  <si>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</si>
  <si>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</si>
  <si>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</si>
  <si>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</si>
  <si>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</si>
  <si>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</si>
  <si>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</si>
  <si>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</si>
  <si>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</si>
  <si>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</si>
  <si>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</si>
  <si>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</si>
  <si>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</si>
  <si>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</si>
  <si>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</si>
  <si>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</si>
  <si>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</si>
  <si>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</si>
  <si>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</si>
  <si>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</si>
  <si>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</si>
  <si>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</si>
  <si>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</si>
  <si>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</si>
  <si>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</si>
  <si>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</si>
  <si>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</si>
  <si>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</si>
  <si>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</si>
  <si>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</si>
  <si>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</si>
  <si>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</si>
  <si>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</si>
  <si>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</si>
  <si>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</si>
  <si>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</si>
  <si>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</si>
  <si>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</si>
  <si>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</si>
  <si>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</si>
  <si>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</si>
  <si>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</si>
  <si>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</si>
  <si>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</si>
  <si>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</si>
  <si>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</si>
  <si>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</si>
  <si>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</si>
  <si>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</si>
  <si>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</si>
  <si>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</si>
  <si>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</si>
  <si>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</si>
  <si>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</si>
  <si>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</si>
  <si>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</si>
  <si>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</si>
  <si>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</si>
  <si>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</si>
  <si>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</si>
  <si>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</si>
  <si>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</si>
  <si>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</si>
  <si>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</si>
  <si>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</si>
  <si>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</si>
  <si>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</si>
  <si>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</si>
  <si>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</si>
  <si>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</si>
  <si>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</si>
  <si>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</si>
  <si>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</si>
  <si>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</si>
  <si>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</si>
  <si>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</si>
  <si>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</si>
  <si>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</si>
  <si>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</si>
  <si>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</si>
  <si>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</si>
  <si>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</si>
  <si>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</si>
  <si>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</si>
  <si>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</si>
  <si>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</si>
  <si>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</si>
  <si>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</si>
  <si>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</si>
  <si>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</si>
  <si>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</si>
  <si>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</si>
  <si>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</si>
  <si>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</si>
  <si>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</si>
  <si>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</si>
  <si>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</si>
  <si>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</si>
  <si>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</si>
  <si>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</si>
  <si>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</si>
  <si>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</si>
  <si>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</si>
  <si>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</si>
  <si>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</si>
  <si>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</si>
  <si>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</si>
  <si>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</si>
  <si>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</si>
  <si>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</si>
  <si>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</si>
  <si>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</si>
  <si>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</si>
  <si>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</si>
  <si>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</si>
  <si>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</si>
  <si>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</si>
  <si>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</si>
  <si>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</si>
  <si>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</si>
  <si>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</si>
  <si>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</si>
  <si>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</si>
  <si>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</si>
  <si>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</si>
  <si>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</si>
  <si>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</si>
  <si>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</si>
  <si>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</si>
  <si>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</si>
  <si>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</si>
  <si>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</si>
  <si>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</si>
  <si>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</si>
  <si>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</si>
  <si>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</si>
  <si>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</si>
  <si>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</si>
  <si>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</si>
  <si>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</si>
  <si>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</si>
  <si>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</si>
  <si>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</si>
  <si>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</si>
  <si>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</si>
  <si>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</si>
  <si>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</si>
  <si>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</si>
  <si>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</si>
  <si>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</si>
  <si>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</si>
  <si>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</si>
  <si>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</si>
  <si>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</si>
  <si>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</si>
  <si>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</si>
  <si>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</si>
  <si>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</si>
  <si>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</si>
  <si>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</si>
  <si>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</si>
  <si>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</si>
  <si>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</si>
  <si>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</si>
  <si>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</si>
  <si>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</si>
  <si>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</si>
  <si>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</si>
  <si>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</si>
  <si>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</si>
  <si>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</si>
  <si>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</si>
  <si>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</si>
  <si>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</si>
  <si>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</si>
  <si>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</si>
  <si>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</si>
  <si>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</si>
  <si>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</si>
  <si>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</si>
  <si>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</si>
  <si>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</si>
  <si>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</si>
  <si>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</si>
  <si>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</si>
  <si>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</si>
  <si>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</si>
  <si>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</si>
  <si>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</si>
  <si>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</si>
  <si>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</si>
  <si>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</si>
  <si>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</si>
  <si>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</si>
  <si>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</si>
  <si>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</si>
  <si>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</si>
  <si>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</si>
  <si>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</si>
  <si>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</si>
  <si>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</si>
  <si>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</si>
  <si>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</si>
  <si>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</si>
  <si>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</si>
  <si>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</si>
  <si>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</si>
  <si>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</si>
  <si>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</si>
  <si>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</si>
  <si>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</si>
  <si>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</si>
  <si>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</si>
  <si>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</si>
  <si>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</si>
  <si>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</si>
  <si>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</si>
  <si>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</si>
  <si>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</si>
  <si>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</si>
  <si>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</si>
  <si>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</si>
  <si>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</si>
  <si>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</si>
  <si>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</si>
  <si>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</si>
  <si>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</si>
  <si>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</si>
  <si>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</si>
  <si>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</si>
  <si>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</si>
  <si>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</si>
  <si>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</si>
  <si>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</si>
  <si>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</si>
  <si>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</si>
  <si>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</si>
  <si>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</si>
  <si>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</si>
  <si>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</si>
  <si>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</si>
  <si>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</si>
  <si>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</si>
  <si>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</si>
  <si>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</si>
  <si>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</si>
  <si>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</si>
  <si>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</si>
  <si>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</si>
  <si>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</si>
  <si>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</si>
  <si>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</si>
  <si>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</si>
  <si>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</si>
  <si>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</si>
  <si>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</si>
  <si>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</si>
  <si>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</si>
  <si>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</si>
  <si>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</si>
  <si>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</si>
  <si>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</si>
  <si>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</si>
  <si>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</si>
  <si>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</si>
  <si>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</si>
  <si>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</si>
  <si>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</si>
  <si>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</si>
  <si>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</si>
  <si>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</si>
  <si>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</si>
  <si>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</si>
  <si>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</si>
  <si>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</si>
  <si>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</si>
  <si>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</si>
  <si>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</si>
  <si>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</si>
  <si>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</si>
  <si>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</si>
  <si>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</si>
  <si>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</si>
  <si>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</si>
  <si>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</si>
  <si>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</si>
  <si>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</si>
  <si>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</si>
  <si>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</si>
  <si>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</si>
  <si>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</si>
  <si>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</si>
  <si>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</si>
  <si>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</si>
  <si>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</si>
  <si>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</si>
  <si>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</si>
  <si>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</si>
  <si>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</si>
  <si>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</si>
  <si>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</si>
  <si>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</si>
  <si>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</si>
  <si>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</si>
  <si>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</si>
  <si>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</si>
  <si>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</si>
  <si>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</si>
  <si>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</si>
  <si>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</si>
  <si>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</si>
  <si>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</si>
  <si>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</si>
  <si>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</si>
  <si>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</si>
  <si>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</si>
  <si>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</si>
  <si>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</si>
  <si>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</si>
  <si>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</si>
  <si>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</si>
  <si>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</si>
  <si>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</si>
  <si>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</si>
  <si>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</si>
  <si>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</si>
  <si>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</si>
  <si>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</si>
  <si>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</si>
  <si>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</si>
  <si>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</si>
  <si>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</si>
  <si>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UHD MOUROUJ4</t>
  </si>
  <si>
    <t>Mme Meriam CHOUCHENE</t>
  </si>
  <si>
    <t>Directeur magasin &amp; chefs rayons</t>
  </si>
  <si>
    <t>Meuble d'exposition à température ambiante avec protection partielle.</t>
  </si>
  <si>
    <t>Protéger correctement le meuble.</t>
  </si>
  <si>
    <t xml:space="preserve">POINT TRANSERVESE DIRECTEUR MAGASIN </t>
  </si>
  <si>
    <t>Minimiser la durée d'attente des produits sensibles à température ambiante.</t>
  </si>
  <si>
    <t>Manque de glaçage des poissons sur l'étal.</t>
  </si>
  <si>
    <t>Assurer le glaçage régulier des produits exposés.</t>
  </si>
  <si>
    <t>Renforcer la lutte contre les mouches.</t>
  </si>
  <si>
    <t>Interdire la polyvalence.
Respecter le flux du personnel par rayons.</t>
  </si>
  <si>
    <t>Absence de papier essuie-mains au rayon.</t>
  </si>
  <si>
    <t>Fournir du papier essuie-mains.</t>
  </si>
  <si>
    <t>Renforcer le nettoyage et désinfection de la chambre froide positive.</t>
  </si>
  <si>
    <t>Archiver au rayon les certificats sanitaires de tous les produits du rayon.</t>
  </si>
  <si>
    <t>Renforcer le triage des légumes.</t>
  </si>
  <si>
    <t>Renforcer le contrôle de l'état de rangement des linéaires.</t>
  </si>
  <si>
    <t>Absence de séparation physique au sein du même meuble froid des légumes et volailles LS.</t>
  </si>
  <si>
    <t>Prévoir une séparation physique à ce niveau.</t>
  </si>
  <si>
    <t>Ecaillement du revêtement du sol de la chambre froide.</t>
  </si>
  <si>
    <t>Fixer le revêtement du sol.</t>
  </si>
  <si>
    <t>Absence de zone définie pour les produits casse.</t>
  </si>
  <si>
    <t>Définir une zone dédiée aux produits non conformes.</t>
  </si>
  <si>
    <t>L'opératrice saisonnière du rayon FLEG ne dispose pas de dossier médical.</t>
  </si>
  <si>
    <t>Mettre à disposition les dossiers médicaux des opérateurs externes.</t>
  </si>
  <si>
    <t>Etat de propreté insatisfaisant du meuble des fromages.</t>
  </si>
  <si>
    <t>Une seule opératrice assure les tâches au rayon fromage et traiteur. Aucune action préventive n'a été mise en place. Attention au risque de contamination croisée.</t>
  </si>
  <si>
    <t>Interdire la polyvalence. Respecter le flux du personnel par rayons.</t>
  </si>
  <si>
    <t>Stockage des pains semi-cuits dans la chambre froide des fromages. Attention au risque de contamination croisée.</t>
  </si>
  <si>
    <t xml:space="preserve">Présence de fuite à la plonge traiteur. </t>
  </si>
  <si>
    <t>Réparer la fuite.</t>
  </si>
  <si>
    <t>Hotte en arrêt</t>
  </si>
  <si>
    <t>Absence de laboratoire</t>
  </si>
  <si>
    <t>Absence de papier essuie-mains au laboratoire.</t>
  </si>
  <si>
    <t>Présence d'odeur de regard au laboratoire de la pâtisserie.</t>
  </si>
  <si>
    <t>Revoir le système de canalisation.</t>
  </si>
  <si>
    <t>Plus de rigueur dans l'enregistrement des N ° lot des produits réceptionnés.</t>
  </si>
  <si>
    <t>Décongélation directe sur le meuble froid.</t>
  </si>
  <si>
    <t>Prévoir une armoire froide pour décongélation ou valider un protocole de décongélation sur linéaire.</t>
  </si>
  <si>
    <t>Présence de cadavres de mouches sur la table d'animation des biscuits.</t>
  </si>
  <si>
    <t>Renforcer le nettoyage du meuble.</t>
  </si>
  <si>
    <t>La liste des ingrédients des pâtisseries 'Makroudh' du fournisseur Segni est incomplète.
L'étiquette des croquants aux amandes est illisible.</t>
  </si>
  <si>
    <t>Avertir le service concerné sur cet écart.</t>
  </si>
  <si>
    <t>L'enregistrement de vente et de casse n'est pas réalisé sur le cadencier.</t>
  </si>
  <si>
    <t>Remplir tous les paramètres du cadencier.</t>
  </si>
  <si>
    <t>Respecter le concept FEFO lors du rangement au meuble de vente.</t>
  </si>
  <si>
    <t>Présence de givre au meuble surgelé PLS.</t>
  </si>
  <si>
    <t>Procéder au dégivrage du meuble surgelé.</t>
  </si>
  <si>
    <t>Présence de givre au meuble surgelé.</t>
  </si>
  <si>
    <t>Baliser les prix et dénomination de tous les produits exposés.</t>
  </si>
  <si>
    <t>Absence de balisage de prix et dénomination pour plusieurs produits surgelés.</t>
  </si>
  <si>
    <t>Présence de restes de pâtes sur les étagères.</t>
  </si>
  <si>
    <t>La porte du quai de réception est maintenue ouverte en dehors des opérations de réception.</t>
  </si>
  <si>
    <t>Fermer la porte en dehors des opérations de réception de marchandises.</t>
  </si>
  <si>
    <t>Présence de mouches aux rayons poissonnerie , FLEG et zone réception.</t>
  </si>
  <si>
    <t>Absence d'éclairage aux vestiaires femmes.</t>
  </si>
  <si>
    <t>Réparer le système d'éclairage.</t>
  </si>
  <si>
    <t>Non respect du concept FEFO pour le produit Leben Vitalait (DLC 27/08 &amp; 11/08).</t>
  </si>
  <si>
    <t>Protéger les produits casse dans des bacs hermétiquement fermés et écarter les produits fortement contaminés.</t>
  </si>
  <si>
    <t>Identification erronée du N° lot des gâteaux au chocolat*3 'Sopral' dans les fiches de réception au rayon.</t>
  </si>
  <si>
    <t>Renforcer le nettoyage et désinfection du meuble froid.</t>
  </si>
  <si>
    <t>Etat de propreté insatisfaisant de la chambre froide positive; de la glace est éparpillée à même le sol.</t>
  </si>
  <si>
    <t>Un paquet de seiche surgelé a été trouvé au meuble froid des légumes le jour de l'audit. Il s'agit d'un retour client.</t>
  </si>
  <si>
    <t>Renforcer le nettoyage et le dépoussiérage des étagères de la réserve.</t>
  </si>
  <si>
    <t>Réaliser régulièrement le suivi des température à cœur des produits exposés.
Enregistrer toutes les actions correctives établies lors des pannes sur les fiches des autocontrôles.</t>
  </si>
  <si>
    <t>.</t>
  </si>
  <si>
    <t>Respecter le plan de rangement des chambres froides.</t>
  </si>
  <si>
    <t>Manque d'archivage des documents sanitaires des produits de la mer surgelés (ex. calamars panés).</t>
  </si>
  <si>
    <t>Exposition des laitues flétris.</t>
  </si>
  <si>
    <t>Présence de mites alimentaires issues des produits non conformes placés dans la zone casse du laboratoire.</t>
  </si>
  <si>
    <t>Manque de rangement dans la chambre froide négative des produits traiteur par rapport aux produits PLS et produits de la mer surgelés.
Présence de piqûres de moisissures sur le revêtement interne de l'armoire froide des poulets.</t>
  </si>
  <si>
    <t xml:space="preserve">Améliorer le rangement et le nettoyage du dispositif frigorifique. </t>
  </si>
  <si>
    <t>L'opérateur du rayon FLEG assure simultanément des tâches au rayon poissonnerie. Aucune action préventive n'a été mise en place. Attention au risque de contamination croisée.</t>
  </si>
  <si>
    <t>Le suivi de température à cœur des produits sur l'étal n'a pas été réalisé le 01/08/2019.
La température de la chambre froide négative du mois de juillet oscillait de -6°C à -8°C. Aucune action corrective n'a été mise en place et enregistrée sur le document de suivi.
La réparation de la panne de la chambre froide positive des produits de la mer n'a pas été mentionnée sur l'enregistrement des autocontrôles de température.</t>
  </si>
  <si>
    <t>Elévation de la température des yaourts en attente de mise en exposition. (T° prélevée &gt; 20°C)</t>
  </si>
  <si>
    <t>Crevassement du revêtement du sol.</t>
  </si>
  <si>
    <t>Crevassement du revêtement du sol de la réserve.</t>
  </si>
  <si>
    <t>Egouttage du condensat sur les morceaux de fromage exposés au meuble trad.</t>
  </si>
  <si>
    <t>Améliorer le système de drainage du condensat à ce niveau.</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</si>
</sst>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03845328"/>
        <c:axId val="1403846960"/>
      </c:barChart>
      <c:catAx>
        <c:axId val="140384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3846960"/>
        <c:crosses val="autoZero"/>
        <c:auto val="1"/>
        <c:lblAlgn val="ctr"/>
        <c:lblOffset val="100"/>
        <c:noMultiLvlLbl val="0"/>
      </c:catAx>
      <c:valAx>
        <c:axId val="140384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384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83598640"/>
        <c:axId val="1283599184"/>
      </c:barChart>
      <c:catAx>
        <c:axId val="128359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599184"/>
        <c:crosses val="autoZero"/>
        <c:auto val="1"/>
        <c:lblAlgn val="ctr"/>
        <c:lblOffset val="100"/>
        <c:noMultiLvlLbl val="0"/>
      </c:catAx>
      <c:valAx>
        <c:axId val="128359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0.94736842105263153</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83592656"/>
        <c:axId val="1283599728"/>
      </c:barChart>
      <c:catAx>
        <c:axId val="128359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599728"/>
        <c:crosses val="autoZero"/>
        <c:auto val="1"/>
        <c:lblAlgn val="ctr"/>
        <c:lblOffset val="100"/>
        <c:noMultiLvlLbl val="0"/>
      </c:catAx>
      <c:valAx>
        <c:axId val="128359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0.77777777777777779</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83602992"/>
        <c:axId val="1283603536"/>
      </c:barChart>
      <c:catAx>
        <c:axId val="128360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603536"/>
        <c:crosses val="autoZero"/>
        <c:auto val="1"/>
        <c:lblAlgn val="ctr"/>
        <c:lblOffset val="100"/>
        <c:noMultiLvlLbl val="0"/>
      </c:catAx>
      <c:valAx>
        <c:axId val="128360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60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0.97222222222222221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06745008"/>
        <c:axId val="1406742832"/>
      </c:barChart>
      <c:catAx>
        <c:axId val="140674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42832"/>
        <c:crosses val="autoZero"/>
        <c:auto val="1"/>
        <c:lblAlgn val="ctr"/>
        <c:lblOffset val="100"/>
        <c:noMultiLvlLbl val="0"/>
      </c:catAx>
      <c:valAx>
        <c:axId val="140674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674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06741744"/>
        <c:axId val="1406745552"/>
      </c:barChart>
      <c:catAx>
        <c:axId val="1406741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45552"/>
        <c:crosses val="autoZero"/>
        <c:auto val="1"/>
        <c:lblAlgn val="ctr"/>
        <c:lblOffset val="100"/>
        <c:noMultiLvlLbl val="0"/>
      </c:catAx>
      <c:valAx>
        <c:axId val="140674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6741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0.94</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06740112"/>
        <c:axId val="1406747184"/>
      </c:barChart>
      <c:catAx>
        <c:axId val="140674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47184"/>
        <c:crosses val="autoZero"/>
        <c:auto val="1"/>
        <c:lblAlgn val="ctr"/>
        <c:lblOffset val="100"/>
        <c:noMultiLvlLbl val="0"/>
      </c:catAx>
      <c:valAx>
        <c:axId val="140674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674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0.85953177257525082</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06751536"/>
        <c:axId val="1406752080"/>
      </c:barChart>
      <c:catAx>
        <c:axId val="140675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52080"/>
        <c:crosses val="autoZero"/>
        <c:auto val="1"/>
        <c:lblAlgn val="ctr"/>
        <c:lblOffset val="100"/>
        <c:noMultiLvlLbl val="0"/>
      </c:catAx>
      <c:valAx>
        <c:axId val="140675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675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0.89976588628762544</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06742288"/>
        <c:axId val="1406749360"/>
        <c:extLst xmlns:c16r2="http://schemas.microsoft.com/office/drawing/2015/06/chart"/>
      </c:barChart>
      <c:catAx>
        <c:axId val="14067422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49360"/>
        <c:crosses val="autoZero"/>
        <c:auto val="1"/>
        <c:lblAlgn val="ctr"/>
        <c:lblOffset val="100"/>
        <c:noMultiLvlLbl val="0"/>
      </c:catAx>
      <c:valAx>
        <c:axId val="1406749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0674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0.7139375</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06740656"/>
        <c:axId val="1406737392"/>
        <c:extLst xmlns:c16r2="http://schemas.microsoft.com/office/drawing/2015/06/chart"/>
      </c:barChart>
      <c:catAx>
        <c:axId val="140674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6737392"/>
        <c:crosses val="autoZero"/>
        <c:auto val="1"/>
        <c:lblAlgn val="ctr"/>
        <c:lblOffset val="100"/>
        <c:noMultiLvlLbl val="0"/>
      </c:catAx>
      <c:valAx>
        <c:axId val="140673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0674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03851856"/>
        <c:axId val="1403847504"/>
      </c:barChart>
      <c:catAx>
        <c:axId val="140385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3847504"/>
        <c:crosses val="autoZero"/>
        <c:auto val="1"/>
        <c:lblAlgn val="ctr"/>
        <c:lblOffset val="100"/>
        <c:noMultiLvlLbl val="0"/>
      </c:catAx>
      <c:valAx>
        <c:axId val="140384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385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0.90540540540540537</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03848592"/>
        <c:axId val="1403844240"/>
      </c:barChart>
      <c:catAx>
        <c:axId val="140384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3844240"/>
        <c:crosses val="autoZero"/>
        <c:auto val="1"/>
        <c:lblAlgn val="ctr"/>
        <c:lblOffset val="100"/>
        <c:noMultiLvlLbl val="0"/>
      </c:catAx>
      <c:valAx>
        <c:axId val="14038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384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0.875</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03848048"/>
        <c:axId val="1403854576"/>
      </c:barChart>
      <c:catAx>
        <c:axId val="140384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3854576"/>
        <c:crosses val="autoZero"/>
        <c:auto val="1"/>
        <c:lblAlgn val="ctr"/>
        <c:lblOffset val="100"/>
        <c:noMultiLvlLbl val="0"/>
      </c:catAx>
      <c:valAx>
        <c:axId val="140385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384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0.7567567567567568</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03856208"/>
        <c:axId val="1403856752"/>
      </c:barChart>
      <c:catAx>
        <c:axId val="140385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3856752"/>
        <c:crosses val="autoZero"/>
        <c:auto val="1"/>
        <c:lblAlgn val="ctr"/>
        <c:lblOffset val="100"/>
        <c:noMultiLvlLbl val="0"/>
      </c:catAx>
      <c:valAx>
        <c:axId val="140385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385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83591024"/>
        <c:axId val="1283598096"/>
      </c:barChart>
      <c:catAx>
        <c:axId val="128359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598096"/>
        <c:crosses val="autoZero"/>
        <c:auto val="1"/>
        <c:lblAlgn val="ctr"/>
        <c:lblOffset val="100"/>
        <c:noMultiLvlLbl val="0"/>
      </c:catAx>
      <c:valAx>
        <c:axId val="1283598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0.76923076923076927</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83597552"/>
        <c:axId val="1283589392"/>
      </c:barChart>
      <c:catAx>
        <c:axId val="128359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589392"/>
        <c:crosses val="autoZero"/>
        <c:auto val="1"/>
        <c:lblAlgn val="ctr"/>
        <c:lblOffset val="100"/>
        <c:noMultiLvlLbl val="0"/>
      </c:catAx>
      <c:valAx>
        <c:axId val="128358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0.81034482758620685</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83593200"/>
        <c:axId val="1283591568"/>
      </c:barChart>
      <c:catAx>
        <c:axId val="128359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591568"/>
        <c:crosses val="autoZero"/>
        <c:auto val="1"/>
        <c:lblAlgn val="ctr"/>
        <c:lblOffset val="100"/>
        <c:noMultiLvlLbl val="0"/>
      </c:catAx>
      <c:valAx>
        <c:axId val="128359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83594832"/>
        <c:axId val="1283600272"/>
      </c:barChart>
      <c:catAx>
        <c:axId val="128359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83600272"/>
        <c:crosses val="autoZero"/>
        <c:auto val="1"/>
        <c:lblAlgn val="ctr"/>
        <c:lblOffset val="100"/>
        <c:noMultiLvlLbl val="0"/>
      </c:catAx>
      <c:valAx>
        <c:axId val="128360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8359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05" zoomScaleSheetLayoutView="100" workbookViewId="0">
      <selection activeCell="K23" sqref="K2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9" t="s">
        <v>275</v>
      </c>
      <c r="B18" s="359"/>
      <c r="C18" s="359"/>
      <c r="D18" s="360" t="s">
        <v>465</v>
      </c>
      <c r="E18" s="360"/>
      <c r="F18" s="360"/>
      <c r="G18" s="360"/>
      <c r="H18" s="360"/>
      <c r="I18" s="360"/>
      <c r="J18" s="360"/>
      <c r="K18" s="360"/>
    </row>
    <row r="20" spans="1:11" ht="16.5" x14ac:dyDescent="0.3">
      <c r="A20" s="47"/>
      <c r="B20" s="42"/>
      <c r="C20" s="42"/>
      <c r="D20" s="42"/>
      <c r="E20" s="42"/>
      <c r="F20" s="42"/>
      <c r="G20" s="42"/>
      <c r="H20" s="42"/>
      <c r="I20" s="42"/>
    </row>
    <row r="21" spans="1:11" x14ac:dyDescent="0.25">
      <c r="A21" s="361" t="s">
        <v>276</v>
      </c>
      <c r="B21" s="361"/>
      <c r="C21" s="361"/>
      <c r="D21" s="361"/>
      <c r="E21" s="361"/>
      <c r="F21" s="361"/>
      <c r="G21" s="361"/>
      <c r="H21" s="361"/>
      <c r="I21" s="361"/>
      <c r="J21" s="361"/>
      <c r="K21" s="361"/>
    </row>
    <row r="22" spans="1:11" x14ac:dyDescent="0.25">
      <c r="A22" s="48"/>
      <c r="B22" s="43"/>
      <c r="C22" s="43"/>
      <c r="D22" s="42"/>
      <c r="E22" s="42"/>
      <c r="F22" s="42"/>
      <c r="G22" s="42"/>
      <c r="H22" s="42"/>
      <c r="I22" s="42"/>
    </row>
    <row r="23" spans="1:11" ht="42" customHeight="1" x14ac:dyDescent="0.25">
      <c r="A23" s="49" t="s">
        <v>277</v>
      </c>
      <c r="B23" s="355" t="s">
        <v>278</v>
      </c>
      <c r="C23" s="355"/>
      <c r="D23" s="42"/>
      <c r="E23" s="42"/>
      <c r="F23" s="42"/>
      <c r="G23" s="42"/>
      <c r="H23" s="42"/>
      <c r="I23" s="42"/>
      <c r="J23" t="str">
        <f>D18</f>
        <v>UHD MOUROUJ4</v>
      </c>
    </row>
    <row r="24" spans="1:11" ht="33" customHeight="1" x14ac:dyDescent="0.25">
      <c r="A24" s="50" t="s">
        <v>279</v>
      </c>
      <c r="B24" s="357">
        <f>AVERAGE('A3 Exploitation'!D719,'A3 Technique'!D215)</f>
        <v>0.89976588628762544</v>
      </c>
      <c r="C24" s="357"/>
      <c r="D24" s="42"/>
      <c r="E24" s="42"/>
      <c r="F24" s="42"/>
      <c r="G24" s="42"/>
      <c r="H24" s="42"/>
      <c r="I24" s="42"/>
    </row>
    <row r="25" spans="1:11" ht="33" customHeight="1" x14ac:dyDescent="0.25">
      <c r="A25" s="50" t="s">
        <v>280</v>
      </c>
      <c r="B25" s="357" t="e">
        <f>AVERAGE('A4 Exploitation'!D719,'A4 Technique'!D215)</f>
        <v>#DIV/0!</v>
      </c>
      <c r="C25" s="357"/>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5" t="s">
        <v>281</v>
      </c>
      <c r="C29" s="355"/>
      <c r="D29" s="42"/>
      <c r="E29" s="42"/>
      <c r="F29" s="42"/>
      <c r="G29" s="42"/>
      <c r="H29" s="42"/>
      <c r="I29" s="42"/>
      <c r="J29" t="str">
        <f>D18</f>
        <v>UHD MOUROUJ4</v>
      </c>
    </row>
    <row r="30" spans="1:11" ht="33" customHeight="1" x14ac:dyDescent="0.25">
      <c r="A30" s="50" t="s">
        <v>279</v>
      </c>
      <c r="B30" s="357">
        <f>'A3 Exploitation'!D719</f>
        <v>0.85953177257525082</v>
      </c>
      <c r="C30" s="357"/>
      <c r="D30" s="42"/>
      <c r="E30" s="42"/>
      <c r="F30" s="42"/>
      <c r="G30" s="42"/>
      <c r="H30" s="42"/>
      <c r="I30" s="42"/>
    </row>
    <row r="31" spans="1:11" ht="33" customHeight="1" x14ac:dyDescent="0.25">
      <c r="A31" s="50" t="s">
        <v>280</v>
      </c>
      <c r="B31" s="357" t="e">
        <f>'A4 Exploitation'!D719</f>
        <v>#DIV/0!</v>
      </c>
      <c r="C31" s="357"/>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8" t="s">
        <v>282</v>
      </c>
      <c r="C34" s="358"/>
      <c r="D34" s="42"/>
      <c r="E34" s="42"/>
      <c r="F34" s="42"/>
      <c r="G34" s="42"/>
      <c r="H34" s="42"/>
      <c r="I34" s="42"/>
      <c r="J34" t="str">
        <f>D18</f>
        <v>UHD MOUROUJ4</v>
      </c>
    </row>
    <row r="35" spans="1:10" ht="33" customHeight="1" x14ac:dyDescent="0.25">
      <c r="A35" s="50" t="s">
        <v>279</v>
      </c>
      <c r="B35" s="357">
        <f>AVERAGE('A3 Exploitation'!D717, 'A3 Technique'!D213)</f>
        <v>0.7139375</v>
      </c>
      <c r="C35" s="357"/>
      <c r="D35" s="42"/>
      <c r="E35" s="42"/>
      <c r="F35" s="42"/>
      <c r="G35" s="42"/>
      <c r="H35" s="42"/>
      <c r="I35" s="42"/>
    </row>
    <row r="36" spans="1:10" ht="33" customHeight="1" x14ac:dyDescent="0.25">
      <c r="A36" s="50" t="s">
        <v>280</v>
      </c>
      <c r="B36" s="357" t="e">
        <f>AVERAGE('A4 Exploitation'!D717, 'A4 Technique'!D213)</f>
        <v>#DIV/0!</v>
      </c>
      <c r="C36" s="357"/>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5" t="s">
        <v>283</v>
      </c>
      <c r="C39" s="355"/>
      <c r="D39" s="42"/>
      <c r="E39" s="42"/>
      <c r="F39" s="42"/>
      <c r="G39" s="42"/>
      <c r="H39" s="42"/>
      <c r="I39" s="42"/>
      <c r="J39" t="str">
        <f>D18</f>
        <v>UHD MOUROUJ4</v>
      </c>
    </row>
    <row r="40" spans="1:10" ht="33" customHeight="1" x14ac:dyDescent="0.25">
      <c r="A40" s="50" t="s">
        <v>279</v>
      </c>
      <c r="B40" s="354">
        <f>'A3 Exploitation'!D48</f>
        <v>0.97058823529411764</v>
      </c>
      <c r="C40" s="354"/>
      <c r="D40" s="42"/>
      <c r="E40" s="42"/>
      <c r="F40" s="42"/>
      <c r="G40" s="42"/>
      <c r="H40" s="42"/>
      <c r="I40" s="42"/>
    </row>
    <row r="41" spans="1:10" ht="33" customHeight="1" x14ac:dyDescent="0.25">
      <c r="A41" s="50" t="s">
        <v>280</v>
      </c>
      <c r="B41" s="354" t="e">
        <f>'A4 Exploitation'!D48</f>
        <v>#DIV/0!</v>
      </c>
      <c r="C41" s="354"/>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5" t="s">
        <v>284</v>
      </c>
      <c r="C44" s="355"/>
      <c r="D44" s="42"/>
      <c r="E44" s="42"/>
      <c r="F44" s="42"/>
      <c r="G44" s="42"/>
      <c r="H44" s="42"/>
      <c r="I44" s="42"/>
      <c r="J44" t="str">
        <f>D18</f>
        <v>UHD MOUROUJ4</v>
      </c>
    </row>
    <row r="45" spans="1:10" ht="33" customHeight="1" x14ac:dyDescent="0.25">
      <c r="A45" s="50" t="s">
        <v>279</v>
      </c>
      <c r="B45" s="354" t="e">
        <f>'A3 Exploitation'!D129</f>
        <v>#DIV/0!</v>
      </c>
      <c r="C45" s="354"/>
      <c r="D45" s="42"/>
      <c r="E45" s="42"/>
      <c r="F45" s="42"/>
      <c r="G45" s="42"/>
      <c r="H45" s="42"/>
      <c r="I45" s="42"/>
    </row>
    <row r="46" spans="1:10" ht="33" customHeight="1" x14ac:dyDescent="0.25">
      <c r="A46" s="50" t="s">
        <v>280</v>
      </c>
      <c r="B46" s="354" t="e">
        <f>'A4 Exploitation'!D129</f>
        <v>#DIV/0!</v>
      </c>
      <c r="C46" s="354"/>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5" t="s">
        <v>444</v>
      </c>
      <c r="C49" s="355"/>
      <c r="D49" s="42"/>
      <c r="E49" s="42"/>
      <c r="F49" s="42"/>
      <c r="G49" s="42"/>
      <c r="H49" s="42"/>
      <c r="I49" s="42"/>
      <c r="J49" t="str">
        <f>D18</f>
        <v>UHD MOUROUJ4</v>
      </c>
    </row>
    <row r="50" spans="1:10" ht="33" customHeight="1" x14ac:dyDescent="0.25">
      <c r="A50" s="50" t="s">
        <v>279</v>
      </c>
      <c r="B50" s="354">
        <f>'A3 Exploitation'!D183</f>
        <v>0.90540540540540537</v>
      </c>
      <c r="C50" s="354"/>
      <c r="D50" s="42"/>
      <c r="E50" s="42"/>
      <c r="F50" s="42"/>
      <c r="G50" s="42"/>
      <c r="H50" s="42"/>
      <c r="I50" s="42"/>
    </row>
    <row r="51" spans="1:10" ht="33" customHeight="1" x14ac:dyDescent="0.25">
      <c r="A51" s="50" t="s">
        <v>280</v>
      </c>
      <c r="B51" s="354" t="e">
        <f>'A4 Exploitation'!D183</f>
        <v>#DIV/0!</v>
      </c>
      <c r="C51" s="354"/>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5" t="s">
        <v>445</v>
      </c>
      <c r="C54" s="355"/>
      <c r="D54" s="42"/>
      <c r="E54" s="42"/>
      <c r="F54" s="42"/>
      <c r="G54" s="42"/>
      <c r="H54" s="42"/>
      <c r="I54" s="42"/>
      <c r="J54" t="str">
        <f>D18</f>
        <v>UHD MOUROUJ4</v>
      </c>
    </row>
    <row r="55" spans="1:10" ht="33" customHeight="1" x14ac:dyDescent="0.25">
      <c r="A55" s="50" t="s">
        <v>279</v>
      </c>
      <c r="B55" s="354">
        <f>'A3 Exploitation'!D245</f>
        <v>0.875</v>
      </c>
      <c r="C55" s="354"/>
      <c r="D55" s="42"/>
      <c r="E55" s="42"/>
      <c r="F55" s="42"/>
      <c r="G55" s="42"/>
      <c r="H55" s="42"/>
      <c r="I55" s="42"/>
    </row>
    <row r="56" spans="1:10" ht="33" customHeight="1" x14ac:dyDescent="0.25">
      <c r="A56" s="50" t="s">
        <v>280</v>
      </c>
      <c r="B56" s="354" t="e">
        <f>'A4 Exploitation'!D245</f>
        <v>#DIV/0!</v>
      </c>
      <c r="C56" s="354"/>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5" t="s">
        <v>446</v>
      </c>
      <c r="C59" s="355"/>
      <c r="D59" s="42"/>
      <c r="E59" s="42"/>
      <c r="F59" s="42"/>
      <c r="G59" s="42"/>
      <c r="H59" s="42"/>
      <c r="I59" s="42"/>
      <c r="J59" t="str">
        <f>D18</f>
        <v>UHD MOUROUJ4</v>
      </c>
    </row>
    <row r="60" spans="1:10" ht="33" customHeight="1" x14ac:dyDescent="0.25">
      <c r="A60" s="50" t="s">
        <v>279</v>
      </c>
      <c r="B60" s="354">
        <f>'A3 Exploitation'!D300</f>
        <v>0.7567567567567568</v>
      </c>
      <c r="C60" s="354"/>
      <c r="D60" s="42"/>
      <c r="E60" s="42"/>
      <c r="F60" s="42"/>
      <c r="G60" s="42"/>
      <c r="H60" s="42"/>
      <c r="I60" s="42"/>
    </row>
    <row r="61" spans="1:10" ht="33" customHeight="1" x14ac:dyDescent="0.25">
      <c r="A61" s="50" t="s">
        <v>280</v>
      </c>
      <c r="B61" s="354" t="e">
        <f>'A4 Exploitation'!D300</f>
        <v>#DIV/0!</v>
      </c>
      <c r="C61" s="354"/>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5" t="s">
        <v>447</v>
      </c>
      <c r="C64" s="355"/>
      <c r="D64" s="42"/>
      <c r="E64" s="42"/>
      <c r="F64" s="42"/>
      <c r="G64" s="42"/>
      <c r="H64" s="42"/>
      <c r="I64" s="42"/>
      <c r="J64" t="str">
        <f>D18</f>
        <v>UHD MOUROUJ4</v>
      </c>
    </row>
    <row r="65" spans="1:10" ht="33" customHeight="1" x14ac:dyDescent="0.25">
      <c r="A65" s="50" t="s">
        <v>279</v>
      </c>
      <c r="B65" s="354" t="e">
        <f>'A3 Exploitation'!D366</f>
        <v>#DIV/0!</v>
      </c>
      <c r="C65" s="354"/>
      <c r="D65" s="42"/>
      <c r="E65" s="42"/>
      <c r="F65" s="42"/>
      <c r="G65" s="42"/>
      <c r="H65" s="42"/>
      <c r="I65" s="42"/>
    </row>
    <row r="66" spans="1:10" ht="33" customHeight="1" x14ac:dyDescent="0.25">
      <c r="A66" s="50" t="s">
        <v>280</v>
      </c>
      <c r="B66" s="354" t="e">
        <f>'A4 Exploitation'!D366</f>
        <v>#DIV/0!</v>
      </c>
      <c r="C66" s="354"/>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5" t="s">
        <v>448</v>
      </c>
      <c r="C69" s="355"/>
      <c r="D69" s="42"/>
      <c r="E69" s="42"/>
      <c r="F69" s="42"/>
      <c r="G69" s="42"/>
      <c r="H69" s="42"/>
      <c r="I69" s="42"/>
      <c r="J69" t="str">
        <f>D18</f>
        <v>UHD MOUROUJ4</v>
      </c>
    </row>
    <row r="70" spans="1:10" ht="33" customHeight="1" x14ac:dyDescent="0.25">
      <c r="A70" s="50" t="s">
        <v>279</v>
      </c>
      <c r="B70" s="354">
        <f>'A3 Exploitation'!D424</f>
        <v>0.76923076923076927</v>
      </c>
      <c r="C70" s="354"/>
      <c r="D70" s="42"/>
      <c r="E70" s="42"/>
      <c r="F70" s="42"/>
      <c r="G70" s="42"/>
      <c r="H70" s="42"/>
      <c r="I70" s="42"/>
    </row>
    <row r="71" spans="1:10" ht="33" customHeight="1" x14ac:dyDescent="0.25">
      <c r="A71" s="50" t="s">
        <v>280</v>
      </c>
      <c r="B71" s="354" t="e">
        <f>'A4 Exploitation'!D424</f>
        <v>#DIV/0!</v>
      </c>
      <c r="C71" s="354"/>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5" t="s">
        <v>449</v>
      </c>
      <c r="C74" s="355"/>
      <c r="D74" s="42"/>
      <c r="E74" s="42"/>
      <c r="F74" s="42"/>
      <c r="G74" s="42"/>
      <c r="H74" s="42"/>
      <c r="I74" s="42"/>
      <c r="J74" t="str">
        <f>D18</f>
        <v>UHD MOUROUJ4</v>
      </c>
    </row>
    <row r="75" spans="1:10" ht="33" customHeight="1" x14ac:dyDescent="0.25">
      <c r="A75" s="50" t="s">
        <v>279</v>
      </c>
      <c r="B75" s="354">
        <f>'A3 Exploitation'!D471</f>
        <v>0.81034482758620685</v>
      </c>
      <c r="C75" s="354"/>
      <c r="D75" s="42"/>
      <c r="E75" s="42"/>
      <c r="F75" s="42"/>
      <c r="G75" s="42"/>
      <c r="H75" s="42"/>
      <c r="I75" s="42"/>
    </row>
    <row r="76" spans="1:10" ht="33" customHeight="1" x14ac:dyDescent="0.25">
      <c r="A76" s="50" t="s">
        <v>280</v>
      </c>
      <c r="B76" s="354" t="e">
        <f>'A4 Exploitation'!D471</f>
        <v>#DIV/0!</v>
      </c>
      <c r="C76" s="354"/>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5" t="s">
        <v>450</v>
      </c>
      <c r="C79" s="355"/>
      <c r="D79" s="42"/>
      <c r="E79" s="42"/>
      <c r="F79" s="42"/>
      <c r="G79" s="42"/>
      <c r="H79" s="42"/>
      <c r="I79" s="42"/>
      <c r="J79" t="str">
        <f>D18</f>
        <v>UHD MOUROUJ4</v>
      </c>
    </row>
    <row r="80" spans="1:10" ht="33" customHeight="1" x14ac:dyDescent="0.25">
      <c r="A80" s="50" t="s">
        <v>279</v>
      </c>
      <c r="B80" s="354" t="e">
        <f>'A3 Exploitation'!D517</f>
        <v>#DIV/0!</v>
      </c>
      <c r="C80" s="354"/>
      <c r="D80" s="42"/>
      <c r="E80" s="42"/>
      <c r="F80" s="42"/>
      <c r="G80" s="42"/>
      <c r="H80" s="42"/>
      <c r="I80" s="42"/>
    </row>
    <row r="81" spans="1:10" ht="33" customHeight="1" x14ac:dyDescent="0.25">
      <c r="A81" s="50" t="s">
        <v>280</v>
      </c>
      <c r="B81" s="354" t="e">
        <f>'A4 Exploitation'!D517</f>
        <v>#DIV/0!</v>
      </c>
      <c r="C81" s="354"/>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5" t="s">
        <v>451</v>
      </c>
      <c r="C84" s="355"/>
      <c r="D84" s="42"/>
      <c r="E84" s="42"/>
      <c r="F84" s="42"/>
      <c r="G84" s="42"/>
      <c r="H84" s="42"/>
      <c r="I84" s="42"/>
      <c r="J84" t="str">
        <f>D18</f>
        <v>UHD MOUROUJ4</v>
      </c>
    </row>
    <row r="85" spans="1:10" ht="33" customHeight="1" x14ac:dyDescent="0.25">
      <c r="A85" s="50" t="s">
        <v>279</v>
      </c>
      <c r="B85" s="354">
        <f>'A3 Exploitation'!D560</f>
        <v>1</v>
      </c>
      <c r="C85" s="354"/>
      <c r="D85" s="42"/>
      <c r="E85" s="42"/>
      <c r="F85" s="42"/>
      <c r="G85" s="42"/>
      <c r="H85" s="42"/>
      <c r="I85" s="42"/>
    </row>
    <row r="86" spans="1:10" ht="33" customHeight="1" x14ac:dyDescent="0.25">
      <c r="A86" s="50" t="s">
        <v>280</v>
      </c>
      <c r="B86" s="354" t="e">
        <f>'A4 Exploitation'!D560</f>
        <v>#DIV/0!</v>
      </c>
      <c r="C86" s="354"/>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5" t="s">
        <v>285</v>
      </c>
      <c r="C89" s="355"/>
      <c r="D89" s="42"/>
      <c r="E89" s="42"/>
      <c r="F89" s="42"/>
      <c r="G89" s="42"/>
      <c r="H89" s="42"/>
      <c r="I89" s="42"/>
      <c r="J89" t="str">
        <f>D18</f>
        <v>UHD MOUROUJ4</v>
      </c>
    </row>
    <row r="90" spans="1:10" ht="33" customHeight="1" x14ac:dyDescent="0.25">
      <c r="A90" s="50" t="s">
        <v>279</v>
      </c>
      <c r="B90" s="354">
        <f>'A3 Exploitation'!D600</f>
        <v>0.94736842105263153</v>
      </c>
      <c r="C90" s="354"/>
      <c r="D90" s="42"/>
      <c r="E90" s="42"/>
      <c r="F90" s="42"/>
      <c r="G90" s="42"/>
      <c r="H90" s="42"/>
      <c r="I90" s="42"/>
    </row>
    <row r="91" spans="1:10" ht="33" customHeight="1" x14ac:dyDescent="0.25">
      <c r="A91" s="50" t="s">
        <v>280</v>
      </c>
      <c r="B91" s="354" t="e">
        <f>'A4 Exploitation'!D600</f>
        <v>#DIV/0!</v>
      </c>
      <c r="C91" s="354"/>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5" t="s">
        <v>286</v>
      </c>
      <c r="C94" s="355"/>
      <c r="D94" s="42"/>
      <c r="E94" s="42"/>
      <c r="F94" s="42"/>
      <c r="G94" s="42"/>
      <c r="H94" s="42"/>
      <c r="I94" s="42"/>
      <c r="J94" t="str">
        <f>D18</f>
        <v>UHD MOUROUJ4</v>
      </c>
    </row>
    <row r="95" spans="1:10" ht="33" customHeight="1" x14ac:dyDescent="0.25">
      <c r="A95" s="50" t="s">
        <v>279</v>
      </c>
      <c r="B95" s="354">
        <f>'A3 Exploitation'!D662</f>
        <v>0.77777777777777779</v>
      </c>
      <c r="C95" s="354"/>
      <c r="D95" s="42"/>
      <c r="E95" s="42"/>
      <c r="F95" s="42"/>
      <c r="G95" s="42"/>
      <c r="H95" s="42"/>
      <c r="I95" s="42"/>
    </row>
    <row r="96" spans="1:10" ht="33" customHeight="1" x14ac:dyDescent="0.25">
      <c r="A96" s="50" t="s">
        <v>280</v>
      </c>
      <c r="B96" s="354" t="e">
        <f>'A4 Exploitation'!D662</f>
        <v>#DIV/0!</v>
      </c>
      <c r="C96" s="354"/>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6"/>
      <c r="C99" s="356"/>
      <c r="D99" s="42"/>
      <c r="E99" s="42"/>
      <c r="F99" s="42"/>
      <c r="G99" s="42"/>
      <c r="H99" s="42"/>
      <c r="I99" s="42"/>
    </row>
    <row r="100" spans="1:10" ht="33" customHeight="1" x14ac:dyDescent="0.25">
      <c r="A100" s="49" t="s">
        <v>277</v>
      </c>
      <c r="B100" s="355" t="s">
        <v>452</v>
      </c>
      <c r="C100" s="355"/>
      <c r="D100" s="42"/>
      <c r="E100" s="42"/>
      <c r="F100" s="42"/>
      <c r="G100" s="42"/>
      <c r="H100" s="42"/>
      <c r="I100" s="42"/>
      <c r="J100" t="str">
        <f>D18</f>
        <v>UHD MOUROUJ4</v>
      </c>
    </row>
    <row r="101" spans="1:10" ht="33" customHeight="1" x14ac:dyDescent="0.25">
      <c r="A101" s="50" t="s">
        <v>279</v>
      </c>
      <c r="B101" s="354">
        <f>'A3 Exploitation'!D691</f>
        <v>0.97222222222222221</v>
      </c>
      <c r="C101" s="354"/>
      <c r="D101" s="42"/>
      <c r="E101" s="42"/>
      <c r="F101" s="42"/>
      <c r="G101" s="42"/>
      <c r="H101" s="42"/>
      <c r="I101" s="42"/>
    </row>
    <row r="102" spans="1:10" ht="33" customHeight="1" x14ac:dyDescent="0.25">
      <c r="A102" s="50" t="s">
        <v>280</v>
      </c>
      <c r="B102" s="354" t="e">
        <f>'A4 Exploitation'!D691</f>
        <v>#DIV/0!</v>
      </c>
      <c r="C102" s="354"/>
    </row>
    <row r="103" spans="1:10" ht="18.75" x14ac:dyDescent="0.25">
      <c r="A103" s="53"/>
      <c r="B103" s="46"/>
      <c r="C103" s="46"/>
    </row>
    <row r="104" spans="1:10" ht="33" customHeight="1" x14ac:dyDescent="0.25">
      <c r="A104" s="53"/>
      <c r="B104" s="46"/>
      <c r="C104" s="46"/>
    </row>
    <row r="105" spans="1:10" ht="33" customHeight="1" x14ac:dyDescent="0.25">
      <c r="A105" s="49" t="s">
        <v>277</v>
      </c>
      <c r="B105" s="355" t="s">
        <v>453</v>
      </c>
      <c r="C105" s="355"/>
      <c r="J105" t="str">
        <f>D18</f>
        <v>UHD MOUROUJ4</v>
      </c>
    </row>
    <row r="106" spans="1:10" ht="33" customHeight="1" x14ac:dyDescent="0.25">
      <c r="A106" s="50" t="s">
        <v>279</v>
      </c>
      <c r="B106" s="354">
        <f>'A3 Exploitation'!D715</f>
        <v>1</v>
      </c>
      <c r="C106" s="354"/>
    </row>
    <row r="107" spans="1:10" ht="33" customHeight="1" x14ac:dyDescent="0.25">
      <c r="A107" s="50" t="s">
        <v>280</v>
      </c>
      <c r="B107" s="354" t="e">
        <f>'A4 Exploitation'!D715</f>
        <v>#DIV/0!</v>
      </c>
      <c r="C107" s="354"/>
    </row>
    <row r="108" spans="1:10" ht="18.75" x14ac:dyDescent="0.25">
      <c r="A108" s="53"/>
      <c r="B108" s="46"/>
      <c r="C108" s="46"/>
    </row>
    <row r="109" spans="1:10" ht="33" customHeight="1" x14ac:dyDescent="0.25">
      <c r="A109" s="53"/>
      <c r="B109" s="46"/>
      <c r="C109" s="46"/>
    </row>
    <row r="110" spans="1:10" ht="33" customHeight="1" x14ac:dyDescent="0.25">
      <c r="A110" s="49" t="s">
        <v>277</v>
      </c>
      <c r="B110" s="355" t="s">
        <v>287</v>
      </c>
      <c r="C110" s="355"/>
      <c r="J110" t="str">
        <f>D18</f>
        <v>UHD MOUROUJ4</v>
      </c>
    </row>
    <row r="111" spans="1:10" ht="33" customHeight="1" x14ac:dyDescent="0.25">
      <c r="A111" s="50" t="s">
        <v>279</v>
      </c>
      <c r="B111" s="354">
        <f>'A3 Technique'!D215</f>
        <v>0.94</v>
      </c>
      <c r="C111" s="354"/>
    </row>
    <row r="112" spans="1:10" ht="33" customHeight="1" x14ac:dyDescent="0.25">
      <c r="A112" s="50" t="s">
        <v>280</v>
      </c>
      <c r="B112" s="354" t="e">
        <f>'A4 Technique'!D215</f>
        <v>#DIV/0!</v>
      </c>
      <c r="C112" s="354"/>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18" zoomScale="82" zoomScaleNormal="100" zoomScaleSheetLayoutView="82" workbookViewId="0">
      <selection activeCell="D196" sqref="D19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3" t="s">
        <v>149</v>
      </c>
      <c r="B7" s="443"/>
      <c r="C7" s="443"/>
      <c r="D7" s="443"/>
      <c r="E7" s="443"/>
      <c r="F7" s="443"/>
      <c r="G7" s="93"/>
    </row>
    <row r="8" spans="1:7" ht="22.5" x14ac:dyDescent="0.45">
      <c r="A8" s="444" t="str">
        <f>'Page de garde'!D18</f>
        <v>UHD MOUROUJ4</v>
      </c>
      <c r="B8" s="444"/>
      <c r="C8" s="444"/>
      <c r="D8" s="444"/>
      <c r="E8" s="444"/>
      <c r="F8" s="444"/>
      <c r="G8" s="93"/>
    </row>
    <row r="9" spans="1:7" ht="22.5" x14ac:dyDescent="0.45">
      <c r="A9" s="94" t="s">
        <v>39</v>
      </c>
      <c r="B9" s="445" t="s">
        <v>466</v>
      </c>
      <c r="C9" s="445"/>
      <c r="D9" s="445"/>
      <c r="E9" s="445"/>
      <c r="F9" s="445"/>
      <c r="G9" s="93"/>
    </row>
    <row r="10" spans="1:7" ht="22.5" x14ac:dyDescent="0.45">
      <c r="A10" s="95" t="s">
        <v>41</v>
      </c>
      <c r="B10" s="446" t="s">
        <v>467</v>
      </c>
      <c r="C10" s="446"/>
      <c r="D10" s="446"/>
      <c r="E10" s="446"/>
      <c r="F10" s="446"/>
      <c r="G10" s="93"/>
    </row>
    <row r="11" spans="1:7" ht="22.5" x14ac:dyDescent="0.45">
      <c r="A11" s="94" t="s">
        <v>40</v>
      </c>
      <c r="B11" s="447">
        <v>43679</v>
      </c>
      <c r="C11" s="447"/>
      <c r="D11" s="447"/>
      <c r="E11" s="447"/>
      <c r="F11" s="447"/>
      <c r="G11" s="93"/>
    </row>
    <row r="12" spans="1:7" ht="22.5" x14ac:dyDescent="0.45">
      <c r="A12" s="94" t="s">
        <v>198</v>
      </c>
      <c r="B12" s="448">
        <f>D719</f>
        <v>0.85953177257525082</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43679</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105" x14ac:dyDescent="0.4">
      <c r="A37" s="103" t="s">
        <v>383</v>
      </c>
      <c r="B37" s="104">
        <v>1</v>
      </c>
      <c r="C37" s="104"/>
      <c r="D37" s="105" t="s">
        <v>517</v>
      </c>
      <c r="E37" s="105" t="s">
        <v>518</v>
      </c>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33</v>
      </c>
      <c r="E47" s="90"/>
      <c r="F47" s="96"/>
      <c r="G47" s="96"/>
    </row>
    <row r="48" spans="1:7" ht="22.5" x14ac:dyDescent="0.45">
      <c r="A48" s="326" t="s">
        <v>166</v>
      </c>
      <c r="B48" s="124"/>
      <c r="C48" s="125"/>
      <c r="D48" s="127">
        <f>D47/(COUNT(B30:C37,B21:C25,B39:C43)*2)</f>
        <v>0.97058823529411764</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43679</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168" x14ac:dyDescent="0.4">
      <c r="A142" s="107" t="s">
        <v>325</v>
      </c>
      <c r="B142" s="104">
        <v>1</v>
      </c>
      <c r="C142" s="107"/>
      <c r="D142" s="107" t="s">
        <v>534</v>
      </c>
      <c r="E142" s="107" t="s">
        <v>523</v>
      </c>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126" x14ac:dyDescent="0.4">
      <c r="A149" s="107" t="s">
        <v>364</v>
      </c>
      <c r="B149" s="252">
        <v>1</v>
      </c>
      <c r="C149" s="107"/>
      <c r="D149" s="107" t="s">
        <v>502</v>
      </c>
      <c r="E149" s="107" t="s">
        <v>503</v>
      </c>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126" x14ac:dyDescent="0.4">
      <c r="A152" s="224" t="s">
        <v>358</v>
      </c>
      <c r="B152" s="252">
        <v>1</v>
      </c>
      <c r="C152" s="118" t="str">
        <f>IF(B152=0, -10, "0")</f>
        <v>0</v>
      </c>
      <c r="D152" s="107" t="s">
        <v>524</v>
      </c>
      <c r="E152" s="107" t="s">
        <v>501</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42" x14ac:dyDescent="0.4">
      <c r="A158" s="103" t="s">
        <v>384</v>
      </c>
      <c r="B158" s="252">
        <v>1</v>
      </c>
      <c r="C158" s="166"/>
      <c r="D158" s="107" t="s">
        <v>498</v>
      </c>
      <c r="E158" s="107" t="s">
        <v>477</v>
      </c>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v>2</v>
      </c>
      <c r="C163" s="118" t="str">
        <f>IF(B163=0, -10, "0")</f>
        <v>0</v>
      </c>
      <c r="D163" s="227"/>
      <c r="E163" s="227"/>
      <c r="F163" s="209"/>
      <c r="G163" s="96"/>
    </row>
    <row r="164" spans="1:7" ht="63" x14ac:dyDescent="0.4">
      <c r="A164" s="107" t="s">
        <v>333</v>
      </c>
      <c r="B164" s="104">
        <v>1</v>
      </c>
      <c r="C164" s="107"/>
      <c r="D164" s="107" t="s">
        <v>504</v>
      </c>
      <c r="E164" s="105" t="s">
        <v>505</v>
      </c>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05" x14ac:dyDescent="0.4">
      <c r="A168" s="107" t="s">
        <v>390</v>
      </c>
      <c r="B168" s="104">
        <v>1</v>
      </c>
      <c r="C168" s="107"/>
      <c r="D168" s="107" t="s">
        <v>506</v>
      </c>
      <c r="E168" s="105" t="s">
        <v>507</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1</v>
      </c>
      <c r="C181" s="103"/>
      <c r="D181" s="319">
        <v>0.75</v>
      </c>
      <c r="E181" s="353"/>
      <c r="F181" s="353"/>
      <c r="G181" s="96"/>
    </row>
    <row r="182" spans="1:7" ht="22.5" x14ac:dyDescent="0.4">
      <c r="A182" s="231" t="s">
        <v>418</v>
      </c>
      <c r="B182" s="432"/>
      <c r="C182" s="433"/>
      <c r="D182" s="243">
        <f>SUM(B145:C160,B174:C181,B163:C171,B138:C142)</f>
        <v>67</v>
      </c>
      <c r="E182" s="90"/>
      <c r="F182" s="96"/>
      <c r="G182" s="96"/>
    </row>
    <row r="183" spans="1:7" ht="22.5" x14ac:dyDescent="0.4">
      <c r="A183" s="231" t="s">
        <v>419</v>
      </c>
      <c r="B183" s="219"/>
      <c r="C183" s="220"/>
      <c r="D183" s="221">
        <f>D182/(COUNT(B138:C142,B145:C160,B163:C171,B174:C181)*2)</f>
        <v>0.90540540540540537</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43679</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147" x14ac:dyDescent="0.4">
      <c r="A191" s="130" t="s">
        <v>49</v>
      </c>
      <c r="B191" s="104">
        <v>1</v>
      </c>
      <c r="C191" s="104"/>
      <c r="D191" s="105" t="s">
        <v>535</v>
      </c>
      <c r="E191" s="105" t="s">
        <v>536</v>
      </c>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5" t="s">
        <v>34</v>
      </c>
      <c r="B199" s="376"/>
      <c r="C199" s="377"/>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67.5" customHeight="1" x14ac:dyDescent="0.4">
      <c r="A212" s="158" t="s">
        <v>393</v>
      </c>
      <c r="B212" s="104">
        <v>0</v>
      </c>
      <c r="C212" s="159">
        <f>IF(B212=0, -5, "0")</f>
        <v>-5</v>
      </c>
      <c r="D212" s="105" t="s">
        <v>508</v>
      </c>
      <c r="E212" s="105" t="s">
        <v>509</v>
      </c>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75" t="s">
        <v>34</v>
      </c>
      <c r="B223" s="376"/>
      <c r="C223" s="377"/>
      <c r="D223" s="123">
        <f>SUM(B203:C222)</f>
        <v>33</v>
      </c>
      <c r="E223" s="90"/>
      <c r="F223" s="96"/>
      <c r="G223" s="96"/>
    </row>
    <row r="224" spans="1:7" ht="21" x14ac:dyDescent="0.4">
      <c r="A224" s="108" t="s">
        <v>33</v>
      </c>
      <c r="B224" s="109"/>
      <c r="C224" s="110"/>
      <c r="D224" s="111">
        <f>D223/(COUNT(B203:C222)*2)</f>
        <v>0.7857142857142857</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t="str">
        <f>IF(D240=1, 2, IF(AND(D240&lt;1,D240&gt;0), 1, IF(D240=0,"0","NA")))</f>
        <v>NA</v>
      </c>
      <c r="C240" s="137"/>
      <c r="D240" s="319" t="str">
        <f>IFERROR(E240/F240,"N.A")</f>
        <v>N.A</v>
      </c>
      <c r="E240" s="353"/>
      <c r="F240" s="353"/>
      <c r="G240" s="96"/>
    </row>
    <row r="241" spans="1:7" ht="21" x14ac:dyDescent="0.4">
      <c r="A241" s="375" t="s">
        <v>34</v>
      </c>
      <c r="B241" s="376"/>
      <c r="C241" s="377"/>
      <c r="D241" s="108">
        <f>SUM(B227:C231,B233:C240)</f>
        <v>22</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70</v>
      </c>
      <c r="E244" s="90"/>
      <c r="F244" s="96"/>
      <c r="G244" s="96"/>
    </row>
    <row r="245" spans="1:7" ht="22.5" x14ac:dyDescent="0.45">
      <c r="A245" s="326" t="s">
        <v>422</v>
      </c>
      <c r="B245" s="153"/>
      <c r="C245" s="154"/>
      <c r="D245" s="127">
        <f>D244/(COUNT(B227:C231,B191:C198,B203:C222,B233:C240)*2)</f>
        <v>0.875</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43679</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5" t="s">
        <v>530</v>
      </c>
      <c r="F253" s="105"/>
      <c r="G253" s="96"/>
    </row>
    <row r="254" spans="1:7" ht="21" x14ac:dyDescent="0.4">
      <c r="A254" s="130" t="s">
        <v>211</v>
      </c>
      <c r="B254" s="104">
        <v>2</v>
      </c>
      <c r="C254" s="104"/>
      <c r="D254" s="105"/>
      <c r="E254" s="106"/>
      <c r="F254" s="105"/>
      <c r="G254" s="96"/>
    </row>
    <row r="255" spans="1:7" ht="84" x14ac:dyDescent="0.4">
      <c r="A255" s="130" t="s">
        <v>56</v>
      </c>
      <c r="B255" s="104">
        <v>1</v>
      </c>
      <c r="C255" s="105"/>
      <c r="D255" s="105" t="s">
        <v>493</v>
      </c>
      <c r="E255" s="105" t="s">
        <v>531</v>
      </c>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5" t="s">
        <v>34</v>
      </c>
      <c r="B261" s="376"/>
      <c r="C261" s="377"/>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84" x14ac:dyDescent="0.4">
      <c r="A265" s="103" t="s">
        <v>80</v>
      </c>
      <c r="B265" s="104">
        <v>1</v>
      </c>
      <c r="C265" s="104"/>
      <c r="D265" s="141" t="s">
        <v>490</v>
      </c>
      <c r="E265" s="105" t="s">
        <v>525</v>
      </c>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05" x14ac:dyDescent="0.4">
      <c r="A272" s="230" t="s">
        <v>420</v>
      </c>
      <c r="B272" s="104">
        <v>0</v>
      </c>
      <c r="C272" s="118">
        <f>IF(B272=0, -10, "0")</f>
        <v>-10</v>
      </c>
      <c r="D272" s="157" t="s">
        <v>491</v>
      </c>
      <c r="E272" s="105" t="s">
        <v>492</v>
      </c>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0</v>
      </c>
      <c r="C295" s="104"/>
      <c r="D295" s="319">
        <v>0</v>
      </c>
      <c r="E295" s="353"/>
      <c r="F295" s="353"/>
      <c r="G295" s="96"/>
    </row>
    <row r="296" spans="1:7" ht="21" x14ac:dyDescent="0.4">
      <c r="A296" s="123" t="s">
        <v>34</v>
      </c>
      <c r="B296" s="123"/>
      <c r="C296" s="123"/>
      <c r="D296" s="123">
        <f>SUM(B265:C285,B288:C295)</f>
        <v>41</v>
      </c>
      <c r="E296" s="90"/>
      <c r="F296" s="96"/>
      <c r="G296" s="96"/>
    </row>
    <row r="297" spans="1:7" ht="21" x14ac:dyDescent="0.4">
      <c r="A297" s="108" t="s">
        <v>33</v>
      </c>
      <c r="B297" s="109"/>
      <c r="C297" s="110"/>
      <c r="D297" s="111">
        <f>D296/(COUNT(B265:C285,B288:C295)*2)</f>
        <v>0.7068965517241379</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56</v>
      </c>
      <c r="E299" s="90"/>
      <c r="F299" s="96"/>
      <c r="G299" s="96"/>
    </row>
    <row r="300" spans="1:7" ht="22.5" x14ac:dyDescent="0.45">
      <c r="A300" s="326" t="s">
        <v>424</v>
      </c>
      <c r="B300" s="153"/>
      <c r="C300" s="154"/>
      <c r="D300" s="127">
        <f>D299/(COUNT(B253:C260,B265:C285,B288:C295)*2)</f>
        <v>0.7567567567567568</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43679</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53"/>
      <c r="F361" s="353"/>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43679</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105" x14ac:dyDescent="0.4">
      <c r="A374" s="130" t="s">
        <v>115</v>
      </c>
      <c r="B374" s="104">
        <v>1</v>
      </c>
      <c r="C374" s="104"/>
      <c r="D374" s="131" t="s">
        <v>526</v>
      </c>
      <c r="E374" s="105" t="s">
        <v>478</v>
      </c>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63" x14ac:dyDescent="0.4">
      <c r="A377" s="130" t="s">
        <v>325</v>
      </c>
      <c r="B377" s="104">
        <v>1</v>
      </c>
      <c r="C377" s="104"/>
      <c r="D377" s="131" t="s">
        <v>486</v>
      </c>
      <c r="E377" s="105" t="s">
        <v>487</v>
      </c>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42" customHeight="1" x14ac:dyDescent="0.4">
      <c r="A389" s="135" t="s">
        <v>355</v>
      </c>
      <c r="B389" s="104">
        <v>1</v>
      </c>
      <c r="C389" s="104"/>
      <c r="D389" s="96" t="s">
        <v>472</v>
      </c>
      <c r="E389" s="105" t="s">
        <v>473</v>
      </c>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105" x14ac:dyDescent="0.4">
      <c r="A398" s="103" t="s">
        <v>215</v>
      </c>
      <c r="B398" s="104">
        <v>0</v>
      </c>
      <c r="C398" s="104"/>
      <c r="D398" s="156" t="s">
        <v>537</v>
      </c>
      <c r="E398" s="105" t="s">
        <v>475</v>
      </c>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384</v>
      </c>
      <c r="B406" s="104">
        <v>1</v>
      </c>
      <c r="C406" s="166"/>
      <c r="D406" s="156" t="s">
        <v>476</v>
      </c>
      <c r="E406" s="105" t="s">
        <v>477</v>
      </c>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102" customHeight="1" x14ac:dyDescent="0.4">
      <c r="A416" s="262" t="s">
        <v>396</v>
      </c>
      <c r="B416" s="104">
        <v>0</v>
      </c>
      <c r="C416" s="104"/>
      <c r="D416" s="156" t="s">
        <v>532</v>
      </c>
      <c r="E416" s="105" t="s">
        <v>479</v>
      </c>
      <c r="F416" s="105"/>
      <c r="G416" s="96"/>
    </row>
    <row r="417" spans="1:7" ht="305.25" customHeight="1" x14ac:dyDescent="0.4">
      <c r="A417" s="139" t="s">
        <v>311</v>
      </c>
      <c r="B417" s="104">
        <v>0</v>
      </c>
      <c r="C417" s="104">
        <f>IF(B417=0, -5, "0")</f>
        <v>-5</v>
      </c>
      <c r="D417" s="156" t="s">
        <v>538</v>
      </c>
      <c r="E417" s="105" t="s">
        <v>529</v>
      </c>
      <c r="F417" s="105"/>
      <c r="G417" s="96"/>
    </row>
    <row r="418" spans="1:7" ht="21" x14ac:dyDescent="0.4">
      <c r="A418" s="152" t="s">
        <v>321</v>
      </c>
      <c r="B418" s="104" t="s">
        <v>30</v>
      </c>
      <c r="C418" s="104"/>
      <c r="D418" s="156"/>
      <c r="E418" s="106"/>
      <c r="F418" s="105"/>
      <c r="G418" s="96"/>
    </row>
    <row r="419" spans="1:7" ht="21" x14ac:dyDescent="0.4">
      <c r="A419" s="190" t="s">
        <v>427</v>
      </c>
      <c r="B419" s="104">
        <v>1</v>
      </c>
      <c r="C419" s="104"/>
      <c r="D419" s="319">
        <v>0.33300000000000002</v>
      </c>
      <c r="E419" s="353"/>
      <c r="F419" s="353"/>
      <c r="G419" s="96"/>
    </row>
    <row r="420" spans="1:7" ht="21" x14ac:dyDescent="0.4">
      <c r="A420" s="108" t="s">
        <v>34</v>
      </c>
      <c r="B420" s="108"/>
      <c r="C420" s="108"/>
      <c r="D420" s="108">
        <f>SUM(B389:C409,B412:C419)</f>
        <v>40</v>
      </c>
      <c r="E420" s="90"/>
      <c r="F420" s="96"/>
      <c r="G420" s="96"/>
    </row>
    <row r="421" spans="1:7" ht="21" x14ac:dyDescent="0.4">
      <c r="A421" s="108" t="s">
        <v>33</v>
      </c>
      <c r="B421" s="109"/>
      <c r="C421" s="110"/>
      <c r="D421" s="111">
        <f>D420/(COUNT(B389:C409,B412:C419)*2)</f>
        <v>0.7142857142857143</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60</v>
      </c>
      <c r="E423" s="90"/>
      <c r="F423" s="96"/>
      <c r="G423" s="96"/>
    </row>
    <row r="424" spans="1:7" ht="22.5" x14ac:dyDescent="0.45">
      <c r="A424" s="326" t="s">
        <v>429</v>
      </c>
      <c r="B424" s="153"/>
      <c r="C424" s="154"/>
      <c r="D424" s="127">
        <f>D423/(COUNT(B374:C384,B389:C409,B412:C419)*2)</f>
        <v>0.76923076923076927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43679</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63" x14ac:dyDescent="0.4">
      <c r="A434" s="192" t="s">
        <v>18</v>
      </c>
      <c r="B434" s="104">
        <v>1</v>
      </c>
      <c r="C434" s="104"/>
      <c r="D434" s="105" t="s">
        <v>486</v>
      </c>
      <c r="E434" s="105" t="s">
        <v>487</v>
      </c>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84" x14ac:dyDescent="0.4">
      <c r="A445" s="333" t="s">
        <v>272</v>
      </c>
      <c r="B445" s="104">
        <v>0</v>
      </c>
      <c r="C445" s="118">
        <f>IF(B445=0, -5, "0")</f>
        <v>-5</v>
      </c>
      <c r="D445" s="105" t="s">
        <v>527</v>
      </c>
      <c r="E445" s="105" t="s">
        <v>481</v>
      </c>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42" x14ac:dyDescent="0.4">
      <c r="A448" s="174" t="s">
        <v>352</v>
      </c>
      <c r="B448" s="104">
        <v>1</v>
      </c>
      <c r="C448" s="140" t="str">
        <f>IF(B448=0, -5, "0")</f>
        <v>0</v>
      </c>
      <c r="D448" s="135" t="s">
        <v>533</v>
      </c>
      <c r="E448" s="105" t="s">
        <v>480</v>
      </c>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47</v>
      </c>
      <c r="E470" s="90"/>
      <c r="F470" s="96"/>
      <c r="G470" s="96"/>
    </row>
    <row r="471" spans="1:7" ht="22.5" x14ac:dyDescent="0.45">
      <c r="A471" s="326" t="s">
        <v>432</v>
      </c>
      <c r="B471" s="153"/>
      <c r="C471" s="154"/>
      <c r="D471" s="127">
        <f>D470/(COUNT(B444:C457,B432:C439,B460:C466)*2)</f>
        <v>0.81034482758620685</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43679</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43679</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24"/>
      <c r="F524" s="324"/>
      <c r="G524" s="96"/>
    </row>
    <row r="525" spans="1:7" ht="24.75" x14ac:dyDescent="0.4">
      <c r="A525" s="289" t="s">
        <v>17</v>
      </c>
      <c r="B525" s="251"/>
      <c r="C525" s="412"/>
      <c r="D525" s="412"/>
      <c r="E525" s="412"/>
      <c r="F525" s="413"/>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5" t="s">
        <v>34</v>
      </c>
      <c r="B532" s="376"/>
      <c r="C532" s="377"/>
      <c r="D532" s="315">
        <f>SUM(B526:C531)</f>
        <v>12</v>
      </c>
      <c r="E532" s="202"/>
      <c r="F532" s="202"/>
      <c r="G532" s="96"/>
    </row>
    <row r="533" spans="1:7" ht="21" customHeight="1" x14ac:dyDescent="0.4">
      <c r="A533" s="375" t="s">
        <v>33</v>
      </c>
      <c r="B533" s="376"/>
      <c r="C533" s="377"/>
      <c r="D533" s="298">
        <f>D532/(COUNT(B526:C531)*2)</f>
        <v>1</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27"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t="str">
        <f>IF(D555=1, 2, IF(AND(D555&lt;1,D555&gt;0), 1, IF(D555=0,"0","NA")))</f>
        <v>NA</v>
      </c>
      <c r="C555" s="104"/>
      <c r="D555" s="319" t="str">
        <f>IFERROR(E555/F555,"N.A")</f>
        <v>N.A</v>
      </c>
      <c r="E555" s="353"/>
      <c r="F555" s="353"/>
      <c r="G555" s="96"/>
    </row>
    <row r="556" spans="1:7" ht="21" x14ac:dyDescent="0.4">
      <c r="A556" s="383" t="s">
        <v>34</v>
      </c>
      <c r="B556" s="383"/>
      <c r="C556" s="395"/>
      <c r="D556" s="327">
        <f>SUM(B548:C555,B536:C545)</f>
        <v>28</v>
      </c>
      <c r="E556" s="90"/>
      <c r="F556" s="96"/>
      <c r="G556" s="96"/>
    </row>
    <row r="557" spans="1:7" ht="21" x14ac:dyDescent="0.4">
      <c r="A557" s="383" t="s">
        <v>33</v>
      </c>
      <c r="B557" s="383"/>
      <c r="C557" s="383"/>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40</v>
      </c>
      <c r="E559" s="90"/>
      <c r="F559" s="96"/>
      <c r="G559" s="96"/>
    </row>
    <row r="560" spans="1:7" ht="21" customHeight="1" x14ac:dyDescent="0.45">
      <c r="A560" s="326"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43679</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105" x14ac:dyDescent="0.4">
      <c r="A571" s="103" t="s">
        <v>78</v>
      </c>
      <c r="B571" s="104">
        <v>1</v>
      </c>
      <c r="C571" s="104"/>
      <c r="D571" s="105" t="s">
        <v>516</v>
      </c>
      <c r="E571" s="105" t="s">
        <v>528</v>
      </c>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3" t="s">
        <v>34</v>
      </c>
      <c r="B578" s="383"/>
      <c r="C578" s="395"/>
      <c r="D578" s="327">
        <f>SUM(B569:C577)</f>
        <v>15</v>
      </c>
      <c r="E578" s="90"/>
      <c r="F578" s="96"/>
      <c r="G578" s="96"/>
    </row>
    <row r="579" spans="1:7" ht="21" x14ac:dyDescent="0.4">
      <c r="A579" s="383" t="s">
        <v>33</v>
      </c>
      <c r="B579" s="383"/>
      <c r="C579" s="383"/>
      <c r="D579" s="298">
        <f>D578/(COUNT(B569:C577)*2)</f>
        <v>0.9375</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399" t="s">
        <v>370</v>
      </c>
      <c r="B588" s="400"/>
      <c r="C588" s="400"/>
      <c r="D588" s="400"/>
      <c r="E588" s="400"/>
      <c r="F588" s="400"/>
      <c r="G588" s="400"/>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1</v>
      </c>
      <c r="C595" s="104"/>
      <c r="D595" s="319">
        <v>0.5</v>
      </c>
      <c r="E595" s="353"/>
      <c r="F595" s="353"/>
      <c r="G595" s="96"/>
    </row>
    <row r="596" spans="1:7" ht="21" x14ac:dyDescent="0.4">
      <c r="A596" s="383" t="s">
        <v>34</v>
      </c>
      <c r="B596" s="383"/>
      <c r="C596" s="395"/>
      <c r="D596" s="327">
        <f>SUM(B589:C595,B582:C587)</f>
        <v>21</v>
      </c>
      <c r="E596" s="90"/>
      <c r="F596" s="96"/>
      <c r="G596" s="96"/>
    </row>
    <row r="597" spans="1:7" ht="21" x14ac:dyDescent="0.4">
      <c r="A597" s="383" t="s">
        <v>33</v>
      </c>
      <c r="B597" s="383"/>
      <c r="C597" s="383"/>
      <c r="D597" s="298">
        <f>D596/(COUNT(B582:C587,B589:C595)*2)</f>
        <v>0.95454545454545459</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36</v>
      </c>
      <c r="E599" s="239"/>
      <c r="F599" s="239"/>
      <c r="G599" s="96"/>
    </row>
    <row r="600" spans="1:7" ht="22.5" x14ac:dyDescent="0.45">
      <c r="A600" s="389" t="s">
        <v>168</v>
      </c>
      <c r="B600" s="390"/>
      <c r="C600" s="391"/>
      <c r="D600" s="127">
        <f>D599/(COUNT(B569:C577,B589:C595,B582:C587)*2)</f>
        <v>0.94736842105263153</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43679</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24"/>
      <c r="F606" s="324"/>
      <c r="G606" s="96"/>
    </row>
    <row r="607" spans="1:7" ht="24.75" x14ac:dyDescent="0.4">
      <c r="A607" s="284" t="s">
        <v>90</v>
      </c>
      <c r="B607" s="114"/>
      <c r="C607" s="373"/>
      <c r="D607" s="373"/>
      <c r="E607" s="373"/>
      <c r="F607" s="374"/>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105" x14ac:dyDescent="0.4">
      <c r="A615" s="199" t="s">
        <v>437</v>
      </c>
      <c r="B615" s="104">
        <v>0</v>
      </c>
      <c r="C615" s="118">
        <f>IF(B615=0, -10, "0")</f>
        <v>-10</v>
      </c>
      <c r="D615" s="105" t="s">
        <v>539</v>
      </c>
      <c r="E615" s="105" t="s">
        <v>471</v>
      </c>
      <c r="F615" s="105"/>
      <c r="G615" s="96"/>
    </row>
    <row r="616" spans="1:7" ht="21" x14ac:dyDescent="0.4">
      <c r="A616" s="383" t="s">
        <v>34</v>
      </c>
      <c r="B616" s="383"/>
      <c r="C616" s="383"/>
      <c r="D616" s="327">
        <f>SUM(B608:C615)</f>
        <v>4</v>
      </c>
      <c r="E616" s="384"/>
      <c r="F616" s="385"/>
      <c r="G616" s="96"/>
    </row>
    <row r="617" spans="1:7" ht="21" x14ac:dyDescent="0.4">
      <c r="A617" s="383" t="s">
        <v>33</v>
      </c>
      <c r="B617" s="383"/>
      <c r="C617" s="383"/>
      <c r="D617" s="298">
        <f>D616/(COUNT(B608:C615)*2)</f>
        <v>0.22222222222222221</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84" x14ac:dyDescent="0.4">
      <c r="A623" s="103" t="s">
        <v>12</v>
      </c>
      <c r="B623" s="104">
        <v>1</v>
      </c>
      <c r="C623" s="104"/>
      <c r="D623" s="105" t="s">
        <v>522</v>
      </c>
      <c r="E623" s="105" t="s">
        <v>510</v>
      </c>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5" t="s">
        <v>34</v>
      </c>
      <c r="B629" s="376"/>
      <c r="C629" s="377"/>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19.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5" t="s">
        <v>34</v>
      </c>
      <c r="B639" s="376"/>
      <c r="C639" s="377"/>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84" x14ac:dyDescent="0.4">
      <c r="A645" s="163" t="s">
        <v>399</v>
      </c>
      <c r="B645" s="104">
        <v>1</v>
      </c>
      <c r="C645" s="118"/>
      <c r="D645" s="135" t="s">
        <v>515</v>
      </c>
      <c r="E645" s="105" t="s">
        <v>514</v>
      </c>
      <c r="F645" s="105"/>
      <c r="G645" s="90"/>
    </row>
    <row r="646" spans="1:7" ht="22.5" x14ac:dyDescent="0.45">
      <c r="A646" s="184" t="s">
        <v>92</v>
      </c>
      <c r="B646" s="104">
        <v>2</v>
      </c>
      <c r="C646" s="118" t="str">
        <f>IF(B646=0, -10, "0")</f>
        <v>0</v>
      </c>
      <c r="D646" s="241"/>
      <c r="E646" s="241"/>
      <c r="F646" s="105"/>
      <c r="G646" s="90"/>
    </row>
    <row r="647" spans="1:7" ht="27.7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0.95833333333333337</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56</v>
      </c>
      <c r="E661" s="90"/>
      <c r="F661" s="96"/>
      <c r="G661" s="96"/>
    </row>
    <row r="662" spans="1:7" ht="22.5" x14ac:dyDescent="0.45">
      <c r="A662" s="326" t="s">
        <v>169</v>
      </c>
      <c r="B662" s="153"/>
      <c r="C662" s="154"/>
      <c r="D662" s="127">
        <f>D661/(COUNT(B651:C657,B620:C628,B633:C638,B608:C615,B643:C649)*2)</f>
        <v>0.77777777777777779</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470</v>
      </c>
      <c r="B665" s="382"/>
      <c r="C665" s="382"/>
      <c r="D665" s="382"/>
      <c r="E665" s="382"/>
      <c r="F665" s="382"/>
      <c r="G665" s="96"/>
    </row>
    <row r="666" spans="1:7" ht="21" x14ac:dyDescent="0.4">
      <c r="A666" s="198">
        <f>B11</f>
        <v>43679</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105" x14ac:dyDescent="0.4">
      <c r="A684" s="233" t="s">
        <v>461</v>
      </c>
      <c r="B684" s="104">
        <v>1</v>
      </c>
      <c r="C684" s="140" t="str">
        <f>IF(B684=0, -5, "0")</f>
        <v>0</v>
      </c>
      <c r="D684" s="209" t="s">
        <v>488</v>
      </c>
      <c r="E684" s="105" t="s">
        <v>489</v>
      </c>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2</v>
      </c>
      <c r="C689" s="104"/>
      <c r="D689" s="319">
        <v>1</v>
      </c>
      <c r="E689" s="353"/>
      <c r="F689" s="353"/>
      <c r="G689" s="96"/>
    </row>
    <row r="690" spans="1:7" ht="22.5" x14ac:dyDescent="0.45">
      <c r="A690" s="326" t="s">
        <v>407</v>
      </c>
      <c r="B690" s="153"/>
      <c r="C690" s="154"/>
      <c r="D690" s="126">
        <f>SUM(B670:C689)</f>
        <v>35</v>
      </c>
      <c r="E690" s="90"/>
      <c r="F690" s="96"/>
      <c r="G690" s="96"/>
    </row>
    <row r="691" spans="1:7" ht="22.5" x14ac:dyDescent="0.45">
      <c r="A691" s="326" t="s">
        <v>408</v>
      </c>
      <c r="B691" s="153"/>
      <c r="C691" s="154"/>
      <c r="D691" s="127">
        <f>D690/(COUNT(B670:C689)*2)</f>
        <v>0.97222222222222221</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43679</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24"/>
      <c r="F697" s="324"/>
      <c r="G697" s="96"/>
    </row>
    <row r="698" spans="1:7" ht="24.75" x14ac:dyDescent="0.4">
      <c r="A698" s="364" t="s">
        <v>299</v>
      </c>
      <c r="B698" s="365"/>
      <c r="C698" s="365"/>
      <c r="D698" s="365"/>
      <c r="E698" s="365"/>
      <c r="F698" s="366"/>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62"/>
      <c r="C704" s="363"/>
      <c r="D704" s="201">
        <f>SUM(B699:C703)</f>
        <v>10</v>
      </c>
      <c r="E704" s="90"/>
      <c r="F704" s="96"/>
      <c r="G704" s="96"/>
    </row>
    <row r="705" spans="1:7" ht="21" x14ac:dyDescent="0.4">
      <c r="A705" s="108" t="s">
        <v>33</v>
      </c>
      <c r="B705" s="362"/>
      <c r="C705" s="363"/>
      <c r="D705" s="306">
        <f>D704/(COUNT(B699:C703)*2)</f>
        <v>1</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0.69787500000000002</v>
      </c>
      <c r="E717" s="84"/>
      <c r="F717" s="85"/>
      <c r="G717" s="80"/>
    </row>
    <row r="718" spans="1:7" ht="22.5" x14ac:dyDescent="0.3">
      <c r="A718" s="19" t="s">
        <v>403</v>
      </c>
      <c r="B718" s="20"/>
      <c r="C718" s="21"/>
      <c r="D718" s="22">
        <f>SUM(D714,D690,D661,D599,D559,D516,D470,D423,D365,D299,D244,D182,D128,D47)</f>
        <v>514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0.85953177257525082</v>
      </c>
      <c r="E719" s="3"/>
      <c r="F719" s="3"/>
    </row>
  </sheetData>
  <sheetProtection algorithmName="SHA-512" hashValue="hxaZ3dSLruPWUE7fbsuB/zakXSStHz6RnGiWBDB+KEqz4c3b+8Fgz9z8Mf6lYpeW3ipFevWcvgd/CuLiSkycsg==" saltValue="9jSkm7R7QecFoNfZRUaIc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74:B384 B354:B361 B85:B100 B39:B42 B536:B545 B548:B555 B451:B458 B643:B645 B120:B126 B670:B689 B531 B589:B595 B345:B351 B460:B466 B509:B515 B412:B419 B288:B295 B708:B710 B651:B657 B395:B409 B66:B82 B230:B231 B272:B285 B174:B181 B500:B506 B635:B638 B260 B198 B699:B703 B63 B233:B240 B439 B518:B519 B30:B37 B569:B577 B633 B113:B117 B145:B160 B308:B315 B479:B483 B485:B494 B613:B615 B622:B628 B56:B61 B103 B111 B163:B164 B191:B196 B227:B228 B253:B258 B265:B270 B343 B320:B338 B389:B393 B620 B444:B449 B496:B498 B526:B529 B647:B649 B582:B587 B608:B611 B432:B437">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621 B394 B438 B450 B499 B530 B646 B634 B612">
      <formula1>$B$1:$B$3</formula1>
    </dataValidation>
  </dataValidations>
  <pageMargins left="0.7" right="0.7" top="0.75" bottom="0.75" header="0.3" footer="0.3"/>
  <pageSetup paperSize="9" scale="34" orientation="portrait" r:id="rId1"/>
  <rowBreaks count="6" manualBreakCount="6">
    <brk id="231" max="6" man="1"/>
    <brk id="246" max="6" man="1"/>
    <brk id="367" max="6" man="1"/>
    <brk id="387" max="6" man="1"/>
    <brk id="588" max="6" man="1"/>
    <brk id="60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8" zoomScale="80" zoomScaleNormal="90" zoomScaleSheetLayoutView="80" workbookViewId="0">
      <selection activeCell="E207" sqref="E20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MOUROUJ4</v>
      </c>
      <c r="B7" s="474"/>
      <c r="C7" s="474"/>
      <c r="D7" s="474"/>
      <c r="E7" s="474"/>
      <c r="F7" s="474"/>
      <c r="G7" s="79"/>
    </row>
    <row r="8" spans="1:7" s="2" customFormat="1" ht="24" x14ac:dyDescent="0.45">
      <c r="A8" s="4" t="s">
        <v>39</v>
      </c>
      <c r="B8" s="475" t="str">
        <f>'A3 Exploitation'!B9:F9</f>
        <v>Mme Meriam CHOUCHENE</v>
      </c>
      <c r="C8" s="475"/>
      <c r="D8" s="475"/>
      <c r="E8" s="475"/>
      <c r="F8" s="475"/>
      <c r="G8" s="79"/>
    </row>
    <row r="9" spans="1:7" s="2" customFormat="1" ht="24" x14ac:dyDescent="0.45">
      <c r="A9" s="5" t="s">
        <v>41</v>
      </c>
      <c r="B9" s="476" t="str">
        <f>'A3 Exploitation'!B10:F10</f>
        <v>Directeur magasin &amp; chefs rayons</v>
      </c>
      <c r="C9" s="476"/>
      <c r="D9" s="476"/>
      <c r="E9" s="476"/>
      <c r="F9" s="476"/>
      <c r="G9" s="79"/>
    </row>
    <row r="10" spans="1:7" s="2" customFormat="1" ht="24" x14ac:dyDescent="0.45">
      <c r="A10" s="4" t="s">
        <v>40</v>
      </c>
      <c r="B10" s="471">
        <f>'A3 Exploitation'!B11:F11</f>
        <v>43679</v>
      </c>
      <c r="C10" s="471"/>
      <c r="D10" s="471"/>
      <c r="E10" s="471"/>
      <c r="F10" s="471"/>
      <c r="G10" s="79"/>
    </row>
    <row r="11" spans="1:7" s="2" customFormat="1" ht="24" x14ac:dyDescent="0.45">
      <c r="A11" s="4" t="s">
        <v>248</v>
      </c>
      <c r="B11" s="463">
        <f>D215</f>
        <v>0.94</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540</v>
      </c>
      <c r="E19" s="56" t="s">
        <v>485</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0" t="s">
        <v>34</v>
      </c>
      <c r="B22" s="454"/>
      <c r="C22" s="455"/>
      <c r="D22" s="330">
        <f>SUM(B17:C21)</f>
        <v>9</v>
      </c>
    </row>
    <row r="23" spans="1:7" x14ac:dyDescent="0.3">
      <c r="A23" s="449" t="s">
        <v>249</v>
      </c>
      <c r="B23" s="450"/>
      <c r="C23" s="451"/>
      <c r="D23" s="17">
        <f>D22/(COUNT(B17:C21)*2)</f>
        <v>0.9</v>
      </c>
    </row>
    <row r="24" spans="1:7" x14ac:dyDescent="0.3">
      <c r="A24" s="10"/>
      <c r="B24" s="11"/>
      <c r="C24" s="11"/>
      <c r="D24" s="12"/>
    </row>
    <row r="25" spans="1:7" ht="19.5" x14ac:dyDescent="0.4">
      <c r="A25" s="452" t="s">
        <v>4</v>
      </c>
      <c r="B25" s="453"/>
      <c r="C25" s="453"/>
      <c r="D25" s="453"/>
      <c r="E25" s="453"/>
      <c r="F25" s="453"/>
    </row>
    <row r="26" spans="1:7" ht="33.75" x14ac:dyDescent="0.35">
      <c r="A26" s="24" t="s">
        <v>84</v>
      </c>
      <c r="B26" s="55">
        <v>1</v>
      </c>
      <c r="C26" s="6" t="str">
        <f>IF(B26=0, -5, "0")</f>
        <v>0</v>
      </c>
      <c r="D26" s="56" t="s">
        <v>484</v>
      </c>
      <c r="E26" s="56" t="s">
        <v>485</v>
      </c>
      <c r="F26" s="55"/>
    </row>
    <row r="27" spans="1:7" x14ac:dyDescent="0.3">
      <c r="A27" s="6" t="s">
        <v>77</v>
      </c>
      <c r="B27" s="55">
        <v>2</v>
      </c>
      <c r="C27" s="55"/>
      <c r="D27" s="56"/>
      <c r="E27" s="55"/>
      <c r="F27" s="55"/>
    </row>
    <row r="28" spans="1:7" x14ac:dyDescent="0.3">
      <c r="A28" s="26" t="s">
        <v>301</v>
      </c>
      <c r="B28" s="55">
        <v>2</v>
      </c>
      <c r="C28" s="55"/>
      <c r="D28" s="56"/>
      <c r="E28" s="55"/>
      <c r="F28" s="55"/>
    </row>
    <row r="29" spans="1:7" ht="49.5" x14ac:dyDescent="0.3">
      <c r="A29" s="6" t="s">
        <v>234</v>
      </c>
      <c r="B29" s="55">
        <v>1</v>
      </c>
      <c r="C29" s="55"/>
      <c r="D29" s="56" t="s">
        <v>482</v>
      </c>
      <c r="E29" s="56" t="s">
        <v>483</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49" t="s">
        <v>34</v>
      </c>
      <c r="B33" s="450"/>
      <c r="C33" s="451"/>
      <c r="D33" s="329">
        <f>SUM(B26:C32)</f>
        <v>12</v>
      </c>
    </row>
    <row r="34" spans="1:6" x14ac:dyDescent="0.3">
      <c r="A34" s="449" t="s">
        <v>249</v>
      </c>
      <c r="B34" s="450"/>
      <c r="C34" s="451"/>
      <c r="D34" s="17">
        <f>D33/(COUNT(B26:C32)*2)</f>
        <v>0.8571428571428571</v>
      </c>
    </row>
    <row r="35" spans="1:6" x14ac:dyDescent="0.3">
      <c r="A35" s="10"/>
      <c r="B35" s="11"/>
      <c r="C35" s="11"/>
      <c r="D35" s="12"/>
    </row>
    <row r="36" spans="1:6" ht="19.5" x14ac:dyDescent="0.4">
      <c r="A36" s="452" t="s">
        <v>178</v>
      </c>
      <c r="B36" s="453"/>
      <c r="C36" s="453"/>
      <c r="D36" s="453"/>
      <c r="E36" s="453"/>
      <c r="F36" s="453"/>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49" t="s">
        <v>34</v>
      </c>
      <c r="B42" s="450"/>
      <c r="C42" s="451"/>
      <c r="D42" s="329">
        <f>SUM(B37:C41)</f>
        <v>10</v>
      </c>
    </row>
    <row r="43" spans="1:6" x14ac:dyDescent="0.3">
      <c r="A43" s="449" t="s">
        <v>249</v>
      </c>
      <c r="B43" s="450"/>
      <c r="C43" s="451"/>
      <c r="D43" s="17">
        <f>D42/(COUNT(B37:C41)*2)</f>
        <v>1</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ht="33" x14ac:dyDescent="0.3">
      <c r="A62" s="6" t="s">
        <v>224</v>
      </c>
      <c r="B62" s="55">
        <v>1</v>
      </c>
      <c r="C62" s="55"/>
      <c r="D62" s="56" t="s">
        <v>541</v>
      </c>
      <c r="E62" s="56" t="s">
        <v>485</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49" t="s">
        <v>34</v>
      </c>
      <c r="B68" s="450"/>
      <c r="C68" s="451"/>
      <c r="D68" s="329">
        <f>SUM(B62:C67)</f>
        <v>9</v>
      </c>
    </row>
    <row r="69" spans="1:6" x14ac:dyDescent="0.3">
      <c r="A69" s="449" t="s">
        <v>249</v>
      </c>
      <c r="B69" s="450"/>
      <c r="C69" s="451"/>
      <c r="D69" s="17">
        <f>D68/(COUNT(B62:C67)*2)</f>
        <v>0.9</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49.5" x14ac:dyDescent="0.3">
      <c r="A75" s="7" t="s">
        <v>79</v>
      </c>
      <c r="B75" s="55">
        <v>1</v>
      </c>
      <c r="C75" s="55"/>
      <c r="D75" s="56" t="s">
        <v>513</v>
      </c>
      <c r="E75" s="56" t="s">
        <v>512</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49" t="s">
        <v>34</v>
      </c>
      <c r="B79" s="450"/>
      <c r="C79" s="451"/>
      <c r="D79" s="329">
        <f>SUM(B72:C78)</f>
        <v>13</v>
      </c>
    </row>
    <row r="80" spans="1:6" x14ac:dyDescent="0.3">
      <c r="A80" s="449" t="s">
        <v>249</v>
      </c>
      <c r="B80" s="450"/>
      <c r="C80" s="451"/>
      <c r="D80" s="17">
        <f>D79/(COUNT(B72:C78)*2)</f>
        <v>0.9285714285714286</v>
      </c>
    </row>
    <row r="81" spans="1:6" x14ac:dyDescent="0.3">
      <c r="A81" s="10"/>
      <c r="B81" s="11"/>
      <c r="C81" s="11"/>
      <c r="D81" s="12"/>
    </row>
    <row r="82" spans="1:6" ht="19.5" x14ac:dyDescent="0.4">
      <c r="A82" s="452" t="s">
        <v>463</v>
      </c>
      <c r="B82" s="453"/>
      <c r="C82" s="453"/>
      <c r="D82" s="453"/>
      <c r="E82" s="453"/>
      <c r="F82" s="453"/>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49" t="s">
        <v>34</v>
      </c>
      <c r="B100" s="450"/>
      <c r="C100" s="451"/>
      <c r="D100" s="329">
        <f>SUM(B83:C99)</f>
        <v>26</v>
      </c>
    </row>
    <row r="101" spans="1:6" x14ac:dyDescent="0.3">
      <c r="A101" s="449" t="s">
        <v>249</v>
      </c>
      <c r="B101" s="450"/>
      <c r="C101" s="451"/>
      <c r="D101" s="17">
        <f>D100/(COUNT(B83:C99)*2)</f>
        <v>1</v>
      </c>
    </row>
    <row r="102" spans="1:6" x14ac:dyDescent="0.3">
      <c r="A102" s="10"/>
      <c r="B102" s="11"/>
      <c r="C102" s="11"/>
      <c r="D102" s="12"/>
    </row>
    <row r="103" spans="1:6" ht="19.5" x14ac:dyDescent="0.4">
      <c r="A103" s="452" t="s">
        <v>170</v>
      </c>
      <c r="B103" s="453"/>
      <c r="C103" s="453"/>
      <c r="D103" s="453"/>
      <c r="E103" s="453"/>
      <c r="F103" s="453"/>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t="s">
        <v>497</v>
      </c>
      <c r="E110" s="55"/>
      <c r="F110" s="55"/>
    </row>
    <row r="111" spans="1:6" ht="49.5" x14ac:dyDescent="0.3">
      <c r="A111" s="6" t="s">
        <v>136</v>
      </c>
      <c r="B111" s="69">
        <v>1</v>
      </c>
      <c r="C111" s="55"/>
      <c r="D111" s="56" t="s">
        <v>468</v>
      </c>
      <c r="E111" s="56" t="s">
        <v>469</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t="s">
        <v>30</v>
      </c>
      <c r="C114" s="55"/>
      <c r="D114" s="56" t="s">
        <v>496</v>
      </c>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49" t="s">
        <v>34</v>
      </c>
      <c r="B118" s="450"/>
      <c r="C118" s="451"/>
      <c r="D118" s="329">
        <f>SUM(B104:C117)</f>
        <v>23</v>
      </c>
    </row>
    <row r="119" spans="1:6" x14ac:dyDescent="0.3">
      <c r="A119" s="449" t="s">
        <v>249</v>
      </c>
      <c r="B119" s="450"/>
      <c r="C119" s="451"/>
      <c r="D119" s="17">
        <f>D118/(COUNT(B104:C117)*2)</f>
        <v>0.95833333333333337</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66" x14ac:dyDescent="0.3">
      <c r="A129" s="7" t="s">
        <v>136</v>
      </c>
      <c r="B129" s="69">
        <v>1</v>
      </c>
      <c r="C129" s="55"/>
      <c r="D129" s="56" t="s">
        <v>542</v>
      </c>
      <c r="E129" s="56" t="s">
        <v>543</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49" t="s">
        <v>34</v>
      </c>
      <c r="B134" s="450"/>
      <c r="C134" s="451"/>
      <c r="D134" s="329">
        <f>SUM(B123:C133)</f>
        <v>21</v>
      </c>
    </row>
    <row r="135" spans="1:6" x14ac:dyDescent="0.3">
      <c r="A135" s="449" t="s">
        <v>249</v>
      </c>
      <c r="B135" s="450"/>
      <c r="C135" s="451"/>
      <c r="D135" s="17">
        <f>D134/(COUNT(B123:C133)*2)</f>
        <v>0.95454545454545459</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49" t="s">
        <v>34</v>
      </c>
      <c r="B149" s="450"/>
      <c r="C149" s="451"/>
      <c r="D149" s="329">
        <f>SUM(B138:C148)</f>
        <v>0</v>
      </c>
    </row>
    <row r="150" spans="1:6" x14ac:dyDescent="0.3">
      <c r="A150" s="449" t="s">
        <v>249</v>
      </c>
      <c r="B150" s="450"/>
      <c r="C150" s="451"/>
      <c r="D150" s="16" t="e">
        <f>D149/(COUNT(B138:C148)*2)</f>
        <v>#DIV/0!</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49" t="s">
        <v>34</v>
      </c>
      <c r="B165" s="450"/>
      <c r="C165" s="451"/>
      <c r="D165" s="329">
        <f>SUM(B153:C164)</f>
        <v>24</v>
      </c>
    </row>
    <row r="166" spans="1:6" x14ac:dyDescent="0.3">
      <c r="A166" s="449" t="s">
        <v>249</v>
      </c>
      <c r="B166" s="450"/>
      <c r="C166" s="451"/>
      <c r="D166" s="17">
        <f>D165/(COUNT(B153:C164)*2)</f>
        <v>1</v>
      </c>
    </row>
    <row r="167" spans="1:6" x14ac:dyDescent="0.3">
      <c r="A167" s="10"/>
      <c r="B167" s="11"/>
      <c r="C167" s="11"/>
      <c r="D167" s="12"/>
    </row>
    <row r="168" spans="1:6" ht="19.5" x14ac:dyDescent="0.4">
      <c r="A168" s="452" t="s">
        <v>176</v>
      </c>
      <c r="B168" s="453"/>
      <c r="C168" s="453"/>
      <c r="D168" s="453"/>
      <c r="E168" s="453"/>
      <c r="F168" s="453"/>
    </row>
    <row r="169" spans="1:6" ht="33" x14ac:dyDescent="0.3">
      <c r="A169" s="32" t="s">
        <v>233</v>
      </c>
      <c r="B169" s="55">
        <v>1</v>
      </c>
      <c r="C169" s="55"/>
      <c r="D169" s="56" t="s">
        <v>520</v>
      </c>
      <c r="E169" s="56" t="s">
        <v>521</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49" t="s">
        <v>34</v>
      </c>
      <c r="B177" s="454"/>
      <c r="C177" s="455"/>
      <c r="D177" s="330">
        <f>SUM(B169:C176)</f>
        <v>15</v>
      </c>
    </row>
    <row r="178" spans="1:6" x14ac:dyDescent="0.3">
      <c r="A178" s="449" t="s">
        <v>249</v>
      </c>
      <c r="B178" s="450"/>
      <c r="C178" s="451"/>
      <c r="D178" s="17">
        <f>D177/(COUNT(B169:C176)*2)</f>
        <v>0.9375</v>
      </c>
    </row>
    <row r="179" spans="1:6" x14ac:dyDescent="0.3">
      <c r="A179" s="10"/>
      <c r="B179" s="11"/>
      <c r="C179" s="13"/>
      <c r="D179" s="14"/>
    </row>
    <row r="180" spans="1:6" ht="19.5" x14ac:dyDescent="0.4">
      <c r="A180" s="452" t="s">
        <v>64</v>
      </c>
      <c r="B180" s="453"/>
      <c r="C180" s="453"/>
      <c r="D180" s="453"/>
      <c r="E180" s="453"/>
      <c r="F180" s="453"/>
    </row>
    <row r="181" spans="1:6" ht="18" x14ac:dyDescent="0.35">
      <c r="A181" s="24" t="s">
        <v>240</v>
      </c>
      <c r="B181" s="55">
        <v>2</v>
      </c>
      <c r="C181" s="6" t="str">
        <f>IF(B181=0, -5, "0")</f>
        <v>0</v>
      </c>
      <c r="D181" s="55"/>
      <c r="E181" s="55"/>
      <c r="F181" s="55"/>
    </row>
    <row r="182" spans="1:6" x14ac:dyDescent="0.3">
      <c r="A182" s="6" t="s">
        <v>241</v>
      </c>
      <c r="B182" s="55">
        <v>1</v>
      </c>
      <c r="C182" s="55"/>
      <c r="D182" s="56" t="s">
        <v>494</v>
      </c>
      <c r="E182" s="55" t="s">
        <v>495</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49" t="s">
        <v>34</v>
      </c>
      <c r="B185" s="450"/>
      <c r="C185" s="451"/>
      <c r="D185" s="329">
        <f>SUM(B181:C184)</f>
        <v>7</v>
      </c>
    </row>
    <row r="186" spans="1:6" x14ac:dyDescent="0.3">
      <c r="A186" s="449" t="s">
        <v>249</v>
      </c>
      <c r="B186" s="450"/>
      <c r="C186" s="451"/>
      <c r="D186" s="17">
        <f>D185/(COUNT(B181:C184)*2)</f>
        <v>0.875</v>
      </c>
    </row>
    <row r="187" spans="1:6" x14ac:dyDescent="0.3">
      <c r="A187" s="10"/>
      <c r="B187" s="11"/>
      <c r="C187" s="11"/>
      <c r="D187" s="12"/>
    </row>
    <row r="188" spans="1:6" ht="19.5" x14ac:dyDescent="0.4">
      <c r="A188" s="456" t="s">
        <v>15</v>
      </c>
      <c r="B188" s="457"/>
      <c r="C188" s="457"/>
      <c r="D188" s="457"/>
      <c r="E188" s="457"/>
      <c r="F188" s="457"/>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519</v>
      </c>
      <c r="E191" s="56" t="s">
        <v>474</v>
      </c>
      <c r="F191" s="55"/>
    </row>
    <row r="192" spans="1:6" x14ac:dyDescent="0.3">
      <c r="A192" s="6" t="s">
        <v>127</v>
      </c>
      <c r="B192" s="55">
        <v>2</v>
      </c>
      <c r="C192" s="55"/>
      <c r="D192" s="56"/>
      <c r="E192" s="56"/>
      <c r="F192" s="55"/>
    </row>
    <row r="193" spans="1:7" x14ac:dyDescent="0.3">
      <c r="A193" s="449" t="s">
        <v>34</v>
      </c>
      <c r="B193" s="450"/>
      <c r="C193" s="451"/>
      <c r="D193" s="329">
        <f>SUM(B189:C192)</f>
        <v>7</v>
      </c>
    </row>
    <row r="194" spans="1:7" x14ac:dyDescent="0.3">
      <c r="A194" s="449" t="s">
        <v>249</v>
      </c>
      <c r="B194" s="450"/>
      <c r="C194" s="451"/>
      <c r="D194" s="17">
        <f>D193/(COUNT(B189:C192)*2)</f>
        <v>0.875</v>
      </c>
    </row>
    <row r="195" spans="1:7" x14ac:dyDescent="0.3">
      <c r="A195" s="10"/>
      <c r="B195" s="11"/>
      <c r="C195" s="11"/>
      <c r="D195" s="12"/>
    </row>
    <row r="196" spans="1:7" ht="19.5" x14ac:dyDescent="0.4">
      <c r="A196" s="452" t="s">
        <v>65</v>
      </c>
      <c r="B196" s="453"/>
      <c r="C196" s="453"/>
      <c r="D196" s="453"/>
      <c r="E196" s="453"/>
      <c r="F196" s="453"/>
    </row>
    <row r="197" spans="1:7" x14ac:dyDescent="0.3">
      <c r="A197" s="26" t="s">
        <v>268</v>
      </c>
      <c r="B197" s="55">
        <v>2</v>
      </c>
      <c r="C197" s="55"/>
      <c r="D197" s="56"/>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1</v>
      </c>
      <c r="C201" s="55"/>
      <c r="D201" s="56" t="s">
        <v>499</v>
      </c>
      <c r="E201" s="56" t="s">
        <v>500</v>
      </c>
      <c r="F201" s="55"/>
    </row>
    <row r="202" spans="1:7" x14ac:dyDescent="0.3">
      <c r="A202" s="449" t="s">
        <v>34</v>
      </c>
      <c r="B202" s="450"/>
      <c r="C202" s="451"/>
      <c r="D202" s="329">
        <f>SUM(B197:C201)</f>
        <v>9</v>
      </c>
    </row>
    <row r="203" spans="1:7" x14ac:dyDescent="0.3">
      <c r="A203" s="449" t="s">
        <v>249</v>
      </c>
      <c r="B203" s="450"/>
      <c r="C203" s="451"/>
      <c r="D203" s="17">
        <f>D202/(COUNT(B197:C201)*2)</f>
        <v>0.9</v>
      </c>
    </row>
    <row r="204" spans="1:7" x14ac:dyDescent="0.3">
      <c r="A204" s="10"/>
      <c r="B204" s="11"/>
      <c r="C204" s="11"/>
      <c r="D204" s="12"/>
    </row>
    <row r="205" spans="1:7" ht="19.5" x14ac:dyDescent="0.4">
      <c r="A205" s="452" t="s">
        <v>175</v>
      </c>
      <c r="B205" s="453"/>
      <c r="C205" s="453"/>
      <c r="D205" s="453"/>
      <c r="E205" s="453"/>
      <c r="F205" s="453"/>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5" t="s">
        <v>511</v>
      </c>
      <c r="E208" s="56" t="s">
        <v>512</v>
      </c>
      <c r="F208" s="55"/>
    </row>
    <row r="209" spans="1:6" x14ac:dyDescent="0.3">
      <c r="A209" s="33" t="s">
        <v>157</v>
      </c>
      <c r="B209" s="55" t="s">
        <v>30</v>
      </c>
      <c r="C209" s="55"/>
      <c r="D209" s="55"/>
      <c r="E209" s="55"/>
      <c r="F209" s="55"/>
    </row>
    <row r="210" spans="1:6" x14ac:dyDescent="0.3">
      <c r="A210" s="449" t="s">
        <v>34</v>
      </c>
      <c r="B210" s="450"/>
      <c r="C210" s="451"/>
      <c r="D210" s="34">
        <f>SUM(B206:C209)</f>
        <v>3</v>
      </c>
    </row>
    <row r="211" spans="1:6" x14ac:dyDescent="0.3">
      <c r="A211" s="449" t="s">
        <v>249</v>
      </c>
      <c r="B211" s="450"/>
      <c r="C211" s="451"/>
      <c r="D211" s="17">
        <f>D210/(COUNT(B206:C209)*2)</f>
        <v>0.75</v>
      </c>
    </row>
    <row r="213" spans="1:6" ht="18" x14ac:dyDescent="0.35">
      <c r="A213" s="37" t="s">
        <v>402</v>
      </c>
      <c r="B213" s="36"/>
      <c r="C213" s="36"/>
      <c r="D213" s="87">
        <v>0.73</v>
      </c>
      <c r="E213" s="323" t="e">
        <f>COUNTIF(#REF!,"ok")</f>
        <v>#REF!</v>
      </c>
      <c r="F213" s="323">
        <f>COUNTA(#REF!)</f>
        <v>1</v>
      </c>
    </row>
    <row r="214" spans="1:6" ht="22.5" x14ac:dyDescent="0.3">
      <c r="A214" s="19" t="s">
        <v>403</v>
      </c>
      <c r="B214" s="20"/>
      <c r="C214" s="21"/>
      <c r="D214" s="22">
        <f>SUM(D210,D202,D193,D185,D177,D79,D68,D33,D22,D134,D165,D149,D118,D100,D42,D58)</f>
        <v>188</v>
      </c>
    </row>
    <row r="215" spans="1:6" ht="22.5" x14ac:dyDescent="0.3">
      <c r="A215" s="19" t="s">
        <v>274</v>
      </c>
      <c r="B215" s="20"/>
      <c r="C215" s="21"/>
      <c r="D215" s="23">
        <f>D214/(COUNT(B206:C209,B197:C201,B189:C192,B181:C184,B169:C176,B72:C78,B62:C67,B26:C32,B17:C21,B123:C133,B153:C164,B138:C148,B104:C117,B83:C99,B37:C41,B46:C57)*2)</f>
        <v>0.94</v>
      </c>
    </row>
  </sheetData>
  <sheetProtection algorithmName="SHA-512" hashValue="mnb3uyZXoGIejWoVyrOGpLI82zfKmpIUNakfKxF8jl5H+GLpCh4SgC+sT1dgdn+++ohevZw07OiVl5acMuCJXw==" saltValue="6WDjx20pLwbF+NhmKVQB1Q=="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3" t="s">
        <v>149</v>
      </c>
      <c r="B7" s="443"/>
      <c r="C7" s="443"/>
      <c r="D7" s="443"/>
      <c r="E7" s="443"/>
      <c r="F7" s="443"/>
      <c r="G7" s="93"/>
    </row>
    <row r="8" spans="1:7" ht="22.5" x14ac:dyDescent="0.45">
      <c r="A8" s="444" t="str">
        <f>'Page de garde'!D18</f>
        <v>UHD MOUROUJ4</v>
      </c>
      <c r="B8" s="444"/>
      <c r="C8" s="444"/>
      <c r="D8" s="444"/>
      <c r="E8" s="444"/>
      <c r="F8" s="444"/>
      <c r="G8" s="93"/>
    </row>
    <row r="9" spans="1:7" ht="22.5" x14ac:dyDescent="0.45">
      <c r="A9" s="94" t="s">
        <v>39</v>
      </c>
      <c r="B9" s="445"/>
      <c r="C9" s="445"/>
      <c r="D9" s="445"/>
      <c r="E9" s="445"/>
      <c r="F9" s="445"/>
      <c r="G9" s="93"/>
    </row>
    <row r="10" spans="1:7" ht="22.5" x14ac:dyDescent="0.45">
      <c r="A10" s="95" t="s">
        <v>41</v>
      </c>
      <c r="B10" s="446"/>
      <c r="C10" s="446"/>
      <c r="D10" s="446"/>
      <c r="E10" s="446"/>
      <c r="F10" s="446"/>
      <c r="G10" s="93"/>
    </row>
    <row r="11" spans="1:7" ht="22.5" x14ac:dyDescent="0.45">
      <c r="A11" s="94" t="s">
        <v>40</v>
      </c>
      <c r="B11" s="447"/>
      <c r="C11" s="447"/>
      <c r="D11" s="447"/>
      <c r="E11" s="447"/>
      <c r="F11" s="447"/>
      <c r="G11" s="93"/>
    </row>
    <row r="12" spans="1:7" ht="22.5" x14ac:dyDescent="0.45">
      <c r="A12" s="94" t="s">
        <v>198</v>
      </c>
      <c r="B12" s="448" t="e">
        <f>D719</f>
        <v>#DIV/0!</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2"/>
      <c r="C182" s="433"/>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5" t="s">
        <v>34</v>
      </c>
      <c r="B199" s="376"/>
      <c r="C199" s="377"/>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5" t="s">
        <v>34</v>
      </c>
      <c r="B223" s="376"/>
      <c r="C223" s="377"/>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5" t="s">
        <v>34</v>
      </c>
      <c r="B241" s="376"/>
      <c r="C241" s="377"/>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5" t="s">
        <v>34</v>
      </c>
      <c r="B261" s="376"/>
      <c r="C261" s="377"/>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0</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46"/>
      <c r="F477" s="346"/>
      <c r="G477" s="96"/>
    </row>
    <row r="478" spans="1:7" ht="24.75" x14ac:dyDescent="0.4">
      <c r="A478" s="477" t="s">
        <v>52</v>
      </c>
      <c r="B478" s="477"/>
      <c r="C478" s="477"/>
      <c r="D478" s="477"/>
      <c r="E478" s="477"/>
      <c r="F478" s="477"/>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8" t="s">
        <v>443</v>
      </c>
      <c r="B484" s="479"/>
      <c r="C484" s="479"/>
      <c r="D484" s="479"/>
      <c r="E484" s="479"/>
      <c r="F484" s="479"/>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0" t="s">
        <v>23</v>
      </c>
      <c r="B495" s="481"/>
      <c r="C495" s="481"/>
      <c r="D495" s="481"/>
      <c r="E495" s="481"/>
      <c r="F495" s="482"/>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0</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46"/>
      <c r="F524" s="346"/>
      <c r="G524" s="96"/>
    </row>
    <row r="525" spans="1:7" ht="24.75" x14ac:dyDescent="0.4">
      <c r="A525" s="289" t="s">
        <v>17</v>
      </c>
      <c r="B525" s="251"/>
      <c r="C525" s="412"/>
      <c r="D525" s="412"/>
      <c r="E525" s="412"/>
      <c r="F525" s="413"/>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5" t="s">
        <v>34</v>
      </c>
      <c r="B532" s="376"/>
      <c r="C532" s="377"/>
      <c r="D532" s="315">
        <f>SUM(B526:C531)</f>
        <v>0</v>
      </c>
      <c r="E532" s="202"/>
      <c r="F532" s="202"/>
      <c r="G532" s="96"/>
    </row>
    <row r="533" spans="1:7" ht="21" customHeight="1" x14ac:dyDescent="0.4">
      <c r="A533" s="375" t="s">
        <v>33</v>
      </c>
      <c r="B533" s="376"/>
      <c r="C533" s="377"/>
      <c r="D533" s="298" t="e">
        <f>D532/(COUNT(B526:C531)*2)</f>
        <v>#DIV/0!</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3" t="s">
        <v>34</v>
      </c>
      <c r="B556" s="383"/>
      <c r="C556" s="395"/>
      <c r="D556" s="345">
        <f>SUM(B548:C555,B536:C545)</f>
        <v>0</v>
      </c>
      <c r="E556" s="90"/>
      <c r="F556" s="96"/>
      <c r="G556" s="96"/>
    </row>
    <row r="557" spans="1:7" ht="21" x14ac:dyDescent="0.4">
      <c r="A557" s="383" t="s">
        <v>33</v>
      </c>
      <c r="B557" s="383"/>
      <c r="C557" s="383"/>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0</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3" t="s">
        <v>34</v>
      </c>
      <c r="B578" s="383"/>
      <c r="C578" s="395"/>
      <c r="D578" s="345">
        <f>SUM(B569:C577)</f>
        <v>0</v>
      </c>
      <c r="E578" s="90"/>
      <c r="F578" s="96"/>
      <c r="G578" s="96"/>
    </row>
    <row r="579" spans="1:7" ht="21" x14ac:dyDescent="0.4">
      <c r="A579" s="383" t="s">
        <v>33</v>
      </c>
      <c r="B579" s="383"/>
      <c r="C579" s="383"/>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399" t="s">
        <v>370</v>
      </c>
      <c r="B588" s="400"/>
      <c r="C588" s="400"/>
      <c r="D588" s="400"/>
      <c r="E588" s="400"/>
      <c r="F588" s="400"/>
      <c r="G588" s="400"/>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3" t="s">
        <v>34</v>
      </c>
      <c r="B596" s="383"/>
      <c r="C596" s="395"/>
      <c r="D596" s="345">
        <f>SUM(B589:C595,B582:C587)</f>
        <v>0</v>
      </c>
      <c r="E596" s="90"/>
      <c r="F596" s="96"/>
      <c r="G596" s="96"/>
    </row>
    <row r="597" spans="1:7" ht="21" x14ac:dyDescent="0.4">
      <c r="A597" s="383" t="s">
        <v>33</v>
      </c>
      <c r="B597" s="383"/>
      <c r="C597" s="383"/>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89" t="s">
        <v>168</v>
      </c>
      <c r="B600" s="390"/>
      <c r="C600" s="391"/>
      <c r="D600" s="127" t="e">
        <f>D599/(COUNT(B569:C577,B589:C595,B582:C587)*2)</f>
        <v>#DIV/0!</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0</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46"/>
      <c r="F606" s="346"/>
      <c r="G606" s="96"/>
    </row>
    <row r="607" spans="1:7" ht="24.75" x14ac:dyDescent="0.4">
      <c r="A607" s="284" t="s">
        <v>90</v>
      </c>
      <c r="B607" s="114"/>
      <c r="C607" s="373"/>
      <c r="D607" s="373"/>
      <c r="E607" s="373"/>
      <c r="F607" s="374"/>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3" t="s">
        <v>34</v>
      </c>
      <c r="B616" s="383"/>
      <c r="C616" s="383"/>
      <c r="D616" s="345">
        <f>SUM(B608:C615)</f>
        <v>0</v>
      </c>
      <c r="E616" s="384"/>
      <c r="F616" s="385"/>
      <c r="G616" s="96"/>
    </row>
    <row r="617" spans="1:7" ht="21" x14ac:dyDescent="0.4">
      <c r="A617" s="383" t="s">
        <v>33</v>
      </c>
      <c r="B617" s="383"/>
      <c r="C617" s="383"/>
      <c r="D617" s="298" t="e">
        <f>D616/(COUNT(B608:C615)*2)</f>
        <v>#DIV/0!</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5" t="s">
        <v>34</v>
      </c>
      <c r="B629" s="376"/>
      <c r="C629" s="377"/>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5" t="s">
        <v>34</v>
      </c>
      <c r="B639" s="376"/>
      <c r="C639" s="377"/>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346</v>
      </c>
      <c r="B665" s="382"/>
      <c r="C665" s="382"/>
      <c r="D665" s="382"/>
      <c r="E665" s="382"/>
      <c r="F665" s="382"/>
      <c r="G665" s="96"/>
    </row>
    <row r="666" spans="1:7" ht="21" x14ac:dyDescent="0.4">
      <c r="A666" s="198">
        <f>B11</f>
        <v>0</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0</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46"/>
      <c r="F697" s="346"/>
      <c r="G697" s="96"/>
    </row>
    <row r="698" spans="1:7" ht="24.75" x14ac:dyDescent="0.4">
      <c r="A698" s="364" t="s">
        <v>299</v>
      </c>
      <c r="B698" s="365"/>
      <c r="C698" s="365"/>
      <c r="D698" s="365"/>
      <c r="E698" s="365"/>
      <c r="F698" s="366"/>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2"/>
      <c r="C704" s="363"/>
      <c r="D704" s="201">
        <f>SUM(B699:C703)</f>
        <v>0</v>
      </c>
      <c r="E704" s="90"/>
      <c r="F704" s="96"/>
      <c r="G704" s="96"/>
    </row>
    <row r="705" spans="1:7" ht="21" x14ac:dyDescent="0.4">
      <c r="A705" s="108" t="s">
        <v>33</v>
      </c>
      <c r="B705" s="362"/>
      <c r="C705" s="363"/>
      <c r="D705" s="306" t="e">
        <f>D704/(COUNT(B699:C703)*2)</f>
        <v>#DIV/0!</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MOUROUJ4</v>
      </c>
      <c r="B7" s="474"/>
      <c r="C7" s="474"/>
      <c r="D7" s="474"/>
      <c r="E7" s="474"/>
      <c r="F7" s="474"/>
      <c r="G7" s="79"/>
    </row>
    <row r="8" spans="1:7" s="2" customFormat="1" ht="24" x14ac:dyDescent="0.45">
      <c r="A8" s="4" t="s">
        <v>39</v>
      </c>
      <c r="B8" s="475">
        <f>'A4 Exploitation'!B9:F9</f>
        <v>0</v>
      </c>
      <c r="C8" s="475"/>
      <c r="D8" s="475"/>
      <c r="E8" s="475"/>
      <c r="F8" s="475"/>
      <c r="G8" s="79"/>
    </row>
    <row r="9" spans="1:7" s="2" customFormat="1" ht="24" x14ac:dyDescent="0.45">
      <c r="A9" s="5" t="s">
        <v>41</v>
      </c>
      <c r="B9" s="476">
        <f>'A4 Exploitation'!B10:F10</f>
        <v>0</v>
      </c>
      <c r="C9" s="476"/>
      <c r="D9" s="476"/>
      <c r="E9" s="476"/>
      <c r="F9" s="476"/>
      <c r="G9" s="79"/>
    </row>
    <row r="10" spans="1:7" s="2" customFormat="1" ht="24" x14ac:dyDescent="0.45">
      <c r="A10" s="4" t="s">
        <v>40</v>
      </c>
      <c r="B10" s="471">
        <f>'A4 Exploitation'!B11:F11</f>
        <v>0</v>
      </c>
      <c r="C10" s="471"/>
      <c r="D10" s="471"/>
      <c r="E10" s="471"/>
      <c r="F10" s="471"/>
      <c r="G10" s="79"/>
    </row>
    <row r="11" spans="1:7" s="2" customFormat="1" ht="24" x14ac:dyDescent="0.45">
      <c r="A11" s="4" t="s">
        <v>248</v>
      </c>
      <c r="B11" s="463" t="e">
        <f>D215</f>
        <v>#DIV/0!</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0" t="s">
        <v>34</v>
      </c>
      <c r="B22" s="454"/>
      <c r="C22" s="455"/>
      <c r="D22" s="330">
        <f>SUM(B17:C21)</f>
        <v>0</v>
      </c>
    </row>
    <row r="23" spans="1:7" x14ac:dyDescent="0.3">
      <c r="A23" s="449" t="s">
        <v>249</v>
      </c>
      <c r="B23" s="450"/>
      <c r="C23" s="451"/>
      <c r="D23" s="17" t="e">
        <f>D22/(COUNT(B17:C21)*2)</f>
        <v>#DIV/0!</v>
      </c>
    </row>
    <row r="24" spans="1:7" x14ac:dyDescent="0.3">
      <c r="A24" s="10"/>
      <c r="B24" s="11"/>
      <c r="C24" s="11"/>
      <c r="D24" s="12"/>
    </row>
    <row r="25" spans="1:7" ht="19.5" x14ac:dyDescent="0.4">
      <c r="A25" s="452" t="s">
        <v>4</v>
      </c>
      <c r="B25" s="453"/>
      <c r="C25" s="453"/>
      <c r="D25" s="453"/>
      <c r="E25" s="453"/>
      <c r="F25" s="453"/>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49" t="s">
        <v>34</v>
      </c>
      <c r="B33" s="450"/>
      <c r="C33" s="451"/>
      <c r="D33" s="329">
        <f>SUM(B26:C32)</f>
        <v>0</v>
      </c>
    </row>
    <row r="34" spans="1:6" x14ac:dyDescent="0.3">
      <c r="A34" s="449" t="s">
        <v>249</v>
      </c>
      <c r="B34" s="450"/>
      <c r="C34" s="451"/>
      <c r="D34" s="17" t="e">
        <f>D33/(COUNT(B26:C32)*2)</f>
        <v>#DIV/0!</v>
      </c>
    </row>
    <row r="35" spans="1:6" x14ac:dyDescent="0.3">
      <c r="A35" s="10"/>
      <c r="B35" s="11"/>
      <c r="C35" s="11"/>
      <c r="D35" s="12"/>
    </row>
    <row r="36" spans="1:6" ht="19.5" x14ac:dyDescent="0.4">
      <c r="A36" s="452" t="s">
        <v>178</v>
      </c>
      <c r="B36" s="453"/>
      <c r="C36" s="453"/>
      <c r="D36" s="453"/>
      <c r="E36" s="453"/>
      <c r="F36" s="453"/>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49" t="s">
        <v>34</v>
      </c>
      <c r="B42" s="450"/>
      <c r="C42" s="451"/>
      <c r="D42" s="329">
        <f>SUM(B37:C41)</f>
        <v>0</v>
      </c>
    </row>
    <row r="43" spans="1:6" x14ac:dyDescent="0.3">
      <c r="A43" s="449" t="s">
        <v>249</v>
      </c>
      <c r="B43" s="450"/>
      <c r="C43" s="451"/>
      <c r="D43" s="17" t="e">
        <f>D42/(COUNT(B37:C41)*2)</f>
        <v>#DIV/0!</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49" t="s">
        <v>34</v>
      </c>
      <c r="B68" s="450"/>
      <c r="C68" s="451"/>
      <c r="D68" s="329">
        <f>SUM(B62:C67)</f>
        <v>0</v>
      </c>
    </row>
    <row r="69" spans="1:6" x14ac:dyDescent="0.3">
      <c r="A69" s="449" t="s">
        <v>249</v>
      </c>
      <c r="B69" s="450"/>
      <c r="C69" s="451"/>
      <c r="D69" s="17" t="e">
        <f>D68/(COUNT(B62:C67)*2)</f>
        <v>#DIV/0!</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49" t="s">
        <v>34</v>
      </c>
      <c r="B79" s="450"/>
      <c r="C79" s="451"/>
      <c r="D79" s="329">
        <f>SUM(B72:C78)</f>
        <v>0</v>
      </c>
    </row>
    <row r="80" spans="1:6" x14ac:dyDescent="0.3">
      <c r="A80" s="449" t="s">
        <v>249</v>
      </c>
      <c r="B80" s="450"/>
      <c r="C80" s="451"/>
      <c r="D80" s="17" t="e">
        <f>D79/(COUNT(B72:C78)*2)</f>
        <v>#DIV/0!</v>
      </c>
    </row>
    <row r="81" spans="1:6" x14ac:dyDescent="0.3">
      <c r="A81" s="10"/>
      <c r="B81" s="11"/>
      <c r="C81" s="11"/>
      <c r="D81" s="12"/>
    </row>
    <row r="82" spans="1:6" ht="19.5" x14ac:dyDescent="0.4">
      <c r="A82" s="452" t="s">
        <v>463</v>
      </c>
      <c r="B82" s="453"/>
      <c r="C82" s="453"/>
      <c r="D82" s="453"/>
      <c r="E82" s="453"/>
      <c r="F82" s="453"/>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49" t="s">
        <v>34</v>
      </c>
      <c r="B100" s="450"/>
      <c r="C100" s="451"/>
      <c r="D100" s="329">
        <f>SUM(B83:C99)</f>
        <v>0</v>
      </c>
    </row>
    <row r="101" spans="1:6" x14ac:dyDescent="0.3">
      <c r="A101" s="449" t="s">
        <v>249</v>
      </c>
      <c r="B101" s="450"/>
      <c r="C101" s="451"/>
      <c r="D101" s="17" t="e">
        <f>D100/(COUNT(B83:C99)*2)</f>
        <v>#DIV/0!</v>
      </c>
    </row>
    <row r="102" spans="1:6" x14ac:dyDescent="0.3">
      <c r="A102" s="10"/>
      <c r="B102" s="11"/>
      <c r="C102" s="11"/>
      <c r="D102" s="12"/>
    </row>
    <row r="103" spans="1:6" ht="19.5" x14ac:dyDescent="0.4">
      <c r="A103" s="452" t="s">
        <v>170</v>
      </c>
      <c r="B103" s="453"/>
      <c r="C103" s="453"/>
      <c r="D103" s="453"/>
      <c r="E103" s="453"/>
      <c r="F103" s="453"/>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49" t="s">
        <v>34</v>
      </c>
      <c r="B118" s="450"/>
      <c r="C118" s="451"/>
      <c r="D118" s="329">
        <f>SUM(B104:C117)</f>
        <v>0</v>
      </c>
    </row>
    <row r="119" spans="1:6" x14ac:dyDescent="0.3">
      <c r="A119" s="449" t="s">
        <v>249</v>
      </c>
      <c r="B119" s="450"/>
      <c r="C119" s="451"/>
      <c r="D119" s="17" t="e">
        <f>D118/(COUNT(B104:C117)*2)</f>
        <v>#DIV/0!</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49" t="s">
        <v>34</v>
      </c>
      <c r="B134" s="450"/>
      <c r="C134" s="451"/>
      <c r="D134" s="329">
        <f>SUM(B123:C133)</f>
        <v>0</v>
      </c>
    </row>
    <row r="135" spans="1:6" x14ac:dyDescent="0.3">
      <c r="A135" s="449" t="s">
        <v>249</v>
      </c>
      <c r="B135" s="450"/>
      <c r="C135" s="451"/>
      <c r="D135" s="17" t="e">
        <f>D134/(COUNT(B123:C133)*2)</f>
        <v>#DIV/0!</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49" t="s">
        <v>34</v>
      </c>
      <c r="B149" s="450"/>
      <c r="C149" s="451"/>
      <c r="D149" s="329">
        <f>SUM(B138:C148)</f>
        <v>0</v>
      </c>
    </row>
    <row r="150" spans="1:6" x14ac:dyDescent="0.3">
      <c r="A150" s="449" t="s">
        <v>249</v>
      </c>
      <c r="B150" s="450"/>
      <c r="C150" s="451"/>
      <c r="D150" s="16" t="e">
        <f>D149/(COUNT(B138:C148)*2)</f>
        <v>#DIV/0!</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49" t="s">
        <v>34</v>
      </c>
      <c r="B165" s="450"/>
      <c r="C165" s="451"/>
      <c r="D165" s="329">
        <f>SUM(B153:C164)</f>
        <v>0</v>
      </c>
    </row>
    <row r="166" spans="1:6" x14ac:dyDescent="0.3">
      <c r="A166" s="449" t="s">
        <v>249</v>
      </c>
      <c r="B166" s="450"/>
      <c r="C166" s="451"/>
      <c r="D166" s="17" t="e">
        <f>D165/(COUNT(B153:C164)*2)</f>
        <v>#DIV/0!</v>
      </c>
    </row>
    <row r="167" spans="1:6" x14ac:dyDescent="0.3">
      <c r="A167" s="10"/>
      <c r="B167" s="11"/>
      <c r="C167" s="11"/>
      <c r="D167" s="12"/>
    </row>
    <row r="168" spans="1:6" ht="19.5" x14ac:dyDescent="0.4">
      <c r="A168" s="452" t="s">
        <v>176</v>
      </c>
      <c r="B168" s="453"/>
      <c r="C168" s="453"/>
      <c r="D168" s="453"/>
      <c r="E168" s="453"/>
      <c r="F168" s="453"/>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49" t="s">
        <v>34</v>
      </c>
      <c r="B177" s="454"/>
      <c r="C177" s="455"/>
      <c r="D177" s="330">
        <f>SUM(B169:C176)</f>
        <v>0</v>
      </c>
    </row>
    <row r="178" spans="1:6" x14ac:dyDescent="0.3">
      <c r="A178" s="449" t="s">
        <v>249</v>
      </c>
      <c r="B178" s="450"/>
      <c r="C178" s="451"/>
      <c r="D178" s="17" t="e">
        <f>D177/(COUNT(B169:C176)*2)</f>
        <v>#DIV/0!</v>
      </c>
    </row>
    <row r="179" spans="1:6" x14ac:dyDescent="0.3">
      <c r="A179" s="10"/>
      <c r="B179" s="11"/>
      <c r="C179" s="13"/>
      <c r="D179" s="14"/>
    </row>
    <row r="180" spans="1:6" ht="19.5" x14ac:dyDescent="0.4">
      <c r="A180" s="452" t="s">
        <v>64</v>
      </c>
      <c r="B180" s="453"/>
      <c r="C180" s="453"/>
      <c r="D180" s="453"/>
      <c r="E180" s="453"/>
      <c r="F180" s="453"/>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49" t="s">
        <v>34</v>
      </c>
      <c r="B185" s="450"/>
      <c r="C185" s="451"/>
      <c r="D185" s="329">
        <f>SUM(B181:C184)</f>
        <v>0</v>
      </c>
    </row>
    <row r="186" spans="1:6" x14ac:dyDescent="0.3">
      <c r="A186" s="449" t="s">
        <v>249</v>
      </c>
      <c r="B186" s="450"/>
      <c r="C186" s="451"/>
      <c r="D186" s="17" t="e">
        <f>D185/(COUNT(B181:C184)*2)</f>
        <v>#DIV/0!</v>
      </c>
    </row>
    <row r="187" spans="1:6" x14ac:dyDescent="0.3">
      <c r="A187" s="10"/>
      <c r="B187" s="11"/>
      <c r="C187" s="11"/>
      <c r="D187" s="12"/>
    </row>
    <row r="188" spans="1:6" ht="19.5" x14ac:dyDescent="0.4">
      <c r="A188" s="456" t="s">
        <v>15</v>
      </c>
      <c r="B188" s="457"/>
      <c r="C188" s="457"/>
      <c r="D188" s="457"/>
      <c r="E188" s="457"/>
      <c r="F188" s="457"/>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49" t="s">
        <v>34</v>
      </c>
      <c r="B193" s="450"/>
      <c r="C193" s="451"/>
      <c r="D193" s="329">
        <f>SUM(B189:C192)</f>
        <v>0</v>
      </c>
    </row>
    <row r="194" spans="1:7" x14ac:dyDescent="0.3">
      <c r="A194" s="449" t="s">
        <v>249</v>
      </c>
      <c r="B194" s="450"/>
      <c r="C194" s="451"/>
      <c r="D194" s="17" t="e">
        <f>D193/(COUNT(B189:C192)*2)</f>
        <v>#DIV/0!</v>
      </c>
    </row>
    <row r="195" spans="1:7" x14ac:dyDescent="0.3">
      <c r="A195" s="10"/>
      <c r="B195" s="11"/>
      <c r="C195" s="11"/>
      <c r="D195" s="12"/>
    </row>
    <row r="196" spans="1:7" ht="19.5" x14ac:dyDescent="0.4">
      <c r="A196" s="452" t="s">
        <v>65</v>
      </c>
      <c r="B196" s="453"/>
      <c r="C196" s="453"/>
      <c r="D196" s="453"/>
      <c r="E196" s="453"/>
      <c r="F196" s="453"/>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49" t="s">
        <v>34</v>
      </c>
      <c r="B202" s="450"/>
      <c r="C202" s="451"/>
      <c r="D202" s="329">
        <f>SUM(B197:C201)</f>
        <v>0</v>
      </c>
    </row>
    <row r="203" spans="1:7" x14ac:dyDescent="0.3">
      <c r="A203" s="449" t="s">
        <v>249</v>
      </c>
      <c r="B203" s="450"/>
      <c r="C203" s="451"/>
      <c r="D203" s="17" t="e">
        <f>D202/(COUNT(B197:C201)*2)</f>
        <v>#DIV/0!</v>
      </c>
    </row>
    <row r="204" spans="1:7" x14ac:dyDescent="0.3">
      <c r="A204" s="10"/>
      <c r="B204" s="11"/>
      <c r="C204" s="11"/>
      <c r="D204" s="12"/>
    </row>
    <row r="205" spans="1:7" ht="19.5" x14ac:dyDescent="0.4">
      <c r="A205" s="452" t="s">
        <v>175</v>
      </c>
      <c r="B205" s="453"/>
      <c r="C205" s="453"/>
      <c r="D205" s="453"/>
      <c r="E205" s="453"/>
      <c r="F205" s="453"/>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49" t="s">
        <v>34</v>
      </c>
      <c r="B210" s="450"/>
      <c r="C210" s="451"/>
      <c r="D210" s="34">
        <f>SUM(B206:C209)</f>
        <v>0</v>
      </c>
    </row>
    <row r="211" spans="1:6" x14ac:dyDescent="0.3">
      <c r="A211" s="449" t="s">
        <v>249</v>
      </c>
      <c r="B211" s="450"/>
      <c r="C211" s="451"/>
      <c r="D211" s="17" t="e">
        <f>D210/(COUNT(B206:C209)*2)</f>
        <v>#DIV/0!</v>
      </c>
    </row>
    <row r="213" spans="1:6" ht="18" x14ac:dyDescent="0.35">
      <c r="A213" s="37" t="s">
        <v>402</v>
      </c>
      <c r="B213" s="36"/>
      <c r="C213" s="36"/>
      <c r="D213" s="87">
        <f>E213/F213</f>
        <v>1</v>
      </c>
      <c r="E213" s="323">
        <f>COUNTIF('A3 Technique'!F17:F209,"ok")</f>
        <v>1</v>
      </c>
      <c r="F213" s="323">
        <f>COUNTA('A3 Technique'!F17:F209)</f>
        <v>1</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2019-09-09T08:19:06Z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