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ourouj 4\2018\7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3" l="1"/>
  <c r="D444" i="31" l="1"/>
  <c r="D197" i="39" l="1"/>
  <c r="B543" i="40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261" i="33"/>
  <c r="D476" i="43" l="1"/>
  <c r="D476" i="31"/>
  <c r="D476" i="38"/>
  <c r="F532" i="43"/>
  <c r="E532" i="43"/>
  <c r="F543" i="38"/>
  <c r="F543" i="31"/>
  <c r="F543" i="43"/>
  <c r="D197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476" i="40"/>
  <c r="D222" i="40"/>
  <c r="D223" i="40" s="1"/>
  <c r="D25" i="40"/>
  <c r="D26" i="40" s="1"/>
  <c r="D477" i="38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D543" i="40" s="1"/>
  <c r="D544" i="40" s="1"/>
  <c r="F532" i="40"/>
  <c r="E532" i="40"/>
  <c r="F512" i="40"/>
  <c r="E512" i="40"/>
  <c r="D512" i="40" s="1"/>
  <c r="F498" i="40"/>
  <c r="E498" i="40"/>
  <c r="D498" i="40" s="1"/>
  <c r="D499" i="40" s="1"/>
  <c r="F476" i="40"/>
  <c r="E476" i="40"/>
  <c r="F439" i="40"/>
  <c r="E439" i="40"/>
  <c r="F386" i="40"/>
  <c r="E386" i="40"/>
  <c r="D386" i="40" s="1"/>
  <c r="D387" i="40" s="1"/>
  <c r="F353" i="40"/>
  <c r="E353" i="40"/>
  <c r="D353" i="40" s="1"/>
  <c r="D354" i="40" s="1"/>
  <c r="F313" i="40"/>
  <c r="E313" i="40"/>
  <c r="D313" i="40" s="1"/>
  <c r="D314" i="40" s="1"/>
  <c r="F261" i="40"/>
  <c r="E261" i="40"/>
  <c r="F200" i="40"/>
  <c r="E200" i="40"/>
  <c r="D200" i="40" s="1"/>
  <c r="F153" i="40"/>
  <c r="E153" i="40"/>
  <c r="D153" i="40" s="1"/>
  <c r="D154" i="40" s="1"/>
  <c r="F99" i="40"/>
  <c r="E99" i="40"/>
  <c r="D99" i="40" s="1"/>
  <c r="D100" i="40" s="1"/>
  <c r="D101" i="40" s="1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D544" i="38" s="1"/>
  <c r="F532" i="38"/>
  <c r="E532" i="38"/>
  <c r="D532" i="38" s="1"/>
  <c r="D533" i="38" s="1"/>
  <c r="D534" i="38" s="1"/>
  <c r="F512" i="38"/>
  <c r="E512" i="38"/>
  <c r="D512" i="38" s="1"/>
  <c r="F498" i="38"/>
  <c r="E498" i="38"/>
  <c r="D498" i="38" s="1"/>
  <c r="D499" i="38" s="1"/>
  <c r="F476" i="38"/>
  <c r="E476" i="38"/>
  <c r="F439" i="38"/>
  <c r="E439" i="38"/>
  <c r="D439" i="38" s="1"/>
  <c r="F386" i="38"/>
  <c r="E386" i="38"/>
  <c r="D386" i="38" s="1"/>
  <c r="D387" i="38" s="1"/>
  <c r="F353" i="38"/>
  <c r="E353" i="38"/>
  <c r="D353" i="38" s="1"/>
  <c r="D354" i="38" s="1"/>
  <c r="F313" i="38"/>
  <c r="E313" i="38"/>
  <c r="F261" i="38"/>
  <c r="E261" i="38"/>
  <c r="D261" i="38" s="1"/>
  <c r="F200" i="38"/>
  <c r="E200" i="38"/>
  <c r="D200" i="38" s="1"/>
  <c r="F153" i="38"/>
  <c r="E153" i="38"/>
  <c r="D153" i="38" s="1"/>
  <c r="D154" i="38" s="1"/>
  <c r="F99" i="38"/>
  <c r="E99" i="38"/>
  <c r="D99" i="38" s="1"/>
  <c r="F41" i="38"/>
  <c r="E41" i="38"/>
  <c r="D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F532" i="33"/>
  <c r="E532" i="33"/>
  <c r="D532" i="33" s="1"/>
  <c r="F512" i="33"/>
  <c r="E512" i="33"/>
  <c r="D512" i="33" s="1"/>
  <c r="F498" i="33"/>
  <c r="E498" i="33"/>
  <c r="D498" i="33" s="1"/>
  <c r="F476" i="33"/>
  <c r="E476" i="33"/>
  <c r="D476" i="33" s="1"/>
  <c r="B476" i="33" s="1"/>
  <c r="F439" i="33"/>
  <c r="E439" i="33"/>
  <c r="D439" i="33" s="1"/>
  <c r="F386" i="33"/>
  <c r="E386" i="33"/>
  <c r="F353" i="33"/>
  <c r="E353" i="33"/>
  <c r="F313" i="33"/>
  <c r="E313" i="33"/>
  <c r="D313" i="33" s="1"/>
  <c r="B313" i="33" s="1"/>
  <c r="F261" i="33"/>
  <c r="E261" i="33"/>
  <c r="D261" i="33" s="1"/>
  <c r="D262" i="33" s="1"/>
  <c r="F200" i="33"/>
  <c r="E200" i="33"/>
  <c r="F153" i="33"/>
  <c r="E153" i="33"/>
  <c r="D153" i="33" s="1"/>
  <c r="B153" i="33" s="1"/>
  <c r="F99" i="33"/>
  <c r="E99" i="33"/>
  <c r="F41" i="33"/>
  <c r="E41" i="33"/>
  <c r="D41" i="33" s="1"/>
  <c r="F200" i="43"/>
  <c r="F153" i="43"/>
  <c r="F99" i="43"/>
  <c r="F41" i="43"/>
  <c r="E543" i="43"/>
  <c r="D544" i="43" s="1"/>
  <c r="F512" i="43"/>
  <c r="E512" i="43"/>
  <c r="D513" i="43" s="1"/>
  <c r="D514" i="43" s="1"/>
  <c r="B152" i="29" s="1"/>
  <c r="F498" i="43"/>
  <c r="E498" i="43"/>
  <c r="D499" i="43" s="1"/>
  <c r="F476" i="43"/>
  <c r="E476" i="43"/>
  <c r="F439" i="43"/>
  <c r="E439" i="43"/>
  <c r="D440" i="43" s="1"/>
  <c r="F386" i="43"/>
  <c r="E386" i="43"/>
  <c r="D387" i="43" s="1"/>
  <c r="F353" i="43"/>
  <c r="E353" i="43"/>
  <c r="F313" i="43"/>
  <c r="E313" i="43"/>
  <c r="D314" i="43" s="1"/>
  <c r="F261" i="43"/>
  <c r="E261" i="43"/>
  <c r="D261" i="43" s="1"/>
  <c r="D262" i="43" s="1"/>
  <c r="E200" i="43"/>
  <c r="D201" i="43" s="1"/>
  <c r="E153" i="43"/>
  <c r="D154" i="43" s="1"/>
  <c r="E99" i="43"/>
  <c r="D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4" i="33" l="1"/>
  <c r="D545" i="33" s="1"/>
  <c r="B543" i="33"/>
  <c r="D533" i="33"/>
  <c r="D534" i="33" s="1"/>
  <c r="B532" i="33"/>
  <c r="D513" i="33"/>
  <c r="D514" i="33" s="1"/>
  <c r="B512" i="33"/>
  <c r="D499" i="33"/>
  <c r="D502" i="33" s="1"/>
  <c r="D503" i="33" s="1"/>
  <c r="B498" i="33"/>
  <c r="D440" i="33"/>
  <c r="D441" i="33" s="1"/>
  <c r="B439" i="33"/>
  <c r="D386" i="33"/>
  <c r="D353" i="33"/>
  <c r="D200" i="33"/>
  <c r="B200" i="33"/>
  <c r="D201" i="33" s="1"/>
  <c r="D99" i="33"/>
  <c r="B99" i="33" s="1"/>
  <c r="D42" i="33"/>
  <c r="D45" i="33" s="1"/>
  <c r="D46" i="33" s="1"/>
  <c r="B41" i="33"/>
  <c r="D313" i="38"/>
  <c r="D314" i="38" s="1"/>
  <c r="D261" i="40"/>
  <c r="D439" i="40"/>
  <c r="D532" i="40"/>
  <c r="D533" i="40" s="1"/>
  <c r="D534" i="40" s="1"/>
  <c r="D513" i="38"/>
  <c r="D514" i="38" s="1"/>
  <c r="D42" i="40"/>
  <c r="D45" i="40" s="1"/>
  <c r="D46" i="40" s="1"/>
  <c r="D100" i="33"/>
  <c r="D440" i="38"/>
  <c r="D513" i="40"/>
  <c r="D514" i="40" s="1"/>
  <c r="D547" i="38"/>
  <c r="D100" i="38"/>
  <c r="D101" i="38" s="1"/>
  <c r="D547" i="43"/>
  <c r="D533" i="43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265" i="38" s="1"/>
  <c r="D266" i="38" s="1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155" i="38"/>
  <c r="D157" i="38"/>
  <c r="D158" i="38" s="1"/>
  <c r="D480" i="38"/>
  <c r="D481" i="38" s="1"/>
  <c r="D478" i="38"/>
  <c r="D317" i="38"/>
  <c r="D318" i="38" s="1"/>
  <c r="D315" i="38"/>
  <c r="D43" i="38"/>
  <c r="D355" i="38"/>
  <c r="D500" i="38"/>
  <c r="D85" i="38"/>
  <c r="D173" i="38"/>
  <c r="D85" i="31"/>
  <c r="D173" i="31"/>
  <c r="D263" i="33"/>
  <c r="D265" i="33"/>
  <c r="D266" i="33" s="1"/>
  <c r="D443" i="33"/>
  <c r="D500" i="36"/>
  <c r="D354" i="43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500" i="33" l="1"/>
  <c r="B386" i="33"/>
  <c r="D387" i="33" s="1"/>
  <c r="B353" i="33"/>
  <c r="D354" i="33" s="1"/>
  <c r="D202" i="33"/>
  <c r="D204" i="33"/>
  <c r="D205" i="33" s="1"/>
  <c r="D43" i="33"/>
  <c r="D444" i="33"/>
  <c r="B126" i="29" s="1"/>
  <c r="D317" i="33"/>
  <c r="D318" i="33" s="1"/>
  <c r="D443" i="38"/>
  <c r="D444" i="38" s="1"/>
  <c r="D441" i="38"/>
  <c r="D101" i="33"/>
  <c r="D102" i="33"/>
  <c r="D103" i="33" s="1"/>
  <c r="D547" i="40"/>
  <c r="D102" i="38"/>
  <c r="D103" i="38" s="1"/>
  <c r="D478" i="33"/>
  <c r="D480" i="31"/>
  <c r="D481" i="31" s="1"/>
  <c r="D42" i="43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390" i="33" l="1"/>
  <c r="D391" i="33" s="1"/>
  <c r="D388" i="33"/>
  <c r="D357" i="33"/>
  <c r="D358" i="33" s="1"/>
  <c r="D355" i="33"/>
  <c r="D63" i="39"/>
  <c r="D64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5" i="43"/>
  <c r="D46" i="43" s="1"/>
  <c r="B53" i="29" s="1"/>
  <c r="D43" i="43"/>
  <c r="D118" i="39"/>
  <c r="D119" i="3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548" i="33" l="1"/>
  <c r="D549" i="33" s="1"/>
  <c r="D198" i="39"/>
  <c r="D199" i="39" s="1"/>
  <c r="D198" i="41"/>
  <c r="D199" i="41" s="1"/>
  <c r="B184" i="29" s="1"/>
  <c r="D548" i="43"/>
  <c r="D549" i="43" s="1"/>
  <c r="B12" i="43" s="1"/>
  <c r="B11" i="41"/>
  <c r="B11" i="39"/>
  <c r="B183" i="29"/>
  <c r="B128" i="29"/>
  <c r="B101" i="29"/>
  <c r="B35" i="29" l="1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7" i="25"/>
  <c r="D149" i="35" l="1"/>
  <c r="D150" i="35" s="1"/>
  <c r="D118" i="35"/>
  <c r="D119" i="35" s="1"/>
  <c r="D102" i="35"/>
  <c r="D103" i="35" s="1"/>
  <c r="D265" i="31"/>
  <c r="D266" i="31" s="1"/>
  <c r="D263" i="31"/>
  <c r="D63" i="35"/>
  <c r="D64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161" i="35"/>
  <c r="D162" i="35" s="1"/>
  <c r="D133" i="35"/>
  <c r="D134" i="35" s="1"/>
  <c r="D42" i="31"/>
  <c r="D157" i="31"/>
  <c r="D158" i="31" s="1"/>
  <c r="D155" i="31"/>
  <c r="D357" i="31"/>
  <c r="D358" i="31" s="1"/>
  <c r="D355" i="31"/>
  <c r="D441" i="31"/>
  <c r="D443" i="31"/>
  <c r="D502" i="31"/>
  <c r="D503" i="31" s="1"/>
  <c r="D500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79" i="29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1" i="37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s="1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C132" i="32"/>
  <c r="C130" i="32"/>
  <c r="C128" i="32"/>
  <c r="C127" i="32"/>
  <c r="C116" i="32"/>
  <c r="D118" i="32" s="1"/>
  <c r="D119" i="32" s="1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84" i="32" l="1"/>
  <c r="D85" i="32" s="1"/>
  <c r="D63" i="32"/>
  <c r="D64" i="32" s="1"/>
  <c r="D102" i="32"/>
  <c r="D103" i="32" s="1"/>
  <c r="D133" i="32"/>
  <c r="D134" i="32" s="1"/>
  <c r="D149" i="32"/>
  <c r="D150" i="32" s="1"/>
  <c r="D544" i="31"/>
  <c r="D547" i="3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D545" i="31" l="1"/>
  <c r="B173" i="29" s="1"/>
  <c r="D548" i="31"/>
  <c r="D549" i="31" s="1"/>
  <c r="B11" i="32"/>
  <c r="B182" i="29"/>
  <c r="B100" i="29"/>
  <c r="C191" i="25"/>
  <c r="D194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42" i="25" s="1"/>
  <c r="D43" i="25" s="1"/>
  <c r="D186" i="25"/>
  <c r="D187" i="25" s="1"/>
  <c r="D177" i="25"/>
  <c r="D178" i="25" s="1"/>
  <c r="D52" i="25"/>
  <c r="D53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49" i="25" l="1"/>
  <c r="D150" i="25" s="1"/>
  <c r="D84" i="25"/>
  <c r="D85" i="25" s="1"/>
  <c r="D133" i="25"/>
  <c r="D134" i="25" s="1"/>
  <c r="D63" i="25"/>
  <c r="D64" i="25" s="1"/>
  <c r="D102" i="25"/>
  <c r="D103" i="25" s="1"/>
  <c r="D161" i="25"/>
  <c r="D162" i="25" s="1"/>
  <c r="D195" i="25"/>
  <c r="B27" i="29"/>
  <c r="B37" i="29"/>
  <c r="B12" i="31"/>
  <c r="D198" i="25" l="1"/>
  <c r="D199" i="25" s="1"/>
  <c r="B11" i="25" s="1"/>
  <c r="B46" i="29"/>
  <c r="B181" i="29" l="1"/>
  <c r="B26" i="29"/>
</calcChain>
</file>

<file path=xl/sharedStrings.xml><?xml version="1.0" encoding="utf-8"?>
<sst xmlns="http://schemas.openxmlformats.org/spreadsheetml/2006/main" count="5312" uniqueCount="523">
  <si>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</si>
  <si>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</si>
  <si>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</si>
  <si>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</si>
  <si>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</si>
  <si>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</si>
  <si>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</si>
  <si>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</si>
  <si>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</si>
  <si>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</si>
  <si>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</si>
  <si>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</si>
  <si>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</si>
  <si>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</si>
  <si>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</si>
  <si>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</si>
  <si>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</si>
  <si>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</si>
  <si>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</si>
  <si>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</si>
  <si>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</si>
  <si>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</si>
  <si>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</si>
  <si>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</si>
  <si>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</si>
  <si>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</si>
  <si>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</si>
  <si>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</si>
  <si>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</si>
  <si>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</si>
  <si>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</si>
  <si>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</si>
  <si>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</si>
  <si>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</si>
  <si>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</si>
  <si>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</si>
  <si>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</si>
  <si>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</si>
  <si>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</si>
  <si>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</si>
  <si>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</si>
  <si>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</si>
  <si>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</si>
  <si>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</si>
  <si>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</si>
  <si>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</si>
  <si>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</si>
  <si>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</si>
  <si>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</si>
  <si>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</si>
  <si>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</si>
  <si>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</si>
  <si>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</si>
  <si>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</si>
  <si>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</si>
  <si>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</si>
  <si>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</si>
  <si>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</si>
  <si>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</si>
  <si>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</si>
  <si>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</si>
  <si>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</si>
  <si>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</si>
  <si>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</si>
  <si>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</si>
  <si>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</si>
  <si>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</si>
  <si>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</si>
  <si>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</si>
  <si>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</si>
  <si>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</si>
  <si>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</si>
  <si>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</si>
  <si>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</si>
  <si>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</si>
  <si>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</si>
  <si>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</si>
  <si>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</si>
  <si>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</si>
  <si>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</si>
  <si>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</si>
  <si>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</si>
  <si>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</si>
  <si>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</si>
  <si>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</si>
  <si>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</si>
  <si>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</si>
  <si>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</si>
  <si>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</si>
  <si>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</si>
  <si>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</si>
  <si>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</si>
  <si>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</si>
  <si>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</si>
  <si>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</si>
  <si>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</si>
  <si>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</si>
  <si>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</si>
  <si>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</si>
  <si>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</si>
  <si>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</si>
  <si>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</si>
  <si>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</si>
  <si>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</si>
  <si>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</si>
  <si>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</si>
  <si>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</si>
  <si>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</si>
  <si>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</si>
  <si>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</si>
  <si>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</si>
  <si>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</si>
  <si>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</si>
  <si>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</si>
  <si>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</si>
  <si>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</si>
  <si>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</si>
  <si>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</si>
  <si>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</si>
  <si>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</si>
  <si>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</si>
  <si>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</si>
  <si>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</si>
  <si>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</si>
  <si>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</si>
  <si>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</si>
  <si>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</si>
  <si>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</si>
  <si>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</si>
  <si>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</si>
  <si>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</si>
  <si>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</si>
  <si>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</si>
  <si>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</si>
  <si>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</si>
  <si>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</si>
  <si>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</si>
  <si>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</si>
  <si>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</si>
  <si>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</si>
  <si>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</si>
  <si>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</si>
  <si>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</si>
  <si>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</si>
  <si>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</si>
  <si>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</si>
  <si>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</si>
  <si>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</si>
  <si>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</si>
  <si>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</si>
  <si>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</si>
  <si>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</si>
  <si>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</si>
  <si>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</si>
  <si>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</si>
  <si>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</si>
  <si>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</si>
  <si>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</si>
  <si>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</si>
  <si>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</si>
  <si>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</si>
  <si>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</si>
  <si>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</si>
  <si>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</si>
  <si>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</si>
  <si>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</si>
  <si>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</si>
  <si>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</si>
  <si>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</si>
  <si>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</si>
  <si>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</si>
  <si>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</si>
  <si>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</si>
  <si>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</si>
  <si>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</si>
  <si>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</si>
  <si>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</si>
  <si>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</si>
  <si>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</si>
  <si>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</si>
  <si>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</si>
  <si>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</si>
  <si>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</si>
  <si>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</si>
  <si>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</si>
  <si>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</si>
  <si>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</si>
  <si>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</si>
  <si>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</si>
  <si>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</si>
  <si>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</si>
  <si>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</si>
  <si>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</si>
  <si>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</si>
  <si>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</si>
  <si>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</si>
  <si>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</si>
  <si>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</si>
  <si>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</si>
  <si>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</si>
  <si>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</si>
  <si>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</si>
  <si>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</si>
  <si>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</si>
  <si>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</si>
  <si>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</si>
  <si>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</si>
  <si>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</si>
  <si>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</si>
  <si>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</si>
  <si>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</si>
  <si>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</si>
  <si>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</si>
  <si>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</si>
  <si>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</si>
  <si>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</si>
  <si>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</si>
  <si>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</si>
  <si>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</si>
  <si>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</si>
  <si>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</si>
  <si>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</si>
  <si>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</si>
  <si>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</si>
  <si>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</si>
  <si>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</si>
  <si>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</si>
  <si>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</si>
  <si>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</si>
  <si>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</si>
  <si>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</si>
  <si>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</si>
  <si>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</si>
  <si>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</si>
  <si>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</si>
  <si>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</si>
  <si>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</si>
  <si>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</si>
  <si>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</si>
  <si>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</si>
  <si>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</si>
  <si>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</si>
  <si>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</si>
  <si>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</si>
  <si>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</si>
  <si>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</si>
  <si>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</si>
  <si>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</si>
  <si>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</si>
  <si>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</si>
  <si>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</si>
  <si>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</si>
  <si>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</si>
  <si>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</si>
  <si>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</si>
  <si>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</si>
  <si>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</si>
  <si>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</si>
  <si>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</si>
  <si>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</si>
  <si>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</si>
  <si>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</si>
  <si>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</si>
  <si>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</si>
  <si>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</si>
  <si>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</si>
  <si>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</si>
  <si>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</si>
  <si>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</si>
  <si>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</si>
  <si>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</si>
  <si>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</si>
  <si>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</si>
  <si>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</si>
  <si>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</si>
  <si>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</si>
  <si>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</si>
  <si>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</si>
  <si>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</si>
  <si>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</si>
  <si>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</si>
  <si>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</si>
  <si>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</si>
  <si>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</si>
  <si>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</si>
  <si>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</si>
  <si>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</si>
  <si>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</si>
  <si>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</si>
  <si>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</si>
  <si>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</si>
  <si>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</si>
  <si>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</si>
  <si>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</si>
  <si>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</si>
  <si>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</si>
  <si>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</si>
  <si>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</si>
  <si>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</si>
  <si>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</si>
  <si>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</si>
  <si>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</si>
  <si>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</si>
  <si>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</si>
  <si>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</si>
  <si>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</si>
  <si>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</si>
  <si>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</si>
  <si>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</si>
  <si>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</si>
  <si>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</si>
  <si>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</si>
  <si>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</si>
  <si>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</si>
  <si>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</si>
  <si>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</si>
  <si>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</si>
  <si>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</si>
  <si>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</si>
  <si>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</si>
  <si>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</si>
  <si>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</si>
  <si>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</si>
  <si>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</si>
  <si>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</si>
  <si>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</si>
  <si>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</si>
  <si>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</si>
  <si>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</si>
  <si>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</si>
  <si>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</si>
  <si>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</si>
  <si>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</si>
  <si>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</si>
  <si>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</si>
  <si>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</si>
  <si>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</si>
  <si>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</si>
  <si>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</si>
  <si>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</si>
  <si>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</si>
  <si>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</si>
  <si>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</si>
  <si>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</si>
  <si>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</si>
  <si>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</si>
  <si>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</si>
  <si>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</si>
  <si>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</si>
  <si>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</si>
  <si>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</si>
  <si>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</si>
  <si>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</si>
  <si>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</si>
  <si>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</si>
  <si>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</si>
  <si>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</si>
  <si>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</si>
  <si>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</si>
  <si>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</si>
  <si>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</si>
  <si>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</si>
  <si>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</si>
  <si>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</si>
  <si>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</si>
  <si>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</si>
  <si>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</si>
  <si>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</si>
  <si>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</si>
  <si>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</si>
  <si>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</si>
  <si>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</si>
  <si>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</si>
  <si>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</si>
  <si>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</si>
  <si>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</si>
  <si>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</si>
  <si>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</si>
  <si>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</si>
  <si>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</si>
  <si>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</si>
  <si>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</si>
  <si>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</si>
  <si>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</si>
  <si>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</si>
  <si>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</si>
  <si>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</si>
  <si>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</si>
  <si>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</si>
  <si>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</si>
  <si>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</si>
  <si>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</si>
  <si>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</si>
  <si>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</si>
  <si>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</si>
  <si>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</si>
  <si>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</si>
  <si>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</si>
  <si>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</si>
  <si>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</si>
  <si>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</si>
  <si>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</si>
  <si>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</si>
  <si>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</si>
  <si>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</si>
  <si>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</si>
  <si>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</si>
  <si>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</si>
  <si>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Mme Samah SLAIMI</t>
  </si>
  <si>
    <t>Les produits sont exposés à température du magasin</t>
  </si>
  <si>
    <t>Poubelle commune avec rayon FLEG</t>
  </si>
  <si>
    <t>Correct</t>
  </si>
  <si>
    <t>Directrice du magasin et Chefs des rayons</t>
  </si>
  <si>
    <t>Absence de stockage le jour de l'audit</t>
  </si>
  <si>
    <t>La pelle présentait des traces de rouilles. Le risque de contamination chimique est accru à ce niveau</t>
  </si>
  <si>
    <t>Changer la pelle</t>
  </si>
  <si>
    <t>HR 51%, correct</t>
  </si>
  <si>
    <t>T°(affichée)=3°C, T°(mesurée)=4,1°C</t>
  </si>
  <si>
    <t>T°(affichée)=5°C, T°(mesurée)=5,1°C</t>
  </si>
  <si>
    <t>T°(affichée)=+3°C, T° (mesurée)=+4,2°C</t>
  </si>
  <si>
    <t>L'étiquettage des produits préemballés "Tomate séchée" présente une DLC érronée (l'année). Renforcer le contrôle de l'étiquetage à la réception et aviser le fournisseur sur cet écart.</t>
  </si>
  <si>
    <t>Renforcer le nettoyage et la désinfection du meuble d'exposition</t>
  </si>
  <si>
    <t>La propreté du meuble d'exposition n'était pas satisfaisante. Présence de traces de moisissures</t>
  </si>
  <si>
    <t xml:space="preserve">Le produit de nettoyage utilisé au niveau du poste de lavage n'était pas identifié. Eviter cette pratique </t>
  </si>
  <si>
    <t>Le revêtement de la chambre froide est ébréché, la jointure est brisée à plusieurs niveaux</t>
  </si>
  <si>
    <t>La trancheuse n'était pas propre</t>
  </si>
  <si>
    <t>La lame de la trancheuse et son support sont écaillés. Le risque de contamination entre les débris de la lame et les produits de charcuterie est accru à ce niveau</t>
  </si>
  <si>
    <t>Mois : janvier et février 2018 : les températures à cœur n'étaient enregistrés</t>
  </si>
  <si>
    <t>Le cadencier de cuisson des poulets du 26/02/2018 manquait les informations de cuisson de 8 poulets</t>
  </si>
  <si>
    <t>Les systèmes à pédale des poubelles (charcuterie et salle de repos) n'étaient pas fonctionnelles</t>
  </si>
  <si>
    <t>réparer ou remplacer les poubelles</t>
  </si>
  <si>
    <t xml:space="preserve">Les surfaces sur les casiers est utilisé pour stocker les produits du rayon bazar </t>
  </si>
  <si>
    <t>Sanitaires H et F : Les distributeurs de papier n'étaient pas correctement fixés</t>
  </si>
  <si>
    <t>Le micro-onde était rouillé et manquait de plateau</t>
  </si>
  <si>
    <t>Le rayonnage était rouillé</t>
  </si>
  <si>
    <t>Réparer les éléments défaillants</t>
  </si>
  <si>
    <t>Le lave mains de la poissonnerie était bouché.
Le lave mains de la vestiaire est à ouverture manuelle, le respect de l'hygiène des mains est difficile à ce niveau</t>
  </si>
  <si>
    <t xml:space="preserve">Une seule personne était chargée du rayon poissoonerie et FLEG </t>
  </si>
  <si>
    <t>Le magasin n'a pas reçu les résultats des prélèvements du 20 novembre 2017</t>
  </si>
  <si>
    <t xml:space="preserve">Les poulets en cours de cuisson n'étaient pas correctement plumés. </t>
  </si>
  <si>
    <t>Aviser le fournisseur pour cet écart</t>
  </si>
  <si>
    <t>Repeindre le rayonnage de la réserve</t>
  </si>
  <si>
    <t>MOUROUJ IV</t>
  </si>
  <si>
    <t>Dr Hend KAMOUN</t>
  </si>
  <si>
    <t>Directeur du magasin et chefs rayons</t>
  </si>
  <si>
    <t>Présence de produits non retirés : Foret noir x2 et tarte confiture X2 dont la DLC est 26/05/18</t>
  </si>
  <si>
    <t xml:space="preserve">*certains produits portent des étiquettes carrefour express
*manque de l’indication du poids sur l'étiquette de pains pour le pain seigle son et le multigrains
* impression incomplète et illisible des étiquettes balance
</t>
  </si>
  <si>
    <t>assurer le nettoyage de la friteuse a chaque changement de l'huile de friture</t>
  </si>
  <si>
    <t>Présence de produits non retirés : 
• 1 boule sardaigne nature et 1 boule sardaigne au persil non entamée dont La DLC 26/05/18
• ½ boule scicilien et ½ boule sardaigne persil dont la DLC 25/05/18</t>
  </si>
  <si>
    <t>Manque de tracabilité pour les produits : 
• Gruyère meriah emballée le 15/05/18
• Meule gouda emballée le 20/05/18
• Chedar bloc emballé le 22/05/18</t>
  </si>
  <si>
    <t xml:space="preserve">stagnation d'eau au niveau de la chambre froide </t>
  </si>
  <si>
    <t>présence d'un boudin de jambon de poulet entamé depuis le 12/04/18</t>
  </si>
  <si>
    <t>thermomètre afficheur du rayon fromage non fonctionnel,
température vérifiée est 0,7°C</t>
  </si>
  <si>
    <t>tous les produits surgelés portent des étiquettes carrefour express</t>
  </si>
  <si>
    <t xml:space="preserve">Présence d’une unité de piments sec sole mio périmée dont la DLC est 28/03/18  </t>
  </si>
  <si>
    <t>Présence de produits périmés :
-2 boites de céréales Choco smile dont la DLC 05/05/2018
-3 boites de céréales Choco goal dont la DLC 09/10/2017</t>
  </si>
  <si>
    <t>Manque distributeur papier aux vestiaires hommes</t>
  </si>
  <si>
    <t>micro ondes manque de plateau et il est rouillé</t>
  </si>
  <si>
    <t>Les DEIV non fonctionnels au niveau poissonnerie et fromages</t>
  </si>
  <si>
    <t>Les systèmes à pédale de poubelle BOUL/PAT n'était pas fonctionnelle</t>
  </si>
  <si>
    <t>OK</t>
  </si>
  <si>
    <t>La cornière est cassée au niveau de la porte de la chambre froide positive</t>
  </si>
  <si>
    <t>Dr Raja Bouhalfaya</t>
  </si>
  <si>
    <t>Directrice du magasin et chefs rayons</t>
  </si>
  <si>
    <t>Chambre froide négative en panne le jour de l'audit.</t>
  </si>
  <si>
    <t>Test de traçabilité: correct.</t>
  </si>
  <si>
    <t>Contrôle des poids des pains:
1/Baguette aux olives: 230g
2/Pain de campagne: 234g.</t>
  </si>
  <si>
    <t>Absence de savon liquide au niveau du laboratoire.</t>
  </si>
  <si>
    <t>La poubelle était à ouverture manuelle puisque le système d'ouverture à pédale était défaillant.</t>
  </si>
  <si>
    <t>Les caisses d'exposition des pains manquaient de propreté. Renforcer le nettoyage à ce niveau.(Voir photos).</t>
  </si>
  <si>
    <t>Renforcer le contrôle de l'enregistrement de la traçabilité de tous les produits exposés.
Améliorer le classement des fiches de traçabilité .</t>
  </si>
  <si>
    <t>Un seul thermomètre était utilisé en commun pour les deux rayons: charcuterie/fromages et traiteur.</t>
  </si>
  <si>
    <t>Les certificats de salubrité n'étaient pas disponibles au niveau du rayon.</t>
  </si>
  <si>
    <t>Fournir les documents qualité et les certificats en niveau du rayon.</t>
  </si>
  <si>
    <t>Présence de traces de rouille et de soudures au niveau de la pelle à glace.</t>
  </si>
  <si>
    <t>Le glaçage des produits était insuffisant ,les produits étaient seulement entreposés superficiellement en dessus de la glace.</t>
  </si>
  <si>
    <t>Absence de savon liquide au niveau du stand.</t>
  </si>
  <si>
    <t>Le balisage des produits était effectué uniquement en langue française. Ajouter la langue arabe au niveau des ardoises.</t>
  </si>
  <si>
    <t>Afficher la procédure de nettoyage/désinfection au niveau du stand.</t>
  </si>
  <si>
    <r>
      <t xml:space="preserve">Les enregistrements des températures à cœur au niveau de l'étal ,n'étaient pas effectués depuis le </t>
    </r>
    <r>
      <rPr>
        <u/>
        <sz val="11"/>
        <color theme="1"/>
        <rFont val="Comic Sans MS"/>
        <family val="4"/>
      </rPr>
      <t>24/04/18</t>
    </r>
    <r>
      <rPr>
        <sz val="11"/>
        <color theme="1"/>
        <rFont val="Comic Sans MS"/>
        <family val="4"/>
      </rPr>
      <t>.</t>
    </r>
  </si>
  <si>
    <t>Accumulation de déchets et de souillures au niveau du sol en dessous des caisses . Renforcer le nettoyage à ce niveau.</t>
  </si>
  <si>
    <t>Absence de balisage pour le bac d'exposition des pastèques (le prix/kg).</t>
  </si>
  <si>
    <t>La poubelle ne fermait pas correctement.</t>
  </si>
  <si>
    <t>Améliorer le rangement au niveau de la réserve.</t>
  </si>
  <si>
    <r>
      <t xml:space="preserve">Dépassement de la DLC pour </t>
    </r>
    <r>
      <rPr>
        <u/>
        <sz val="11"/>
        <color theme="1"/>
        <rFont val="Comic Sans MS"/>
        <family val="4"/>
      </rPr>
      <t>tout un lot</t>
    </r>
    <r>
      <rPr>
        <sz val="11"/>
        <color theme="1"/>
        <rFont val="Comic Sans MS"/>
        <family val="4"/>
      </rPr>
      <t xml:space="preserve"> de yaourts à boires "Vit'up" depuis le 27/07/2018. (Voir photos)</t>
    </r>
  </si>
  <si>
    <t>Renforcer le contrôle des DLC.</t>
  </si>
  <si>
    <t>Absence de papier essuie-mains au niveau des sanitaires.</t>
  </si>
  <si>
    <t>Des ingrédient étaient barrés manuellement au niveau des deux produits:
1/Hrouss de "Epices et saveurs"
2/Chocolat en poudre "Bannania".</t>
  </si>
  <si>
    <t>Le sol à l'entrée de la zone de réception était fortement crevassé ,ainsi que le revêtement du sol au niveau du couloir du côté des chambres froides.</t>
  </si>
  <si>
    <t>Température affichée : 5,3°C
Température mesurée : 4,4°C.</t>
  </si>
  <si>
    <r>
      <rPr>
        <u/>
        <sz val="11"/>
        <color theme="1"/>
        <rFont val="Comic Sans MS"/>
        <family val="4"/>
      </rPr>
      <t>Meuble IV éme gamme:</t>
    </r>
    <r>
      <rPr>
        <sz val="11"/>
        <color theme="1"/>
        <rFont val="Comic Sans MS"/>
        <family val="4"/>
      </rPr>
      <t xml:space="preserve">
Température affichée : 8,6°C
Température mesurée : 8,8°C</t>
    </r>
  </si>
  <si>
    <t>Même CF de stockage des produits FLEG.</t>
  </si>
  <si>
    <t>Présence de traces de rouille sur quelques étagères d'exposition.</t>
  </si>
  <si>
    <t>Taux d'hygrométrie: 58%.</t>
  </si>
  <si>
    <t>Présence de givre au niveau du meuble des surgelés.</t>
  </si>
  <si>
    <t>Température affichée : 3,5°C
Température mesurée : 1,6°C.</t>
  </si>
  <si>
    <t>Une partie du meuble d'exposition des yaourts ,présentait une température à la surface allant de 13°C à 15,5°C. Vérifier l'intensité du froid au niveau de cette partie.</t>
  </si>
  <si>
    <t>1/Le cache au niveau du meuble négatif des produits surgelés était partiellement démonté.
2/Le revêtement de quelques étagères était écaillé (Voir photos).</t>
  </si>
  <si>
    <t>CF négative en panne le jour de l'audit.</t>
  </si>
  <si>
    <t>L'un des deux robinets de la plonge au niveau du laboratoire ,était rompu.</t>
  </si>
  <si>
    <t>Température affichée : 7°C
Température mesurée : 6,4°C</t>
  </si>
  <si>
    <t>Absence de meuble froid.</t>
  </si>
  <si>
    <t>Température affichée : 5,4°C
Température mesurée : 4,8°C</t>
  </si>
  <si>
    <t>Température affichée : 3,4°C
Température mesurée : 1°C</t>
  </si>
  <si>
    <t>Présence de traces de rouille au niveau de la pelle à glaces.</t>
  </si>
  <si>
    <t>Absence de distributeurs de papier au niveau des sanitaires.</t>
  </si>
  <si>
    <t>Problème de bouchage au niveau du poste lave-mains du rayon poissonnerie.</t>
  </si>
  <si>
    <t>Le plateau du four à micro-ondes était rouillé.</t>
  </si>
  <si>
    <t>Présence de traces de rouille au niveau du tuyau de la douchette du stand poissonnerie.</t>
  </si>
  <si>
    <t>Plusieurs DEIV étaient non fonctionnels : Poissonnerie, Charcuterie/fromages .</t>
  </si>
  <si>
    <t>Les systèmes d'ouverture à pédale des deux poubelles du terminal de cuisson et du rayon FLEG étaient défaillants.</t>
  </si>
  <si>
    <t>Quelques points techniques n'étaient pas encore traités.</t>
  </si>
  <si>
    <t>Présence de givre au niveau du meuble négatif des produits surgelés.</t>
  </si>
  <si>
    <t>La chambranle au niveau de la CF était abimée.</t>
  </si>
  <si>
    <r>
      <t>L'enregistrement de la traçabilité pour la date 26/07/2018 ,était incomplet puisque on ne retrouvait pas tous les articles exposés ,emballés le 26/07</t>
    </r>
    <r>
      <rPr>
        <u/>
        <sz val="11"/>
        <color theme="1"/>
        <rFont val="Comic Sans MS"/>
        <family val="4"/>
      </rPr>
      <t>.Exemple:</t>
    </r>
    <r>
      <rPr>
        <sz val="11"/>
        <color theme="1"/>
        <rFont val="Comic Sans MS"/>
        <family val="4"/>
      </rPr>
      <t xml:space="preserve"> les deux morceaux :
1/Meule Gouda
2/Gruyère Souani.</t>
    </r>
  </si>
  <si>
    <t>Températures mesurées à cœur de deux échantillons de daurades de l'ordre de 4,9°C et 5°C ,donc supérieures à 2°C.
Assurer un glaçage adéquat des produits.</t>
  </si>
  <si>
    <t>Absence de louche individuelle pour les produits (olives verts découpées ,piments verts mexicains…)
Fournir une louche individuelle pour chaque ravier.</t>
  </si>
  <si>
    <t>Présence des bulletins d'analyse et plans d'action</t>
  </si>
  <si>
    <t>Dernier passage de la société prestataire le 23/07/18.</t>
  </si>
  <si>
    <t xml:space="preserve">Utilisation correcte des cadenciers de cuisson et de fabrication </t>
  </si>
  <si>
    <t>Procéder aux réparations nécessaires du revêtement des sols.</t>
  </si>
  <si>
    <t>1/Entreposage des étiquettes des prix au dessus de la grille d'aération.
2/Développement de moisissures à la surface d'un morceau de fromage Gruyère Souani emballé le 26/07/2018. Renforcer le contrôle des produits exposés.</t>
  </si>
  <si>
    <t>Fournir cet élément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</si>
</sst>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4"/>
      <color theme="1"/>
      <name val="Symbol"/>
      <family val="1"/>
      <charset val="2"/>
    </font>
    <font>
      <sz val="12"/>
      <color theme="1"/>
      <name val="Comic Sans MS"/>
      <family val="4"/>
    </font>
    <font>
      <sz val="12"/>
      <name val="Calibri Light"/>
      <family val="2"/>
      <scheme val="major"/>
    </font>
    <font>
      <sz val="11"/>
      <color theme="0"/>
      <name val="Comic Sans MS"/>
      <family val="4"/>
    </font>
    <font>
      <u/>
      <sz val="11"/>
      <color theme="1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165" fontId="8" fillId="14" borderId="1" xfId="0" applyNumberFormat="1" applyFont="1" applyFill="1" applyBorder="1" applyProtection="1">
      <protection locked="0"/>
    </xf>
    <xf numFmtId="0" fontId="43" fillId="0" borderId="0" xfId="0" applyFont="1" applyAlignment="1">
      <alignment horizontal="left" vertical="center" indent="5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5" fillId="0" borderId="1" xfId="0" applyFont="1" applyFill="1" applyBorder="1" applyAlignment="1" applyProtection="1">
      <alignment horizontal="left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0" fontId="46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14" fillId="2" borderId="1" xfId="0" applyFont="1" applyFill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  <xf numFmtId="165" fontId="8" fillId="16" borderId="1" xfId="0" applyNumberFormat="1" applyFont="1" applyFill="1" applyBorder="1" applyProtection="1"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0384656"/>
        <c:axId val="700372688"/>
      </c:barChart>
      <c:catAx>
        <c:axId val="70038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0372688"/>
        <c:crosses val="autoZero"/>
        <c:auto val="1"/>
        <c:lblAlgn val="ctr"/>
        <c:lblOffset val="100"/>
        <c:noMultiLvlLbl val="0"/>
      </c:catAx>
      <c:valAx>
        <c:axId val="70037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038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0.97499999999999998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496976"/>
        <c:axId val="844490992"/>
      </c:barChart>
      <c:catAx>
        <c:axId val="844496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490992"/>
        <c:crosses val="autoZero"/>
        <c:auto val="1"/>
        <c:lblAlgn val="ctr"/>
        <c:lblOffset val="100"/>
        <c:noMultiLvlLbl val="0"/>
      </c:catAx>
      <c:valAx>
        <c:axId val="84449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496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0.9375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494256"/>
        <c:axId val="844488272"/>
      </c:barChart>
      <c:catAx>
        <c:axId val="84449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488272"/>
        <c:crosses val="autoZero"/>
        <c:auto val="1"/>
        <c:lblAlgn val="ctr"/>
        <c:lblOffset val="100"/>
        <c:noMultiLvlLbl val="0"/>
      </c:catAx>
      <c:valAx>
        <c:axId val="84448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49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492624"/>
        <c:axId val="844501328"/>
      </c:barChart>
      <c:catAx>
        <c:axId val="84449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501328"/>
        <c:crosses val="autoZero"/>
        <c:auto val="1"/>
        <c:lblAlgn val="ctr"/>
        <c:lblOffset val="100"/>
        <c:noMultiLvlLbl val="0"/>
      </c:catAx>
      <c:valAx>
        <c:axId val="84450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49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499152"/>
        <c:axId val="844488816"/>
      </c:barChart>
      <c:catAx>
        <c:axId val="84449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488816"/>
        <c:crosses val="autoZero"/>
        <c:auto val="1"/>
        <c:lblAlgn val="ctr"/>
        <c:lblOffset val="100"/>
        <c:noMultiLvlLbl val="0"/>
      </c:catAx>
      <c:valAx>
        <c:axId val="84448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49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500240"/>
        <c:axId val="844500784"/>
      </c:barChart>
      <c:catAx>
        <c:axId val="84450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500784"/>
        <c:crosses val="autoZero"/>
        <c:auto val="1"/>
        <c:lblAlgn val="ctr"/>
        <c:lblOffset val="100"/>
        <c:noMultiLvlLbl val="0"/>
      </c:catAx>
      <c:valAx>
        <c:axId val="844500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50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0.96116504854368934</c:v>
                </c:pt>
                <c:pt idx="2">
                  <c:v>0.87113402061855671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493712"/>
        <c:axId val="844489904"/>
      </c:barChart>
      <c:catAx>
        <c:axId val="84449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489904"/>
        <c:crosses val="autoZero"/>
        <c:auto val="1"/>
        <c:lblAlgn val="ctr"/>
        <c:lblOffset val="100"/>
        <c:noMultiLvlLbl val="0"/>
      </c:catAx>
      <c:valAx>
        <c:axId val="84448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49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0.97701149425287359</c:v>
                </c:pt>
                <c:pt idx="1">
                  <c:v>0.92992424242424243</c:v>
                </c:pt>
                <c:pt idx="2">
                  <c:v>0.8867924528301887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4495344"/>
        <c:axId val="844496432"/>
      </c:barChart>
      <c:catAx>
        <c:axId val="84449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4496432"/>
        <c:crosses val="autoZero"/>
        <c:auto val="1"/>
        <c:lblAlgn val="ctr"/>
        <c:lblOffset val="100"/>
        <c:noMultiLvlLbl val="0"/>
      </c:catAx>
      <c:valAx>
        <c:axId val="844496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4495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0.96469622331691296</c:v>
                </c:pt>
                <c:pt idx="1">
                  <c:v>0.94554464548396588</c:v>
                </c:pt>
                <c:pt idx="2">
                  <c:v>0.87896323672437271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95125808"/>
        <c:axId val="395135056"/>
        <c:extLst xmlns:c16r2="http://schemas.microsoft.com/office/drawing/2015/06/chart"/>
      </c:barChart>
      <c:catAx>
        <c:axId val="39512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135056"/>
        <c:crosses val="autoZero"/>
        <c:auto val="1"/>
        <c:lblAlgn val="ctr"/>
        <c:lblOffset val="100"/>
        <c:noMultiLvlLbl val="0"/>
      </c:catAx>
      <c:valAx>
        <c:axId val="3951350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12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0.82499999999999996</c:v>
                </c:pt>
                <c:pt idx="1">
                  <c:v>0</c:v>
                </c:pt>
                <c:pt idx="2">
                  <c:v>0.74919871794871795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95125264"/>
        <c:axId val="395135600"/>
        <c:extLst xmlns:c16r2="http://schemas.microsoft.com/office/drawing/2015/06/chart"/>
      </c:barChart>
      <c:catAx>
        <c:axId val="395125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135600"/>
        <c:crosses val="autoZero"/>
        <c:auto val="1"/>
        <c:lblAlgn val="ctr"/>
        <c:lblOffset val="100"/>
        <c:noMultiLvlLbl val="0"/>
      </c:catAx>
      <c:valAx>
        <c:axId val="39513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5125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0.96969696969696972</c:v>
                </c:pt>
                <c:pt idx="2">
                  <c:v>0.95454545454545459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0378128"/>
        <c:axId val="700380304"/>
      </c:barChart>
      <c:catAx>
        <c:axId val="70037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0380304"/>
        <c:crosses val="autoZero"/>
        <c:auto val="1"/>
        <c:lblAlgn val="ctr"/>
        <c:lblOffset val="100"/>
        <c:noMultiLvlLbl val="0"/>
      </c:catAx>
      <c:valAx>
        <c:axId val="70038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037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0.98571428571428577</c:v>
                </c:pt>
                <c:pt idx="2">
                  <c:v>0.98529411764705888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2380544"/>
        <c:axId val="692377280"/>
      </c:barChart>
      <c:catAx>
        <c:axId val="69238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377280"/>
        <c:crosses val="autoZero"/>
        <c:auto val="1"/>
        <c:lblAlgn val="ctr"/>
        <c:lblOffset val="100"/>
        <c:noMultiLvlLbl val="0"/>
      </c:catAx>
      <c:valAx>
        <c:axId val="69237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238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0.83870967741935487</c:v>
                </c:pt>
                <c:pt idx="2">
                  <c:v>0.609375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2387072"/>
        <c:axId val="692389248"/>
      </c:barChart>
      <c:catAx>
        <c:axId val="69238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389248"/>
        <c:crosses val="autoZero"/>
        <c:auto val="1"/>
        <c:lblAlgn val="ctr"/>
        <c:lblOffset val="100"/>
        <c:noMultiLvlLbl val="0"/>
      </c:catAx>
      <c:valAx>
        <c:axId val="69238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238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2383808"/>
        <c:axId val="692384352"/>
      </c:barChart>
      <c:catAx>
        <c:axId val="692383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2384352"/>
        <c:crosses val="autoZero"/>
        <c:auto val="1"/>
        <c:lblAlgn val="ctr"/>
        <c:lblOffset val="100"/>
        <c:noMultiLvlLbl val="0"/>
      </c:catAx>
      <c:valAx>
        <c:axId val="69238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2383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0.97222222222222221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460544"/>
        <c:axId val="699459456"/>
      </c:barChart>
      <c:catAx>
        <c:axId val="69946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459456"/>
        <c:crosses val="autoZero"/>
        <c:auto val="1"/>
        <c:lblAlgn val="ctr"/>
        <c:lblOffset val="100"/>
        <c:noMultiLvlLbl val="0"/>
      </c:catAx>
      <c:valAx>
        <c:axId val="69945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46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0.84</c:v>
                </c:pt>
                <c:pt idx="2">
                  <c:v>0.9375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99461088"/>
        <c:axId val="699462720"/>
      </c:barChart>
      <c:catAx>
        <c:axId val="69946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99462720"/>
        <c:crosses val="autoZero"/>
        <c:auto val="1"/>
        <c:lblAlgn val="ctr"/>
        <c:lblOffset val="100"/>
        <c:noMultiLvlLbl val="0"/>
      </c:catAx>
      <c:valAx>
        <c:axId val="69946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9946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0.58823529411764708</c:v>
                </c:pt>
                <c:pt idx="2">
                  <c:v>0.94117647058823528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3116128"/>
        <c:axId val="523120480"/>
      </c:barChart>
      <c:catAx>
        <c:axId val="52311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3120480"/>
        <c:crosses val="autoZero"/>
        <c:auto val="1"/>
        <c:lblAlgn val="ctr"/>
        <c:lblOffset val="100"/>
        <c:noMultiLvlLbl val="0"/>
      </c:catAx>
      <c:valAx>
        <c:axId val="52312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311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1</c:v>
                </c:pt>
                <c:pt idx="2">
                  <c:v>0.76666666666666672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0438912"/>
        <c:axId val="610432384"/>
      </c:barChart>
      <c:catAx>
        <c:axId val="61043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0432384"/>
        <c:crosses val="autoZero"/>
        <c:auto val="1"/>
        <c:lblAlgn val="ctr"/>
        <c:lblOffset val="100"/>
        <c:noMultiLvlLbl val="0"/>
      </c:catAx>
      <c:valAx>
        <c:axId val="61043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043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7" zoomScaleSheetLayoutView="100" workbookViewId="0">
      <selection activeCell="D44" sqref="D44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7" t="s">
        <v>324</v>
      </c>
      <c r="B18" s="307"/>
      <c r="C18" s="307"/>
      <c r="D18" s="308" t="s">
        <v>442</v>
      </c>
      <c r="E18" s="308"/>
      <c r="F18" s="308"/>
      <c r="G18" s="308"/>
      <c r="H18" s="308"/>
      <c r="I18" s="308"/>
      <c r="J18" s="308"/>
      <c r="K18" s="30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9" t="s">
        <v>325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0" t="s">
        <v>327</v>
      </c>
      <c r="C23" s="310"/>
      <c r="D23" s="78"/>
      <c r="E23" s="78"/>
      <c r="F23" s="78"/>
      <c r="G23" s="78"/>
      <c r="H23" s="78"/>
      <c r="I23" s="78"/>
      <c r="J23" s="77" t="str">
        <f>D18</f>
        <v>MOUROUJ IV</v>
      </c>
    </row>
    <row r="24" spans="1:11" ht="33" customHeight="1" x14ac:dyDescent="0.25">
      <c r="A24" s="86" t="s">
        <v>328</v>
      </c>
      <c r="B24" s="311">
        <f>AVERAGE('A1 Exploitation'!D549,'A1 Technique'!D199)</f>
        <v>0.96469622331691296</v>
      </c>
      <c r="C24" s="31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1">
        <f>AVERAGE('A2 Exploitation'!D549,'A2 Technique'!D199)</f>
        <v>0.94554464548396588</v>
      </c>
      <c r="C25" s="31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1">
        <f>AVERAGE('A3 Exploitation'!D549,'A3 Technique'!D199)</f>
        <v>0.87896323672437271</v>
      </c>
      <c r="C26" s="31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1">
        <f>AVERAGE('A4 Exploitation'!D549,'A4 Technique'!D199)</f>
        <v>0</v>
      </c>
      <c r="C27" s="31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1">
        <f>AVERAGE('A5 Exploitation'!D549,'A5 Technique'!D199)</f>
        <v>0</v>
      </c>
      <c r="C28" s="31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1">
        <f>AVERAGE('A6 Exploitation'!D549,'A6 Technique'!D199)</f>
        <v>0</v>
      </c>
      <c r="C29" s="31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0" t="s">
        <v>334</v>
      </c>
      <c r="C33" s="310"/>
      <c r="D33" s="78"/>
      <c r="E33" s="78"/>
      <c r="F33" s="78"/>
      <c r="G33" s="78"/>
      <c r="H33" s="78"/>
      <c r="I33" s="78"/>
      <c r="J33" s="77" t="str">
        <f>D18</f>
        <v>MOUROUJ IV</v>
      </c>
    </row>
    <row r="34" spans="1:10" ht="33" customHeight="1" x14ac:dyDescent="0.25">
      <c r="A34" s="86" t="s">
        <v>328</v>
      </c>
      <c r="B34" s="311">
        <f>'A1 Exploitation'!D549</f>
        <v>0.97701149425287359</v>
      </c>
      <c r="C34" s="31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1">
        <f>'A2 Exploitation'!D549</f>
        <v>0.92992424242424243</v>
      </c>
      <c r="C35" s="31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1">
        <f>'A3 Exploitation'!D549</f>
        <v>0.8867924528301887</v>
      </c>
      <c r="C36" s="31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1">
        <f>'A4 Exploitation'!D549</f>
        <v>0</v>
      </c>
      <c r="C37" s="31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1">
        <f>'A5 Exploitation'!D549</f>
        <v>0</v>
      </c>
      <c r="C38" s="31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1">
        <f>'A6 Exploitation'!D549</f>
        <v>0</v>
      </c>
      <c r="C39" s="31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2" t="s">
        <v>335</v>
      </c>
      <c r="C42" s="312"/>
      <c r="D42" s="78"/>
      <c r="E42" s="78"/>
      <c r="F42" s="78"/>
      <c r="G42" s="78"/>
      <c r="H42" s="78"/>
      <c r="I42" s="78"/>
      <c r="J42" s="77" t="str">
        <f>D18</f>
        <v>MOUROUJ IV</v>
      </c>
    </row>
    <row r="43" spans="1:10" ht="33" customHeight="1" x14ac:dyDescent="0.25">
      <c r="A43" s="86" t="s">
        <v>328</v>
      </c>
      <c r="B43" s="311">
        <f>AVERAGE('A1 Exploitation'!D547, 'A1 Technique'!D197)</f>
        <v>0.82499999999999996</v>
      </c>
      <c r="C43" s="31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1" t="e">
        <f>AVERAGE('A2 Exploitation'!D547, 'A2 Technique'!D197)</f>
        <v>#DIV/0!</v>
      </c>
      <c r="C44" s="31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1">
        <f>AVERAGE('A3 Exploitation'!D547, 'A3 Technique'!D197)</f>
        <v>0.74919871794871795</v>
      </c>
      <c r="C45" s="31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1" t="e">
        <f>AVERAGE('A4 Exploitation'!D547, 'A4 Technique'!D197)</f>
        <v>#DIV/0!</v>
      </c>
      <c r="C46" s="31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1" t="e">
        <f>AVERAGE('A5 Exploitation'!D547, 'A5 Technique'!D197)</f>
        <v>#DIV/0!</v>
      </c>
      <c r="C47" s="31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1" t="e">
        <f>AVERAGE('A6 Exploitation'!D547, 'A6 Technique'!D197)</f>
        <v>#DIV/0!</v>
      </c>
      <c r="C48" s="31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0" t="s">
        <v>336</v>
      </c>
      <c r="C51" s="310"/>
      <c r="D51" s="78"/>
      <c r="E51" s="78"/>
      <c r="F51" s="78"/>
      <c r="G51" s="78"/>
      <c r="H51" s="78"/>
      <c r="I51" s="78"/>
      <c r="J51" s="77" t="str">
        <f>D18</f>
        <v>MOUROUJ IV</v>
      </c>
    </row>
    <row r="52" spans="1:10" ht="33" customHeight="1" x14ac:dyDescent="0.25">
      <c r="A52" s="86" t="s">
        <v>328</v>
      </c>
      <c r="B52" s="313">
        <f>'A1 Exploitation'!D46</f>
        <v>1</v>
      </c>
      <c r="C52" s="31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3">
        <f>'A2 Exploitation'!D46</f>
        <v>1</v>
      </c>
      <c r="C53" s="31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3">
        <f>'A3 Exploitation'!D46</f>
        <v>1</v>
      </c>
      <c r="C54" s="31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3">
        <f>'A4 Exploitation'!D46</f>
        <v>0</v>
      </c>
      <c r="C55" s="31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3">
        <f>'A5 Exploitation'!D46</f>
        <v>0</v>
      </c>
      <c r="C56" s="31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3">
        <f>'A6 Exploitation'!D46</f>
        <v>0</v>
      </c>
      <c r="C57" s="31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0" t="s">
        <v>337</v>
      </c>
      <c r="C60" s="310"/>
      <c r="D60" s="78"/>
      <c r="E60" s="78"/>
      <c r="F60" s="78"/>
      <c r="G60" s="78"/>
      <c r="H60" s="78"/>
      <c r="I60" s="78"/>
      <c r="J60" s="77" t="str">
        <f>D18</f>
        <v>MOUROUJ IV</v>
      </c>
    </row>
    <row r="61" spans="1:10" ht="33" customHeight="1" x14ac:dyDescent="0.25">
      <c r="A61" s="86" t="s">
        <v>328</v>
      </c>
      <c r="B61" s="311">
        <f>'A1 Exploitation'!D103</f>
        <v>1</v>
      </c>
      <c r="C61" s="31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1">
        <f>'A2 Exploitation'!D103</f>
        <v>0.96969696969696972</v>
      </c>
      <c r="C62" s="31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1">
        <f>'A3 Exploitation'!D103</f>
        <v>0.95454545454545459</v>
      </c>
      <c r="C63" s="31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1">
        <f>'A4 Exploitation'!D103</f>
        <v>0</v>
      </c>
      <c r="C64" s="31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1">
        <f>'A5 Exploitation'!D103</f>
        <v>0</v>
      </c>
      <c r="C65" s="31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1">
        <f>'A6 Exploitation'!D103</f>
        <v>0</v>
      </c>
      <c r="C66" s="31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0" t="s">
        <v>338</v>
      </c>
      <c r="C69" s="310"/>
      <c r="D69" s="78"/>
      <c r="E69" s="78"/>
      <c r="F69" s="78"/>
      <c r="G69" s="78"/>
      <c r="H69" s="78"/>
      <c r="I69" s="78"/>
      <c r="J69" s="77" t="str">
        <f>D18</f>
        <v>MOUROUJ IV</v>
      </c>
    </row>
    <row r="70" spans="1:10" ht="33" customHeight="1" x14ac:dyDescent="0.25">
      <c r="A70" s="86" t="s">
        <v>328</v>
      </c>
      <c r="B70" s="311">
        <f>'A1 Exploitation'!D158</f>
        <v>0.94285714285714284</v>
      </c>
      <c r="C70" s="31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1">
        <f>'A2 Exploitation'!D158</f>
        <v>0.98571428571428577</v>
      </c>
      <c r="C71" s="31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1">
        <f>'A3 Exploitation'!D158</f>
        <v>0.98529411764705888</v>
      </c>
      <c r="C72" s="31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1">
        <f>'A4 Exploitation'!D158</f>
        <v>0</v>
      </c>
      <c r="C73" s="31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1">
        <f>'A5 Exploitation'!D158</f>
        <v>0</v>
      </c>
      <c r="C74" s="31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1">
        <f>'A6 Exploitation'!D158</f>
        <v>0</v>
      </c>
      <c r="C75" s="31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0" t="s">
        <v>339</v>
      </c>
      <c r="C78" s="310"/>
      <c r="D78" s="78"/>
      <c r="E78" s="78"/>
      <c r="F78" s="78"/>
      <c r="G78" s="78"/>
      <c r="H78" s="78"/>
      <c r="I78" s="78"/>
      <c r="J78" s="77" t="str">
        <f>D18</f>
        <v>MOUROUJ IV</v>
      </c>
    </row>
    <row r="79" spans="1:10" ht="33" customHeight="1" x14ac:dyDescent="0.25">
      <c r="A79" s="86" t="s">
        <v>328</v>
      </c>
      <c r="B79" s="311">
        <f>'A1 Exploitation'!D205</f>
        <v>1</v>
      </c>
      <c r="C79" s="31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1">
        <f>'A2 Exploitation'!D205</f>
        <v>0.83870967741935487</v>
      </c>
      <c r="C80" s="31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1">
        <f>'A3 Exploitation'!D205</f>
        <v>0.609375</v>
      </c>
      <c r="C81" s="31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1">
        <f>'A4 Exploitation'!D205</f>
        <v>0</v>
      </c>
      <c r="C82" s="31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1">
        <f>'A5 Exploitation'!D205</f>
        <v>0</v>
      </c>
      <c r="C83" s="31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1">
        <f>'A6 Exploitation'!D205</f>
        <v>0</v>
      </c>
      <c r="C84" s="31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0" t="s">
        <v>340</v>
      </c>
      <c r="C87" s="310"/>
      <c r="D87" s="78"/>
      <c r="E87" s="78"/>
      <c r="F87" s="78"/>
      <c r="G87" s="78"/>
      <c r="H87" s="78"/>
      <c r="I87" s="78"/>
      <c r="J87" s="77" t="str">
        <f>D18</f>
        <v>MOUROUJ IV</v>
      </c>
    </row>
    <row r="88" spans="1:10" ht="33" customHeight="1" x14ac:dyDescent="0.25">
      <c r="A88" s="86" t="s">
        <v>328</v>
      </c>
      <c r="B88" s="311" t="e">
        <f>'A1 Exploitation'!D266</f>
        <v>#DIV/0!</v>
      </c>
      <c r="C88" s="31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1" t="e">
        <f>'A2 Exploitation'!D266</f>
        <v>#DIV/0!</v>
      </c>
      <c r="C89" s="31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1" t="e">
        <f>'A3 Exploitation'!D266</f>
        <v>#DIV/0!</v>
      </c>
      <c r="C90" s="31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1">
        <f>'A4 Exploitation'!D266</f>
        <v>0</v>
      </c>
      <c r="C91" s="31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1">
        <f>'A5 Exploitation'!D266</f>
        <v>0</v>
      </c>
      <c r="C92" s="31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1">
        <f>'A6 Exploitation'!D266</f>
        <v>0</v>
      </c>
      <c r="C93" s="31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0" t="s">
        <v>341</v>
      </c>
      <c r="C96" s="310"/>
      <c r="D96" s="78"/>
      <c r="E96" s="78"/>
      <c r="F96" s="78"/>
      <c r="G96" s="78"/>
      <c r="H96" s="78"/>
      <c r="I96" s="78"/>
      <c r="J96" s="77" t="str">
        <f>D18</f>
        <v>MOUROUJ IV</v>
      </c>
    </row>
    <row r="97" spans="1:10" ht="33" customHeight="1" x14ac:dyDescent="0.25">
      <c r="A97" s="86" t="s">
        <v>328</v>
      </c>
      <c r="B97" s="311">
        <f>'A1 Exploitation'!D318</f>
        <v>0.95454545454545459</v>
      </c>
      <c r="C97" s="31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1">
        <f>'A2 Exploitation'!D318</f>
        <v>0.97222222222222221</v>
      </c>
      <c r="C98" s="31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1">
        <f>'A3 Exploitation'!D318</f>
        <v>0.8571428571428571</v>
      </c>
      <c r="C99" s="31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1">
        <f>'A4 Exploitation'!D318</f>
        <v>0</v>
      </c>
      <c r="C100" s="31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1">
        <f>'A5 Exploitation'!D318</f>
        <v>0</v>
      </c>
      <c r="C101" s="31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1">
        <f>'A6 Exploitation'!D318</f>
        <v>0</v>
      </c>
      <c r="C102" s="31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0" t="s">
        <v>342</v>
      </c>
      <c r="C105" s="310"/>
      <c r="D105" s="78"/>
      <c r="E105" s="78"/>
      <c r="F105" s="78"/>
      <c r="G105" s="78"/>
      <c r="H105" s="78"/>
      <c r="I105" s="78"/>
      <c r="J105" s="77" t="str">
        <f>D18</f>
        <v>MOUROUJ IV</v>
      </c>
    </row>
    <row r="106" spans="1:10" ht="33" customHeight="1" x14ac:dyDescent="0.25">
      <c r="A106" s="86" t="s">
        <v>328</v>
      </c>
      <c r="B106" s="311">
        <f>'A1 Exploitation'!D358</f>
        <v>0.97916666666666663</v>
      </c>
      <c r="C106" s="31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1">
        <f>'A2 Exploitation'!D358</f>
        <v>0.84</v>
      </c>
      <c r="C107" s="31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1">
        <f>'A3 Exploitation'!D358</f>
        <v>0.9375</v>
      </c>
      <c r="C108" s="31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1">
        <f>'A4 Exploitation'!D358</f>
        <v>0</v>
      </c>
      <c r="C109" s="31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1">
        <f>'A5 Exploitation'!D358</f>
        <v>0</v>
      </c>
      <c r="C110" s="31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1">
        <f>'A6 Exploitation'!D358</f>
        <v>0</v>
      </c>
      <c r="C111" s="31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0" t="s">
        <v>343</v>
      </c>
      <c r="C114" s="310"/>
      <c r="D114" s="78"/>
      <c r="E114" s="78"/>
      <c r="F114" s="78"/>
      <c r="G114" s="78"/>
      <c r="H114" s="78"/>
      <c r="I114" s="78"/>
      <c r="J114" s="77" t="str">
        <f>D18</f>
        <v>MOUROUJ IV</v>
      </c>
    </row>
    <row r="115" spans="1:10" ht="33" customHeight="1" x14ac:dyDescent="0.25">
      <c r="A115" s="86" t="s">
        <v>328</v>
      </c>
      <c r="B115" s="311">
        <f>'A1 Exploitation'!D391</f>
        <v>1</v>
      </c>
      <c r="C115" s="31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1">
        <f>'A2 Exploitation'!D391</f>
        <v>0.58823529411764708</v>
      </c>
      <c r="C116" s="31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1">
        <f>'A3 Exploitation'!D391</f>
        <v>0.94117647058823528</v>
      </c>
      <c r="C117" s="31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1">
        <f>'A4 Exploitation'!D391</f>
        <v>0</v>
      </c>
      <c r="C118" s="31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1">
        <f>'A5 Exploitation'!D391</f>
        <v>0</v>
      </c>
      <c r="C119" s="31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1">
        <f>'A6 Exploitation'!D391</f>
        <v>0</v>
      </c>
      <c r="C120" s="31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0" t="s">
        <v>344</v>
      </c>
      <c r="C123" s="310"/>
      <c r="D123" s="78"/>
      <c r="E123" s="78"/>
      <c r="F123" s="78"/>
      <c r="G123" s="78"/>
      <c r="H123" s="78"/>
      <c r="I123" s="78"/>
      <c r="J123" s="77" t="str">
        <f>D18</f>
        <v>MOUROUJ IV</v>
      </c>
    </row>
    <row r="124" spans="1:10" ht="33" customHeight="1" x14ac:dyDescent="0.25">
      <c r="A124" s="86" t="s">
        <v>328</v>
      </c>
      <c r="B124" s="311">
        <f>'A1 Exploitation'!D444</f>
        <v>0.94827586206896552</v>
      </c>
      <c r="C124" s="31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1">
        <f>'A2 Exploitation'!D444</f>
        <v>1</v>
      </c>
      <c r="C125" s="31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1">
        <f>'A3 Exploitation'!D444</f>
        <v>0.76666666666666672</v>
      </c>
      <c r="C126" s="31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1">
        <f>'A4 Exploitation'!D444</f>
        <v>0</v>
      </c>
      <c r="C127" s="31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1">
        <f>'A5 Exploitation'!D444</f>
        <v>0</v>
      </c>
      <c r="C128" s="31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1">
        <f>'A6 Exploitation'!D444</f>
        <v>0</v>
      </c>
      <c r="C129" s="31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0" t="s">
        <v>345</v>
      </c>
      <c r="C132" s="310"/>
      <c r="D132" s="78"/>
      <c r="E132" s="78"/>
      <c r="F132" s="78"/>
      <c r="G132" s="78"/>
      <c r="H132" s="78"/>
      <c r="I132" s="78"/>
      <c r="J132" s="77" t="str">
        <f>D18</f>
        <v>MOUROUJ IV</v>
      </c>
    </row>
    <row r="133" spans="1:10" ht="33" customHeight="1" x14ac:dyDescent="0.25">
      <c r="A133" s="86" t="s">
        <v>328</v>
      </c>
      <c r="B133" s="311">
        <f>'A1 Exploitation'!D481</f>
        <v>1</v>
      </c>
      <c r="C133" s="31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1">
        <f>'A2 Exploitation'!D481</f>
        <v>1</v>
      </c>
      <c r="C134" s="31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1">
        <f>'A3 Exploitation'!D481</f>
        <v>0.97499999999999998</v>
      </c>
      <c r="C135" s="31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1">
        <f>'A4 Exploitation'!D481</f>
        <v>0</v>
      </c>
      <c r="C136" s="31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1">
        <f>'A5 Exploitation'!D481</f>
        <v>0</v>
      </c>
      <c r="C137" s="31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1">
        <f>'A6 Exploitation'!D481</f>
        <v>0</v>
      </c>
      <c r="C138" s="31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0" t="s">
        <v>346</v>
      </c>
      <c r="C141" s="310"/>
      <c r="D141" s="78"/>
      <c r="E141" s="78"/>
      <c r="F141" s="78"/>
      <c r="G141" s="78"/>
      <c r="H141" s="78"/>
      <c r="I141" s="78"/>
      <c r="J141" s="77" t="str">
        <f>D18</f>
        <v>MOUROUJ IV</v>
      </c>
    </row>
    <row r="142" spans="1:10" ht="33" customHeight="1" x14ac:dyDescent="0.25">
      <c r="A142" s="86" t="s">
        <v>328</v>
      </c>
      <c r="B142" s="311">
        <f>'A1 Exploitation'!D503</f>
        <v>0.9375</v>
      </c>
      <c r="C142" s="31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1">
        <f>'A2 Exploitation'!D503</f>
        <v>1</v>
      </c>
      <c r="C143" s="31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1">
        <f>'A3 Exploitation'!D503</f>
        <v>0.9375</v>
      </c>
      <c r="C144" s="31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1">
        <f>'A4 Exploitation'!D503</f>
        <v>0</v>
      </c>
      <c r="C145" s="31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1">
        <f>'A5 Exploitation'!D503</f>
        <v>0</v>
      </c>
      <c r="C146" s="31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1">
        <f>'A6 Exploitation'!D503</f>
        <v>0</v>
      </c>
      <c r="C147" s="31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0" t="s">
        <v>347</v>
      </c>
      <c r="C150" s="310"/>
      <c r="D150" s="78"/>
      <c r="E150" s="78"/>
      <c r="F150" s="78"/>
      <c r="G150" s="78"/>
      <c r="H150" s="78"/>
      <c r="I150" s="78"/>
      <c r="J150" s="77" t="str">
        <f>D18</f>
        <v>MOUROUJ IV</v>
      </c>
    </row>
    <row r="151" spans="1:10" ht="33" customHeight="1" x14ac:dyDescent="0.25">
      <c r="A151" s="86" t="s">
        <v>328</v>
      </c>
      <c r="B151" s="311">
        <f>'A1 Exploitation'!D514</f>
        <v>1</v>
      </c>
      <c r="C151" s="31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1">
        <f>'A2 Exploitation'!D514</f>
        <v>1</v>
      </c>
      <c r="C152" s="31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1">
        <f>'A3 Exploitation'!D514</f>
        <v>1</v>
      </c>
      <c r="C153" s="31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1">
        <f>'A4 Exploitation'!D514</f>
        <v>0</v>
      </c>
      <c r="C154" s="31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1">
        <f>'A5 Exploitation'!D514</f>
        <v>0</v>
      </c>
      <c r="C155" s="31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1">
        <f>'A6 Exploitation'!D514</f>
        <v>0</v>
      </c>
      <c r="C156" s="31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4"/>
      <c r="C159" s="31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0" t="s">
        <v>348</v>
      </c>
      <c r="C160" s="310"/>
      <c r="D160" s="78"/>
      <c r="E160" s="78"/>
      <c r="F160" s="78"/>
      <c r="G160" s="78"/>
      <c r="H160" s="78"/>
      <c r="I160" s="78"/>
      <c r="J160" s="77" t="str">
        <f>D18</f>
        <v>MOUROUJ IV</v>
      </c>
    </row>
    <row r="161" spans="1:10" ht="33" customHeight="1" x14ac:dyDescent="0.25">
      <c r="A161" s="86" t="s">
        <v>328</v>
      </c>
      <c r="B161" s="311">
        <f>'A1 Exploitation'!D534</f>
        <v>1</v>
      </c>
      <c r="C161" s="31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1">
        <f>'A2 Exploitation'!D534</f>
        <v>1</v>
      </c>
      <c r="C162" s="31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1">
        <f>'A3 Exploitation'!D534</f>
        <v>1</v>
      </c>
      <c r="C163" s="31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1">
        <f>'A4 Exploitation'!D534</f>
        <v>0</v>
      </c>
      <c r="C164" s="311"/>
    </row>
    <row r="165" spans="1:10" ht="33" customHeight="1" x14ac:dyDescent="0.25">
      <c r="A165" s="85" t="s">
        <v>332</v>
      </c>
      <c r="B165" s="311">
        <f>'A5 Exploitation'!D534</f>
        <v>0</v>
      </c>
      <c r="C165" s="311"/>
    </row>
    <row r="166" spans="1:10" ht="18" x14ac:dyDescent="0.25">
      <c r="A166" s="85" t="s">
        <v>333</v>
      </c>
      <c r="B166" s="311">
        <f>'A6 Exploitation'!D534</f>
        <v>0</v>
      </c>
      <c r="C166" s="31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0" t="s">
        <v>349</v>
      </c>
      <c r="C169" s="310"/>
      <c r="J169" s="77" t="str">
        <f>D18</f>
        <v>MOUROUJ IV</v>
      </c>
    </row>
    <row r="170" spans="1:10" ht="33" customHeight="1" x14ac:dyDescent="0.25">
      <c r="A170" s="86" t="s">
        <v>328</v>
      </c>
      <c r="B170" s="311">
        <f>'A1 Exploitation'!D545</f>
        <v>1</v>
      </c>
      <c r="C170" s="311"/>
    </row>
    <row r="171" spans="1:10" ht="33" customHeight="1" x14ac:dyDescent="0.25">
      <c r="A171" s="85" t="s">
        <v>329</v>
      </c>
      <c r="B171" s="311">
        <f>'A2 Exploitation'!D545</f>
        <v>1</v>
      </c>
      <c r="C171" s="311"/>
    </row>
    <row r="172" spans="1:10" ht="33" customHeight="1" x14ac:dyDescent="0.25">
      <c r="A172" s="86" t="s">
        <v>330</v>
      </c>
      <c r="B172" s="311">
        <f>'A3 Exploitation'!D545</f>
        <v>1</v>
      </c>
      <c r="C172" s="311"/>
    </row>
    <row r="173" spans="1:10" ht="33" customHeight="1" x14ac:dyDescent="0.25">
      <c r="A173" s="86" t="s">
        <v>331</v>
      </c>
      <c r="B173" s="311">
        <f>'A4 Exploitation'!D545</f>
        <v>0</v>
      </c>
      <c r="C173" s="311"/>
    </row>
    <row r="174" spans="1:10" ht="33" customHeight="1" x14ac:dyDescent="0.25">
      <c r="A174" s="85" t="s">
        <v>332</v>
      </c>
      <c r="B174" s="311">
        <f>'A5 Exploitation'!D545</f>
        <v>0</v>
      </c>
      <c r="C174" s="311"/>
    </row>
    <row r="175" spans="1:10" ht="18" x14ac:dyDescent="0.25">
      <c r="A175" s="85" t="s">
        <v>333</v>
      </c>
      <c r="B175" s="311">
        <f>'A6 Exploitation'!D545</f>
        <v>0</v>
      </c>
      <c r="C175" s="31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0" t="s">
        <v>350</v>
      </c>
      <c r="C178" s="310"/>
      <c r="J178" s="77" t="str">
        <f>D18</f>
        <v>MOUROUJ IV</v>
      </c>
    </row>
    <row r="179" spans="1:10" ht="33" customHeight="1" x14ac:dyDescent="0.25">
      <c r="A179" s="86" t="s">
        <v>328</v>
      </c>
      <c r="B179" s="311">
        <f>'A1 Technique'!D199</f>
        <v>0.95238095238095233</v>
      </c>
      <c r="C179" s="311"/>
    </row>
    <row r="180" spans="1:10" ht="33" customHeight="1" x14ac:dyDescent="0.25">
      <c r="A180" s="85" t="s">
        <v>329</v>
      </c>
      <c r="B180" s="311">
        <f>'A2 Technique'!D199</f>
        <v>0.96116504854368934</v>
      </c>
      <c r="C180" s="311"/>
    </row>
    <row r="181" spans="1:10" ht="33" customHeight="1" x14ac:dyDescent="0.25">
      <c r="A181" s="86" t="s">
        <v>330</v>
      </c>
      <c r="B181" s="311">
        <f>'A3 Technique'!D199</f>
        <v>0.87113402061855671</v>
      </c>
      <c r="C181" s="311"/>
    </row>
    <row r="182" spans="1:10" ht="33" customHeight="1" x14ac:dyDescent="0.25">
      <c r="A182" s="86" t="s">
        <v>331</v>
      </c>
      <c r="B182" s="311">
        <f>'A4 Technique'!D199</f>
        <v>0</v>
      </c>
      <c r="C182" s="311"/>
    </row>
    <row r="183" spans="1:10" ht="33" customHeight="1" x14ac:dyDescent="0.25">
      <c r="A183" s="85" t="s">
        <v>332</v>
      </c>
      <c r="B183" s="311">
        <f>'A5 Technique'!D199</f>
        <v>0</v>
      </c>
      <c r="C183" s="311"/>
    </row>
    <row r="184" spans="1:10" ht="18" x14ac:dyDescent="0.25">
      <c r="A184" s="85" t="s">
        <v>333</v>
      </c>
      <c r="B184" s="311">
        <f>'A6 Technique'!D199</f>
        <v>0</v>
      </c>
      <c r="C184" s="31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5" orientation="portrait" r:id="rId1"/>
  <rowBreaks count="4" manualBreakCount="4">
    <brk id="49" max="16383" man="1"/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75" zoomScale="60" workbookViewId="0">
      <selection activeCell="B46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6"/>
      <c r="E1" s="316"/>
      <c r="F1" s="316"/>
      <c r="G1" s="31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7" t="s">
        <v>179</v>
      </c>
      <c r="B7" s="317"/>
      <c r="C7" s="317"/>
      <c r="D7" s="317"/>
      <c r="E7" s="317"/>
      <c r="F7" s="317"/>
      <c r="G7" s="125"/>
    </row>
    <row r="8" spans="1:7" ht="29.25" x14ac:dyDescent="0.45">
      <c r="A8" s="318" t="str">
        <f>'Page de garde'!D18</f>
        <v>MOUROUJ IV</v>
      </c>
      <c r="B8" s="318"/>
      <c r="C8" s="318"/>
      <c r="D8" s="318"/>
      <c r="E8" s="318"/>
      <c r="F8" s="318"/>
      <c r="G8" s="125"/>
    </row>
    <row r="9" spans="1:7" ht="24" x14ac:dyDescent="0.45">
      <c r="A9" s="14" t="s">
        <v>42</v>
      </c>
      <c r="B9" s="319"/>
      <c r="C9" s="319"/>
      <c r="D9" s="319"/>
      <c r="E9" s="319"/>
      <c r="F9" s="319"/>
      <c r="G9" s="125"/>
    </row>
    <row r="10" spans="1:7" ht="24" x14ac:dyDescent="0.45">
      <c r="A10" s="15" t="s">
        <v>44</v>
      </c>
      <c r="B10" s="320"/>
      <c r="C10" s="320"/>
      <c r="D10" s="320"/>
      <c r="E10" s="320"/>
      <c r="F10" s="320"/>
      <c r="G10" s="125"/>
    </row>
    <row r="11" spans="1:7" ht="24" x14ac:dyDescent="0.45">
      <c r="A11" s="14" t="s">
        <v>43</v>
      </c>
      <c r="B11" s="315"/>
      <c r="C11" s="315"/>
      <c r="D11" s="315"/>
      <c r="E11" s="315"/>
      <c r="F11" s="315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2" t="s">
        <v>379</v>
      </c>
      <c r="B195" s="332"/>
      <c r="C195" s="332"/>
      <c r="D195" s="332"/>
      <c r="E195" s="332"/>
      <c r="F195" s="33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2" t="s">
        <v>379</v>
      </c>
      <c r="B256" s="332"/>
      <c r="C256" s="332"/>
      <c r="D256" s="332"/>
      <c r="E256" s="332"/>
      <c r="F256" s="33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3" t="s">
        <v>396</v>
      </c>
      <c r="B308" s="334"/>
      <c r="C308" s="334"/>
      <c r="D308" s="334"/>
      <c r="E308" s="334"/>
      <c r="F308" s="33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3" t="s">
        <v>379</v>
      </c>
      <c r="B349" s="334"/>
      <c r="C349" s="334"/>
      <c r="D349" s="334"/>
      <c r="E349" s="334"/>
      <c r="F349" s="33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2" t="s">
        <v>379</v>
      </c>
      <c r="B383" s="332"/>
      <c r="C383" s="332"/>
      <c r="D383" s="332"/>
      <c r="E383" s="332"/>
      <c r="F383" s="33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2" t="s">
        <v>379</v>
      </c>
      <c r="B435" s="332"/>
      <c r="C435" s="332"/>
      <c r="D435" s="332"/>
      <c r="E435" s="332"/>
      <c r="F435" s="33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6" t="s">
        <v>379</v>
      </c>
      <c r="B471" s="337"/>
      <c r="C471" s="337"/>
      <c r="D471" s="337"/>
      <c r="E471" s="337"/>
      <c r="F471" s="33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8" t="s">
        <v>367</v>
      </c>
      <c r="B483" s="338"/>
      <c r="C483" s="338"/>
      <c r="D483" s="33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MHFVrOH9JMzgIRT8XWAkoOfH7TPaot0oJGTI1DvGZ3IZNZ+qWpbwIgG4Wo7FjsYlpLfVk8cDQ55lMLro4Y9rWg==" saltValue="Ix5NFkab5uRvCS6iODLB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6"/>
      <c r="E1" s="316"/>
      <c r="F1" s="316"/>
      <c r="G1" s="31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0" t="s">
        <v>50</v>
      </c>
      <c r="B6" s="340"/>
      <c r="C6" s="340"/>
      <c r="D6" s="340"/>
      <c r="E6" s="340"/>
      <c r="F6" s="340"/>
      <c r="G6" s="125"/>
    </row>
    <row r="7" spans="1:7" s="12" customFormat="1" ht="21.75" customHeight="1" x14ac:dyDescent="0.45">
      <c r="A7" s="318" t="str">
        <f>'A5 Exploitation'!A8:F8</f>
        <v>MOUROUJ IV</v>
      </c>
      <c r="B7" s="318"/>
      <c r="C7" s="318"/>
      <c r="D7" s="318"/>
      <c r="E7" s="318"/>
      <c r="F7" s="318"/>
      <c r="G7" s="125"/>
    </row>
    <row r="8" spans="1:7" s="12" customFormat="1" ht="24" x14ac:dyDescent="0.45">
      <c r="A8" s="14" t="s">
        <v>42</v>
      </c>
      <c r="B8" s="341">
        <f>'A5 Exploitation'!B9:F9</f>
        <v>0</v>
      </c>
      <c r="C8" s="341"/>
      <c r="D8" s="341"/>
      <c r="E8" s="341"/>
      <c r="F8" s="341"/>
      <c r="G8" s="125"/>
    </row>
    <row r="9" spans="1:7" s="12" customFormat="1" ht="24" x14ac:dyDescent="0.45">
      <c r="A9" s="15" t="s">
        <v>44</v>
      </c>
      <c r="B9" s="342">
        <f>'A5 Exploitation'!B10:F10</f>
        <v>0</v>
      </c>
      <c r="C9" s="342"/>
      <c r="D9" s="342"/>
      <c r="E9" s="342"/>
      <c r="F9" s="342"/>
      <c r="G9" s="125"/>
    </row>
    <row r="10" spans="1:7" s="12" customFormat="1" ht="24" x14ac:dyDescent="0.45">
      <c r="A10" s="14" t="s">
        <v>43</v>
      </c>
      <c r="B10" s="339">
        <f>'A5 Exploitation'!B11:F11</f>
        <v>0</v>
      </c>
      <c r="C10" s="339"/>
      <c r="D10" s="339"/>
      <c r="E10" s="339"/>
      <c r="F10" s="339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50"/>
      <c r="C22" s="351"/>
      <c r="D22" s="258">
        <f>SUM(B17:C21)</f>
        <v>0</v>
      </c>
    </row>
    <row r="23" spans="1:7" x14ac:dyDescent="0.3">
      <c r="A23" s="344" t="s">
        <v>295</v>
      </c>
      <c r="B23" s="345"/>
      <c r="C23" s="34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4" t="s">
        <v>36</v>
      </c>
      <c r="B33" s="345"/>
      <c r="C33" s="346"/>
      <c r="D33" s="257">
        <f>SUM(B26:C32)</f>
        <v>0</v>
      </c>
    </row>
    <row r="34" spans="1:7" x14ac:dyDescent="0.3">
      <c r="A34" s="344" t="s">
        <v>295</v>
      </c>
      <c r="B34" s="345"/>
      <c r="C34" s="34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2" t="s">
        <v>219</v>
      </c>
      <c r="B36" s="353"/>
      <c r="C36" s="353"/>
      <c r="D36" s="353"/>
      <c r="E36" s="353"/>
      <c r="F36" s="35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4" t="s">
        <v>36</v>
      </c>
      <c r="B42" s="345"/>
      <c r="C42" s="346"/>
      <c r="D42" s="257">
        <f>SUM(B37:C41)</f>
        <v>0</v>
      </c>
      <c r="E42" s="13"/>
      <c r="F42" s="13"/>
      <c r="G42" s="126"/>
    </row>
    <row r="43" spans="1:7" s="22" customFormat="1" x14ac:dyDescent="0.3">
      <c r="A43" s="344" t="s">
        <v>295</v>
      </c>
      <c r="B43" s="345"/>
      <c r="C43" s="34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4" t="s">
        <v>21</v>
      </c>
      <c r="B45" s="355"/>
      <c r="C45" s="355"/>
      <c r="D45" s="355"/>
      <c r="E45" s="355"/>
      <c r="F45" s="35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4" t="s">
        <v>36</v>
      </c>
      <c r="B52" s="345"/>
      <c r="C52" s="346"/>
      <c r="D52" s="257">
        <f>SUM(B46:C51)</f>
        <v>0</v>
      </c>
    </row>
    <row r="53" spans="1:7" x14ac:dyDescent="0.3">
      <c r="A53" s="344" t="s">
        <v>295</v>
      </c>
      <c r="B53" s="345"/>
      <c r="C53" s="34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4" t="s">
        <v>36</v>
      </c>
      <c r="B63" s="345"/>
      <c r="C63" s="346"/>
      <c r="D63" s="257">
        <f>SUM(B56:C62)</f>
        <v>0</v>
      </c>
    </row>
    <row r="64" spans="1:7" x14ac:dyDescent="0.3">
      <c r="A64" s="344" t="s">
        <v>295</v>
      </c>
      <c r="B64" s="345"/>
      <c r="C64" s="34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4" t="s">
        <v>36</v>
      </c>
      <c r="B84" s="345"/>
      <c r="C84" s="346"/>
      <c r="D84" s="257">
        <f>SUM(B67:C83)</f>
        <v>0</v>
      </c>
    </row>
    <row r="85" spans="1:7" x14ac:dyDescent="0.3">
      <c r="A85" s="344" t="s">
        <v>295</v>
      </c>
      <c r="B85" s="345"/>
      <c r="C85" s="34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4" t="s">
        <v>36</v>
      </c>
      <c r="B102" s="345"/>
      <c r="C102" s="346"/>
      <c r="D102" s="257">
        <f>SUM(B88:C101)</f>
        <v>0</v>
      </c>
    </row>
    <row r="103" spans="1:7" x14ac:dyDescent="0.3">
      <c r="A103" s="344" t="s">
        <v>295</v>
      </c>
      <c r="B103" s="345"/>
      <c r="C103" s="34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2" t="s">
        <v>212</v>
      </c>
      <c r="B106" s="353"/>
      <c r="C106" s="353"/>
      <c r="D106" s="353"/>
      <c r="E106" s="353"/>
      <c r="F106" s="35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4" t="s">
        <v>36</v>
      </c>
      <c r="B118" s="345"/>
      <c r="C118" s="34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4" t="s">
        <v>295</v>
      </c>
      <c r="B119" s="345"/>
      <c r="C119" s="34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4" t="s">
        <v>36</v>
      </c>
      <c r="B133" s="345"/>
      <c r="C133" s="346"/>
      <c r="D133" s="257">
        <f>SUM(B122:C132)</f>
        <v>0</v>
      </c>
    </row>
    <row r="134" spans="1:7" x14ac:dyDescent="0.3">
      <c r="A134" s="344" t="s">
        <v>295</v>
      </c>
      <c r="B134" s="345"/>
      <c r="C134" s="34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4" t="s">
        <v>36</v>
      </c>
      <c r="B149" s="345"/>
      <c r="C149" s="346"/>
      <c r="D149" s="257">
        <f>SUM(B137:C148)</f>
        <v>0</v>
      </c>
    </row>
    <row r="150" spans="1:7" x14ac:dyDescent="0.3">
      <c r="A150" s="344" t="s">
        <v>295</v>
      </c>
      <c r="B150" s="345"/>
      <c r="C150" s="34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4" t="s">
        <v>36</v>
      </c>
      <c r="B161" s="350"/>
      <c r="C161" s="351"/>
      <c r="D161" s="258">
        <f>SUM(B153:C160)</f>
        <v>0</v>
      </c>
    </row>
    <row r="162" spans="1:7" x14ac:dyDescent="0.3">
      <c r="A162" s="344" t="s">
        <v>295</v>
      </c>
      <c r="B162" s="345"/>
      <c r="C162" s="34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4" t="s">
        <v>36</v>
      </c>
      <c r="B169" s="345"/>
      <c r="C169" s="346"/>
      <c r="D169" s="257">
        <f>SUM(B165:C168)</f>
        <v>0</v>
      </c>
    </row>
    <row r="170" spans="1:7" x14ac:dyDescent="0.3">
      <c r="A170" s="344" t="s">
        <v>295</v>
      </c>
      <c r="B170" s="345"/>
      <c r="C170" s="34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4" t="s">
        <v>36</v>
      </c>
      <c r="B177" s="345"/>
      <c r="C177" s="346"/>
      <c r="D177" s="257">
        <f>SUM(B173:C176)</f>
        <v>0</v>
      </c>
    </row>
    <row r="178" spans="1:7" x14ac:dyDescent="0.3">
      <c r="A178" s="344" t="s">
        <v>295</v>
      </c>
      <c r="B178" s="345"/>
      <c r="C178" s="34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4" t="s">
        <v>36</v>
      </c>
      <c r="B186" s="345"/>
      <c r="C186" s="346"/>
      <c r="D186" s="257">
        <f>SUM(B181:C185)</f>
        <v>0</v>
      </c>
    </row>
    <row r="187" spans="1:7" x14ac:dyDescent="0.3">
      <c r="A187" s="344" t="s">
        <v>295</v>
      </c>
      <c r="B187" s="345"/>
      <c r="C187" s="34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4" t="s">
        <v>36</v>
      </c>
      <c r="B194" s="345"/>
      <c r="C194" s="346"/>
      <c r="D194" s="54">
        <f>SUM(B190:C193)</f>
        <v>0</v>
      </c>
    </row>
    <row r="195" spans="1:6" x14ac:dyDescent="0.3">
      <c r="A195" s="344" t="s">
        <v>295</v>
      </c>
      <c r="B195" s="345"/>
      <c r="C195" s="34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303">
        <f>COUNTIF('A4 Technique'!F17:F193,"ok")</f>
        <v>0</v>
      </c>
      <c r="F197" s="303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B1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6"/>
      <c r="E1" s="316"/>
      <c r="F1" s="316"/>
      <c r="G1" s="31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7" t="s">
        <v>179</v>
      </c>
      <c r="B7" s="317"/>
      <c r="C7" s="317"/>
      <c r="D7" s="317"/>
      <c r="E7" s="317"/>
      <c r="F7" s="317"/>
      <c r="G7" s="125"/>
    </row>
    <row r="8" spans="1:7" ht="29.25" x14ac:dyDescent="0.45">
      <c r="A8" s="318" t="str">
        <f>'Page de garde'!D18</f>
        <v>MOUROUJ IV</v>
      </c>
      <c r="B8" s="318"/>
      <c r="C8" s="318"/>
      <c r="D8" s="318"/>
      <c r="E8" s="318"/>
      <c r="F8" s="318"/>
      <c r="G8" s="125"/>
    </row>
    <row r="9" spans="1:7" ht="24" x14ac:dyDescent="0.45">
      <c r="A9" s="14" t="s">
        <v>42</v>
      </c>
      <c r="B9" s="319"/>
      <c r="C9" s="319"/>
      <c r="D9" s="319"/>
      <c r="E9" s="319"/>
      <c r="F9" s="319"/>
      <c r="G9" s="125"/>
    </row>
    <row r="10" spans="1:7" ht="24" x14ac:dyDescent="0.45">
      <c r="A10" s="15" t="s">
        <v>44</v>
      </c>
      <c r="B10" s="320"/>
      <c r="C10" s="320"/>
      <c r="D10" s="320"/>
      <c r="E10" s="320"/>
      <c r="F10" s="320"/>
      <c r="G10" s="125"/>
    </row>
    <row r="11" spans="1:7" ht="24" x14ac:dyDescent="0.45">
      <c r="A11" s="14" t="s">
        <v>43</v>
      </c>
      <c r="B11" s="315"/>
      <c r="C11" s="315"/>
      <c r="D11" s="315"/>
      <c r="E11" s="315"/>
      <c r="F11" s="315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2" t="s">
        <v>379</v>
      </c>
      <c r="B195" s="332"/>
      <c r="C195" s="332"/>
      <c r="D195" s="332"/>
      <c r="E195" s="332"/>
      <c r="F195" s="33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2" t="s">
        <v>379</v>
      </c>
      <c r="B256" s="332"/>
      <c r="C256" s="332"/>
      <c r="D256" s="332"/>
      <c r="E256" s="332"/>
      <c r="F256" s="33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3" t="s">
        <v>396</v>
      </c>
      <c r="B308" s="334"/>
      <c r="C308" s="334"/>
      <c r="D308" s="334"/>
      <c r="E308" s="334"/>
      <c r="F308" s="33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3" t="s">
        <v>379</v>
      </c>
      <c r="B349" s="334"/>
      <c r="C349" s="334"/>
      <c r="D349" s="334"/>
      <c r="E349" s="334"/>
      <c r="F349" s="33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2" t="s">
        <v>379</v>
      </c>
      <c r="B383" s="332"/>
      <c r="C383" s="332"/>
      <c r="D383" s="332"/>
      <c r="E383" s="332"/>
      <c r="F383" s="33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2" t="s">
        <v>379</v>
      </c>
      <c r="B435" s="332"/>
      <c r="C435" s="332"/>
      <c r="D435" s="332"/>
      <c r="E435" s="332"/>
      <c r="F435" s="33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6" t="s">
        <v>379</v>
      </c>
      <c r="B471" s="337"/>
      <c r="C471" s="337"/>
      <c r="D471" s="337"/>
      <c r="E471" s="337"/>
      <c r="F471" s="33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8" t="s">
        <v>367</v>
      </c>
      <c r="B483" s="338"/>
      <c r="C483" s="338"/>
      <c r="D483" s="33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nV/ZxIcoHfllgS0UuVZKfseLjQbDA4LKMRZjphFqzDZN1z0oBVgiTO9jNwYkv917l0hb9Wuov7f/2yKJkrQpYg==" saltValue="Xu52q+ZxTc5yZHOGn44hb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6"/>
      <c r="E1" s="316"/>
      <c r="F1" s="316"/>
      <c r="G1" s="31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0" t="s">
        <v>50</v>
      </c>
      <c r="B6" s="340"/>
      <c r="C6" s="340"/>
      <c r="D6" s="340"/>
      <c r="E6" s="340"/>
      <c r="F6" s="340"/>
      <c r="G6" s="125"/>
    </row>
    <row r="7" spans="1:7" s="12" customFormat="1" ht="21.75" customHeight="1" x14ac:dyDescent="0.45">
      <c r="A7" s="318" t="str">
        <f>'A6 Exploitation'!A8:F8</f>
        <v>MOUROUJ IV</v>
      </c>
      <c r="B7" s="318"/>
      <c r="C7" s="318"/>
      <c r="D7" s="318"/>
      <c r="E7" s="318"/>
      <c r="F7" s="318"/>
      <c r="G7" s="125"/>
    </row>
    <row r="8" spans="1:7" s="12" customFormat="1" ht="24" x14ac:dyDescent="0.45">
      <c r="A8" s="14" t="s">
        <v>42</v>
      </c>
      <c r="B8" s="341">
        <f>'A6 Exploitation'!B9:F9</f>
        <v>0</v>
      </c>
      <c r="C8" s="341"/>
      <c r="D8" s="341"/>
      <c r="E8" s="341"/>
      <c r="F8" s="341"/>
      <c r="G8" s="125"/>
    </row>
    <row r="9" spans="1:7" s="12" customFormat="1" ht="24" x14ac:dyDescent="0.45">
      <c r="A9" s="15" t="s">
        <v>44</v>
      </c>
      <c r="B9" s="342">
        <f>'A6 Exploitation'!B10:F10</f>
        <v>0</v>
      </c>
      <c r="C9" s="342"/>
      <c r="D9" s="342"/>
      <c r="E9" s="342"/>
      <c r="F9" s="342"/>
      <c r="G9" s="125"/>
    </row>
    <row r="10" spans="1:7" s="12" customFormat="1" ht="24" x14ac:dyDescent="0.45">
      <c r="A10" s="14" t="s">
        <v>43</v>
      </c>
      <c r="B10" s="339">
        <f>'A6 Exploitation'!B11:F11</f>
        <v>0</v>
      </c>
      <c r="C10" s="339"/>
      <c r="D10" s="339"/>
      <c r="E10" s="339"/>
      <c r="F10" s="339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50"/>
      <c r="C22" s="351"/>
      <c r="D22" s="258">
        <f>SUM(B17:C21)</f>
        <v>0</v>
      </c>
    </row>
    <row r="23" spans="1:7" x14ac:dyDescent="0.3">
      <c r="A23" s="344" t="s">
        <v>295</v>
      </c>
      <c r="B23" s="345"/>
      <c r="C23" s="34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4" t="s">
        <v>36</v>
      </c>
      <c r="B33" s="345"/>
      <c r="C33" s="346"/>
      <c r="D33" s="257">
        <f>SUM(B26:C32)</f>
        <v>0</v>
      </c>
    </row>
    <row r="34" spans="1:7" x14ac:dyDescent="0.3">
      <c r="A34" s="344" t="s">
        <v>295</v>
      </c>
      <c r="B34" s="345"/>
      <c r="C34" s="34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2" t="s">
        <v>219</v>
      </c>
      <c r="B36" s="353"/>
      <c r="C36" s="353"/>
      <c r="D36" s="353"/>
      <c r="E36" s="353"/>
      <c r="F36" s="35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4" t="s">
        <v>36</v>
      </c>
      <c r="B42" s="345"/>
      <c r="C42" s="346"/>
      <c r="D42" s="257">
        <f>SUM(B37:C41)</f>
        <v>0</v>
      </c>
      <c r="E42" s="13"/>
      <c r="F42" s="13"/>
      <c r="G42" s="126"/>
    </row>
    <row r="43" spans="1:7" s="22" customFormat="1" x14ac:dyDescent="0.3">
      <c r="A43" s="344" t="s">
        <v>295</v>
      </c>
      <c r="B43" s="345"/>
      <c r="C43" s="34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4" t="s">
        <v>21</v>
      </c>
      <c r="B45" s="355"/>
      <c r="C45" s="355"/>
      <c r="D45" s="355"/>
      <c r="E45" s="355"/>
      <c r="F45" s="35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4" t="s">
        <v>36</v>
      </c>
      <c r="B52" s="345"/>
      <c r="C52" s="346"/>
      <c r="D52" s="257">
        <f>SUM(B46:C51)</f>
        <v>0</v>
      </c>
    </row>
    <row r="53" spans="1:7" x14ac:dyDescent="0.3">
      <c r="A53" s="344" t="s">
        <v>295</v>
      </c>
      <c r="B53" s="345"/>
      <c r="C53" s="34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4" t="s">
        <v>36</v>
      </c>
      <c r="B63" s="345"/>
      <c r="C63" s="346"/>
      <c r="D63" s="257">
        <f>SUM(B56:C62)</f>
        <v>0</v>
      </c>
    </row>
    <row r="64" spans="1:7" x14ac:dyDescent="0.3">
      <c r="A64" s="344" t="s">
        <v>295</v>
      </c>
      <c r="B64" s="345"/>
      <c r="C64" s="34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4" t="s">
        <v>36</v>
      </c>
      <c r="B84" s="345"/>
      <c r="C84" s="346"/>
      <c r="D84" s="257">
        <f>SUM(B67:C83)</f>
        <v>0</v>
      </c>
    </row>
    <row r="85" spans="1:7" x14ac:dyDescent="0.3">
      <c r="A85" s="344" t="s">
        <v>295</v>
      </c>
      <c r="B85" s="345"/>
      <c r="C85" s="34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4" t="s">
        <v>36</v>
      </c>
      <c r="B102" s="345"/>
      <c r="C102" s="346"/>
      <c r="D102" s="257">
        <f>SUM(B88:C101)</f>
        <v>0</v>
      </c>
    </row>
    <row r="103" spans="1:7" x14ac:dyDescent="0.3">
      <c r="A103" s="344" t="s">
        <v>295</v>
      </c>
      <c r="B103" s="345"/>
      <c r="C103" s="34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2" t="s">
        <v>212</v>
      </c>
      <c r="B106" s="353"/>
      <c r="C106" s="353"/>
      <c r="D106" s="353"/>
      <c r="E106" s="353"/>
      <c r="F106" s="35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4" t="s">
        <v>36</v>
      </c>
      <c r="B118" s="345"/>
      <c r="C118" s="34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4" t="s">
        <v>295</v>
      </c>
      <c r="B119" s="345"/>
      <c r="C119" s="34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4" t="s">
        <v>36</v>
      </c>
      <c r="B133" s="345"/>
      <c r="C133" s="346"/>
      <c r="D133" s="257">
        <f>SUM(B122:C132)</f>
        <v>0</v>
      </c>
    </row>
    <row r="134" spans="1:7" x14ac:dyDescent="0.3">
      <c r="A134" s="344" t="s">
        <v>295</v>
      </c>
      <c r="B134" s="345"/>
      <c r="C134" s="34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4" t="s">
        <v>36</v>
      </c>
      <c r="B149" s="345"/>
      <c r="C149" s="346"/>
      <c r="D149" s="257">
        <f>SUM(B137:C148)</f>
        <v>0</v>
      </c>
    </row>
    <row r="150" spans="1:7" x14ac:dyDescent="0.3">
      <c r="A150" s="344" t="s">
        <v>295</v>
      </c>
      <c r="B150" s="345"/>
      <c r="C150" s="34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4" t="s">
        <v>36</v>
      </c>
      <c r="B161" s="350"/>
      <c r="C161" s="351"/>
      <c r="D161" s="258">
        <f>SUM(B153:C160)</f>
        <v>0</v>
      </c>
    </row>
    <row r="162" spans="1:7" x14ac:dyDescent="0.3">
      <c r="A162" s="344" t="s">
        <v>295</v>
      </c>
      <c r="B162" s="345"/>
      <c r="C162" s="34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4" t="s">
        <v>36</v>
      </c>
      <c r="B169" s="345"/>
      <c r="C169" s="346"/>
      <c r="D169" s="257">
        <f>SUM(B165:C168)</f>
        <v>0</v>
      </c>
    </row>
    <row r="170" spans="1:7" x14ac:dyDescent="0.3">
      <c r="A170" s="344" t="s">
        <v>295</v>
      </c>
      <c r="B170" s="345"/>
      <c r="C170" s="34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4" t="s">
        <v>36</v>
      </c>
      <c r="B177" s="345"/>
      <c r="C177" s="346"/>
      <c r="D177" s="257">
        <f>SUM(B173:C176)</f>
        <v>0</v>
      </c>
    </row>
    <row r="178" spans="1:7" x14ac:dyDescent="0.3">
      <c r="A178" s="344" t="s">
        <v>295</v>
      </c>
      <c r="B178" s="345"/>
      <c r="C178" s="34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4" t="s">
        <v>36</v>
      </c>
      <c r="B186" s="345"/>
      <c r="C186" s="346"/>
      <c r="D186" s="257">
        <f>SUM(B181:C185)</f>
        <v>0</v>
      </c>
    </row>
    <row r="187" spans="1:7" x14ac:dyDescent="0.3">
      <c r="A187" s="344" t="s">
        <v>295</v>
      </c>
      <c r="B187" s="345"/>
      <c r="C187" s="34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4" t="s">
        <v>36</v>
      </c>
      <c r="B194" s="345"/>
      <c r="C194" s="346"/>
      <c r="D194" s="54">
        <f>SUM(B190:C193)</f>
        <v>0</v>
      </c>
    </row>
    <row r="195" spans="1:6" x14ac:dyDescent="0.3">
      <c r="A195" s="344" t="s">
        <v>295</v>
      </c>
      <c r="B195" s="345"/>
      <c r="C195" s="34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6" zoomScale="70" zoomScaleSheetLayoutView="70" workbookViewId="0">
      <selection activeCell="F488" sqref="F488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6"/>
      <c r="E1" s="316"/>
      <c r="F1" s="316"/>
      <c r="G1" s="31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7" t="s">
        <v>179</v>
      </c>
      <c r="B7" s="317"/>
      <c r="C7" s="317"/>
      <c r="D7" s="317"/>
      <c r="E7" s="317"/>
      <c r="F7" s="317"/>
      <c r="G7" s="125"/>
    </row>
    <row r="8" spans="1:7" ht="29.25" x14ac:dyDescent="0.45">
      <c r="A8" s="318" t="str">
        <f>'Page de garde'!D18</f>
        <v>MOUROUJ IV</v>
      </c>
      <c r="B8" s="318"/>
      <c r="C8" s="318"/>
      <c r="D8" s="318"/>
      <c r="E8" s="318"/>
      <c r="F8" s="318"/>
      <c r="G8" s="125"/>
    </row>
    <row r="9" spans="1:7" ht="24" x14ac:dyDescent="0.45">
      <c r="A9" s="14" t="s">
        <v>42</v>
      </c>
      <c r="B9" s="319" t="s">
        <v>408</v>
      </c>
      <c r="C9" s="319"/>
      <c r="D9" s="319"/>
      <c r="E9" s="319"/>
      <c r="F9" s="319"/>
      <c r="G9" s="125"/>
    </row>
    <row r="10" spans="1:7" ht="24" x14ac:dyDescent="0.45">
      <c r="A10" s="15" t="s">
        <v>44</v>
      </c>
      <c r="B10" s="320" t="s">
        <v>412</v>
      </c>
      <c r="C10" s="320"/>
      <c r="D10" s="320"/>
      <c r="E10" s="320"/>
      <c r="F10" s="320"/>
      <c r="G10" s="125"/>
    </row>
    <row r="11" spans="1:7" ht="24" x14ac:dyDescent="0.45">
      <c r="A11" s="14" t="s">
        <v>43</v>
      </c>
      <c r="B11" s="315">
        <v>43158</v>
      </c>
      <c r="C11" s="315"/>
      <c r="D11" s="315"/>
      <c r="E11" s="315"/>
      <c r="F11" s="315"/>
      <c r="G11" s="125"/>
    </row>
    <row r="12" spans="1:7" ht="24" x14ac:dyDescent="0.45">
      <c r="A12" s="14" t="s">
        <v>239</v>
      </c>
      <c r="B12" s="321">
        <f>D549</f>
        <v>0.97701149425287359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43158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43158</v>
      </c>
      <c r="B49" s="124"/>
      <c r="C49" s="135"/>
      <c r="D49" s="124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43158</v>
      </c>
      <c r="B106" s="124"/>
      <c r="C106" s="135"/>
      <c r="D106" s="124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425</v>
      </c>
      <c r="E121" s="113"/>
      <c r="F121" s="204" t="s">
        <v>460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49.5" x14ac:dyDescent="0.3">
      <c r="A129" s="238" t="s">
        <v>387</v>
      </c>
      <c r="B129" s="130">
        <v>1</v>
      </c>
      <c r="C129" s="292" t="str">
        <f>IF(B129=0, -5, "0")</f>
        <v>0</v>
      </c>
      <c r="D129" s="236" t="s">
        <v>428</v>
      </c>
      <c r="E129" s="116"/>
      <c r="F129" s="204" t="s">
        <v>356</v>
      </c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93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0</v>
      </c>
      <c r="C146" s="150"/>
      <c r="D146" s="223" t="s">
        <v>439</v>
      </c>
      <c r="E146" s="95" t="s">
        <v>440</v>
      </c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66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0.94285714285714284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43158</v>
      </c>
      <c r="B161" s="124"/>
      <c r="C161" s="135"/>
      <c r="D161" s="127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2" t="s">
        <v>379</v>
      </c>
      <c r="B195" s="332"/>
      <c r="C195" s="332"/>
      <c r="D195" s="332"/>
      <c r="E195" s="332"/>
      <c r="F195" s="33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>
        <v>2</v>
      </c>
      <c r="C197" s="131"/>
      <c r="D197" s="236" t="s">
        <v>438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43158</v>
      </c>
      <c r="B208" s="124"/>
      <c r="C208" s="135"/>
      <c r="D208" s="124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2" t="s">
        <v>379</v>
      </c>
      <c r="B256" s="332"/>
      <c r="C256" s="332"/>
      <c r="D256" s="332"/>
      <c r="E256" s="332"/>
      <c r="F256" s="332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43158</v>
      </c>
      <c r="B269" s="124"/>
      <c r="C269" s="135"/>
      <c r="D269" s="124"/>
      <c r="F269" s="206"/>
      <c r="G269" s="214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 t="s">
        <v>413</v>
      </c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 t="s">
        <v>413</v>
      </c>
      <c r="E280" s="106"/>
      <c r="F280" s="204"/>
      <c r="G280" s="214"/>
    </row>
    <row r="281" spans="1:7" s="16" customFormat="1" ht="49.5" x14ac:dyDescent="0.3">
      <c r="A281" s="7" t="s">
        <v>62</v>
      </c>
      <c r="B281" s="130">
        <v>1</v>
      </c>
      <c r="C281" s="130"/>
      <c r="D281" s="236" t="s">
        <v>414</v>
      </c>
      <c r="E281" s="106" t="s">
        <v>415</v>
      </c>
      <c r="F281" s="204" t="s">
        <v>356</v>
      </c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19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33" x14ac:dyDescent="0.3">
      <c r="A300" s="70" t="s">
        <v>376</v>
      </c>
      <c r="B300" s="130">
        <v>1</v>
      </c>
      <c r="C300" s="239"/>
      <c r="D300" s="226" t="s">
        <v>437</v>
      </c>
      <c r="E300" s="116"/>
      <c r="F300" s="204" t="s">
        <v>460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49.5" x14ac:dyDescent="0.3">
      <c r="A306" s="70" t="s">
        <v>178</v>
      </c>
      <c r="B306" s="130">
        <v>1</v>
      </c>
      <c r="C306" s="131"/>
      <c r="D306" s="165" t="s">
        <v>423</v>
      </c>
      <c r="E306" s="106"/>
      <c r="F306" s="204" t="s">
        <v>460</v>
      </c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3" t="s">
        <v>396</v>
      </c>
      <c r="B308" s="334"/>
      <c r="C308" s="334"/>
      <c r="D308" s="334"/>
      <c r="E308" s="334"/>
      <c r="F308" s="33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0.95454545454545459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43158</v>
      </c>
      <c r="B321" s="124"/>
      <c r="C321" s="135"/>
      <c r="D321" s="127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66" x14ac:dyDescent="0.3">
      <c r="A341" s="70" t="s">
        <v>98</v>
      </c>
      <c r="B341" s="130">
        <v>1</v>
      </c>
      <c r="C341" s="131"/>
      <c r="D341" s="138" t="s">
        <v>420</v>
      </c>
      <c r="E341" s="95"/>
      <c r="F341" s="204" t="s">
        <v>460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3" t="s">
        <v>379</v>
      </c>
      <c r="B349" s="334"/>
      <c r="C349" s="334"/>
      <c r="D349" s="334"/>
      <c r="E349" s="334"/>
      <c r="F349" s="33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43158</v>
      </c>
      <c r="B361" s="124"/>
      <c r="C361" s="135"/>
      <c r="D361" s="124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2" t="s">
        <v>379</v>
      </c>
      <c r="B383" s="332"/>
      <c r="C383" s="332"/>
      <c r="D383" s="332"/>
      <c r="E383" s="332"/>
      <c r="F383" s="33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43158</v>
      </c>
      <c r="B394" s="124"/>
      <c r="C394" s="135"/>
      <c r="D394" s="127"/>
      <c r="G394" s="127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123"/>
      <c r="E404" s="123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0</v>
      </c>
      <c r="C410" s="130"/>
      <c r="D410" s="123" t="s">
        <v>422</v>
      </c>
      <c r="E410" s="95" t="s">
        <v>421</v>
      </c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2" t="s">
        <v>379</v>
      </c>
      <c r="B435" s="332"/>
      <c r="C435" s="332"/>
      <c r="D435" s="332"/>
      <c r="E435" s="332"/>
      <c r="F435" s="33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427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43158</v>
      </c>
      <c r="B447" s="124"/>
      <c r="C447" s="135"/>
      <c r="D447" s="124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236" t="s">
        <v>409</v>
      </c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 t="s">
        <v>410</v>
      </c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6" t="s">
        <v>379</v>
      </c>
      <c r="B471" s="337"/>
      <c r="C471" s="337"/>
      <c r="D471" s="337"/>
      <c r="E471" s="337"/>
      <c r="F471" s="33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8" t="s">
        <v>367</v>
      </c>
      <c r="B483" s="338"/>
      <c r="C483" s="338"/>
      <c r="D483" s="338"/>
      <c r="E483" s="185"/>
      <c r="F483" s="201"/>
    </row>
    <row r="484" spans="1:7" x14ac:dyDescent="0.3">
      <c r="A484" s="74">
        <f>B11</f>
        <v>43158</v>
      </c>
      <c r="B484" s="124"/>
      <c r="C484" s="135"/>
      <c r="D484" s="124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3" x14ac:dyDescent="0.3">
      <c r="A488" s="4" t="s">
        <v>263</v>
      </c>
      <c r="B488" s="130">
        <v>1</v>
      </c>
      <c r="C488" s="130"/>
      <c r="D488" s="95" t="s">
        <v>431</v>
      </c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43158</v>
      </c>
      <c r="B506" s="124"/>
      <c r="C506" s="135"/>
      <c r="D506" s="124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43158</v>
      </c>
      <c r="B517" s="124"/>
      <c r="C517" s="135"/>
      <c r="D517" s="124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411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43158</v>
      </c>
      <c r="B537" s="124"/>
      <c r="C537" s="135"/>
      <c r="D537" s="124"/>
      <c r="G537" s="127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510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0.97701149425287359</v>
      </c>
    </row>
  </sheetData>
  <sheetProtection algorithmName="SHA-512" hashValue="GvZBM+cQYhFfXTr34yB73bRMJNGW7bez7untIezvL5vuQnXJWabyRpPq04cbRXyuO2F7ZhtpdVKSk1PLqIdI4g==" saltValue="/PcDAI9YC08zihQ6azGyy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7" zoomScale="90" zoomScaleNormal="90" zoomScaleSheetLayoutView="90" workbookViewId="0">
      <selection activeCell="D182" sqref="D18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6"/>
      <c r="E1" s="316"/>
      <c r="F1" s="316"/>
      <c r="G1" s="31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0" t="s">
        <v>50</v>
      </c>
      <c r="B6" s="340"/>
      <c r="C6" s="340"/>
      <c r="D6" s="340"/>
      <c r="E6" s="340"/>
      <c r="F6" s="340"/>
      <c r="G6" s="125"/>
    </row>
    <row r="7" spans="1:7" s="12" customFormat="1" ht="21.75" customHeight="1" x14ac:dyDescent="0.45">
      <c r="A7" s="318" t="str">
        <f>'A1 Exploitation'!A8:F8</f>
        <v>MOUROUJ IV</v>
      </c>
      <c r="B7" s="318"/>
      <c r="C7" s="318"/>
      <c r="D7" s="318"/>
      <c r="E7" s="318"/>
      <c r="F7" s="318"/>
      <c r="G7" s="125"/>
    </row>
    <row r="8" spans="1:7" s="12" customFormat="1" ht="24" x14ac:dyDescent="0.45">
      <c r="A8" s="14" t="s">
        <v>42</v>
      </c>
      <c r="B8" s="341" t="str">
        <f>'A1 Exploitation'!B9:F9</f>
        <v>Mme Samah SLAIMI</v>
      </c>
      <c r="C8" s="341"/>
      <c r="D8" s="341"/>
      <c r="E8" s="341"/>
      <c r="F8" s="341"/>
      <c r="G8" s="125"/>
    </row>
    <row r="9" spans="1:7" s="12" customFormat="1" ht="24" x14ac:dyDescent="0.45">
      <c r="A9" s="15" t="s">
        <v>44</v>
      </c>
      <c r="B9" s="342" t="str">
        <f>'A1 Exploitation'!B10:F10</f>
        <v>Directrice du magasin et Chefs des rayons</v>
      </c>
      <c r="C9" s="342"/>
      <c r="D9" s="342"/>
      <c r="E9" s="342"/>
      <c r="F9" s="342"/>
      <c r="G9" s="125"/>
    </row>
    <row r="10" spans="1:7" s="12" customFormat="1" ht="24" x14ac:dyDescent="0.45">
      <c r="A10" s="14" t="s">
        <v>43</v>
      </c>
      <c r="B10" s="339">
        <f>'A1 Exploitation'!B11:F11</f>
        <v>43158</v>
      </c>
      <c r="C10" s="339"/>
      <c r="D10" s="339"/>
      <c r="E10" s="339"/>
      <c r="F10" s="339"/>
      <c r="G10" s="125"/>
    </row>
    <row r="11" spans="1:7" s="12" customFormat="1" ht="24" x14ac:dyDescent="0.45">
      <c r="A11" s="14" t="s">
        <v>294</v>
      </c>
      <c r="B11" s="343">
        <f>D199</f>
        <v>0.95238095238095233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9" t="s">
        <v>36</v>
      </c>
      <c r="B22" s="350"/>
      <c r="C22" s="351"/>
      <c r="D22" s="250">
        <f>SUM(B17:C21)</f>
        <v>10</v>
      </c>
    </row>
    <row r="23" spans="1:7" x14ac:dyDescent="0.3">
      <c r="A23" s="344" t="s">
        <v>295</v>
      </c>
      <c r="B23" s="345"/>
      <c r="C23" s="346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4" t="s">
        <v>36</v>
      </c>
      <c r="B33" s="345"/>
      <c r="C33" s="346"/>
      <c r="D33" s="248">
        <f>SUM(B26:C32)</f>
        <v>14</v>
      </c>
    </row>
    <row r="34" spans="1:7" x14ac:dyDescent="0.3">
      <c r="A34" s="344" t="s">
        <v>295</v>
      </c>
      <c r="B34" s="345"/>
      <c r="C34" s="34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2" t="s">
        <v>219</v>
      </c>
      <c r="B36" s="353"/>
      <c r="C36" s="353"/>
      <c r="D36" s="353"/>
      <c r="E36" s="353"/>
      <c r="F36" s="35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4" t="s">
        <v>36</v>
      </c>
      <c r="B42" s="345"/>
      <c r="C42" s="346"/>
      <c r="D42" s="248">
        <f>SUM(B37:C41)</f>
        <v>10</v>
      </c>
      <c r="E42" s="13"/>
      <c r="F42" s="13"/>
      <c r="G42" s="126"/>
    </row>
    <row r="43" spans="1:7" s="22" customFormat="1" x14ac:dyDescent="0.3">
      <c r="A43" s="344" t="s">
        <v>295</v>
      </c>
      <c r="B43" s="345"/>
      <c r="C43" s="34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4" t="s">
        <v>21</v>
      </c>
      <c r="B45" s="355"/>
      <c r="C45" s="355"/>
      <c r="D45" s="355"/>
      <c r="E45" s="355"/>
      <c r="F45" s="35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ht="49.5" x14ac:dyDescent="0.3">
      <c r="A47" s="17" t="s">
        <v>83</v>
      </c>
      <c r="B47" s="94">
        <v>0</v>
      </c>
      <c r="C47" s="94"/>
      <c r="D47" s="123" t="s">
        <v>434</v>
      </c>
      <c r="E47" s="123" t="s">
        <v>441</v>
      </c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4" t="s">
        <v>36</v>
      </c>
      <c r="B52" s="345"/>
      <c r="C52" s="346"/>
      <c r="D52" s="248">
        <f>SUM(B46:C51)</f>
        <v>10</v>
      </c>
    </row>
    <row r="53" spans="1:7" x14ac:dyDescent="0.3">
      <c r="A53" s="344" t="s">
        <v>295</v>
      </c>
      <c r="B53" s="345"/>
      <c r="C53" s="346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123" t="s">
        <v>417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4" t="s">
        <v>36</v>
      </c>
      <c r="B63" s="345"/>
      <c r="C63" s="346"/>
      <c r="D63" s="248">
        <f>SUM(B56:C62)</f>
        <v>14</v>
      </c>
    </row>
    <row r="64" spans="1:7" x14ac:dyDescent="0.3">
      <c r="A64" s="344" t="s">
        <v>295</v>
      </c>
      <c r="B64" s="345"/>
      <c r="C64" s="346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123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4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2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95" t="s">
        <v>418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4" t="s">
        <v>36</v>
      </c>
      <c r="B84" s="345"/>
      <c r="C84" s="346"/>
      <c r="D84" s="248">
        <f>SUM(B67:C83)</f>
        <v>34</v>
      </c>
    </row>
    <row r="85" spans="1:7" x14ac:dyDescent="0.3">
      <c r="A85" s="344" t="s">
        <v>295</v>
      </c>
      <c r="B85" s="345"/>
      <c r="C85" s="346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4" t="s">
        <v>36</v>
      </c>
      <c r="B102" s="345"/>
      <c r="C102" s="346"/>
      <c r="D102" s="248">
        <f>SUM(B88:C101)</f>
        <v>24</v>
      </c>
    </row>
    <row r="103" spans="1:7" x14ac:dyDescent="0.3">
      <c r="A103" s="344" t="s">
        <v>295</v>
      </c>
      <c r="B103" s="345"/>
      <c r="C103" s="346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2" t="s">
        <v>212</v>
      </c>
      <c r="B106" s="353"/>
      <c r="C106" s="353"/>
      <c r="D106" s="353"/>
      <c r="E106" s="353"/>
      <c r="F106" s="35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295" t="s">
        <v>419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90" customHeight="1" x14ac:dyDescent="0.3">
      <c r="A117" s="51" t="s">
        <v>232</v>
      </c>
      <c r="B117" s="110">
        <v>1</v>
      </c>
      <c r="C117" s="94"/>
      <c r="D117" s="296" t="s">
        <v>426</v>
      </c>
      <c r="E117" s="94"/>
      <c r="F117" s="94"/>
      <c r="G117" s="126"/>
    </row>
    <row r="118" spans="1:7" s="22" customFormat="1" x14ac:dyDescent="0.3">
      <c r="A118" s="344" t="s">
        <v>36</v>
      </c>
      <c r="B118" s="345"/>
      <c r="C118" s="346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44" t="s">
        <v>295</v>
      </c>
      <c r="B119" s="345"/>
      <c r="C119" s="346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4" t="s">
        <v>36</v>
      </c>
      <c r="B133" s="345"/>
      <c r="C133" s="346"/>
      <c r="D133" s="248">
        <f>SUM(B122:C132)</f>
        <v>0</v>
      </c>
    </row>
    <row r="134" spans="1:7" x14ac:dyDescent="0.3">
      <c r="A134" s="344" t="s">
        <v>295</v>
      </c>
      <c r="B134" s="345"/>
      <c r="C134" s="346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0</v>
      </c>
      <c r="C140" s="95"/>
      <c r="D140" s="123" t="s">
        <v>424</v>
      </c>
      <c r="E140" s="123" t="s">
        <v>435</v>
      </c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4" t="s">
        <v>36</v>
      </c>
      <c r="B149" s="345"/>
      <c r="C149" s="346"/>
      <c r="D149" s="248">
        <f>SUM(B137:C148)</f>
        <v>22</v>
      </c>
    </row>
    <row r="150" spans="1:7" x14ac:dyDescent="0.3">
      <c r="A150" s="344" t="s">
        <v>295</v>
      </c>
      <c r="B150" s="345"/>
      <c r="C150" s="346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50.2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432</v>
      </c>
      <c r="E156" s="94"/>
      <c r="F156" s="94"/>
    </row>
    <row r="157" spans="1:7" ht="99" x14ac:dyDescent="0.35">
      <c r="A157" s="40" t="s">
        <v>308</v>
      </c>
      <c r="B157" s="94">
        <v>1</v>
      </c>
      <c r="C157" s="120" t="str">
        <f>IF(B157=0, -5, "0")</f>
        <v>0</v>
      </c>
      <c r="D157" s="123" t="s">
        <v>436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294"/>
      <c r="E158" s="94"/>
      <c r="F158" s="94"/>
    </row>
    <row r="159" spans="1:7" ht="30" x14ac:dyDescent="0.3">
      <c r="A159" s="75" t="s">
        <v>321</v>
      </c>
      <c r="B159" s="94">
        <v>1</v>
      </c>
      <c r="C159" s="94"/>
      <c r="D159" s="297" t="s">
        <v>433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4" t="s">
        <v>36</v>
      </c>
      <c r="B161" s="350"/>
      <c r="C161" s="351"/>
      <c r="D161" s="250">
        <f>SUM(B153:C160)</f>
        <v>13</v>
      </c>
    </row>
    <row r="162" spans="1:7" x14ac:dyDescent="0.3">
      <c r="A162" s="344" t="s">
        <v>295</v>
      </c>
      <c r="B162" s="345"/>
      <c r="C162" s="346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4" t="s">
        <v>36</v>
      </c>
      <c r="B169" s="345"/>
      <c r="C169" s="346"/>
      <c r="D169" s="248">
        <f>SUM(B165:C168)</f>
        <v>8</v>
      </c>
    </row>
    <row r="170" spans="1:7" x14ac:dyDescent="0.3">
      <c r="A170" s="344" t="s">
        <v>295</v>
      </c>
      <c r="B170" s="345"/>
      <c r="C170" s="34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4" t="s">
        <v>36</v>
      </c>
      <c r="B177" s="345"/>
      <c r="C177" s="346"/>
      <c r="D177" s="248">
        <f>SUM(B173:C176)</f>
        <v>8</v>
      </c>
    </row>
    <row r="178" spans="1:7" x14ac:dyDescent="0.3">
      <c r="A178" s="344" t="s">
        <v>295</v>
      </c>
      <c r="B178" s="345"/>
      <c r="C178" s="346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0</v>
      </c>
      <c r="C182" s="94"/>
      <c r="D182" s="95" t="s">
        <v>429</v>
      </c>
      <c r="E182" s="69" t="s">
        <v>430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4" t="s">
        <v>36</v>
      </c>
      <c r="B186" s="345"/>
      <c r="C186" s="346"/>
      <c r="D186" s="248">
        <f>SUM(B181:C185)</f>
        <v>8</v>
      </c>
    </row>
    <row r="187" spans="1:7" x14ac:dyDescent="0.3">
      <c r="A187" s="344" t="s">
        <v>295</v>
      </c>
      <c r="B187" s="345"/>
      <c r="C187" s="346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123"/>
      <c r="E192" s="123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4" t="s">
        <v>36</v>
      </c>
      <c r="B194" s="345"/>
      <c r="C194" s="346"/>
      <c r="D194" s="54">
        <f>SUM(B190:C193)</f>
        <v>4</v>
      </c>
    </row>
    <row r="195" spans="1:6" x14ac:dyDescent="0.3">
      <c r="A195" s="344" t="s">
        <v>295</v>
      </c>
      <c r="B195" s="345"/>
      <c r="C195" s="34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8">
        <v>0.65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0.95238095238095233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5" max="5" man="1"/>
    <brk id="162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70" zoomScaleSheetLayoutView="70" workbookViewId="0">
      <selection activeCell="F540" sqref="F54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6"/>
      <c r="E1" s="316"/>
      <c r="F1" s="316"/>
      <c r="G1" s="31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7" t="s">
        <v>179</v>
      </c>
      <c r="B7" s="317"/>
      <c r="C7" s="317"/>
      <c r="D7" s="317"/>
      <c r="E7" s="317"/>
      <c r="F7" s="317"/>
      <c r="G7" s="125"/>
    </row>
    <row r="8" spans="1:7" ht="29.25" x14ac:dyDescent="0.45">
      <c r="A8" s="318" t="str">
        <f>'Page de garde'!D18</f>
        <v>MOUROUJ IV</v>
      </c>
      <c r="B8" s="318"/>
      <c r="C8" s="318"/>
      <c r="D8" s="318"/>
      <c r="E8" s="318"/>
      <c r="F8" s="318"/>
      <c r="G8" s="125"/>
    </row>
    <row r="9" spans="1:7" ht="24" x14ac:dyDescent="0.45">
      <c r="A9" s="14" t="s">
        <v>42</v>
      </c>
      <c r="B9" s="319" t="s">
        <v>443</v>
      </c>
      <c r="C9" s="319"/>
      <c r="D9" s="319"/>
      <c r="E9" s="319"/>
      <c r="F9" s="319"/>
      <c r="G9" s="125"/>
    </row>
    <row r="10" spans="1:7" ht="24" x14ac:dyDescent="0.45">
      <c r="A10" s="15" t="s">
        <v>44</v>
      </c>
      <c r="B10" s="320" t="s">
        <v>444</v>
      </c>
      <c r="C10" s="320"/>
      <c r="D10" s="320"/>
      <c r="E10" s="320"/>
      <c r="F10" s="320"/>
      <c r="G10" s="125"/>
    </row>
    <row r="11" spans="1:7" ht="24" x14ac:dyDescent="0.45">
      <c r="A11" s="14" t="s">
        <v>43</v>
      </c>
      <c r="B11" s="315">
        <v>43245</v>
      </c>
      <c r="C11" s="315"/>
      <c r="D11" s="315"/>
      <c r="E11" s="315"/>
      <c r="F11" s="315"/>
      <c r="G11" s="125"/>
    </row>
    <row r="12" spans="1:7" ht="24" x14ac:dyDescent="0.45">
      <c r="A12" s="14" t="s">
        <v>239</v>
      </c>
      <c r="B12" s="321">
        <f>D549</f>
        <v>0.92992424242424243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43245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 t="s">
        <v>32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43245</v>
      </c>
      <c r="B49" s="124"/>
      <c r="C49" s="135"/>
      <c r="D49" s="124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64.5" customHeight="1" x14ac:dyDescent="0.3">
      <c r="A90" s="8" t="s">
        <v>222</v>
      </c>
      <c r="B90" s="130">
        <v>1</v>
      </c>
      <c r="C90" s="130"/>
      <c r="D90" s="137" t="s">
        <v>445</v>
      </c>
      <c r="E90" s="94"/>
      <c r="F90" s="204" t="s">
        <v>356</v>
      </c>
    </row>
    <row r="91" spans="1:7" ht="18" x14ac:dyDescent="0.3">
      <c r="A91" s="264" t="s">
        <v>375</v>
      </c>
      <c r="B91" s="130">
        <v>2</v>
      </c>
      <c r="C91" s="136" t="str">
        <f>IF(B91=0, -10, "0")</f>
        <v>0</v>
      </c>
      <c r="D91" s="299"/>
      <c r="E91" s="106"/>
      <c r="F91" s="204"/>
      <c r="G91" s="127"/>
    </row>
    <row r="92" spans="1:7" ht="132" x14ac:dyDescent="0.3">
      <c r="A92" s="70" t="s">
        <v>384</v>
      </c>
      <c r="B92" s="130">
        <v>1</v>
      </c>
      <c r="C92" s="218"/>
      <c r="D92" s="147" t="s">
        <v>446</v>
      </c>
      <c r="E92" s="106"/>
      <c r="F92" s="204" t="s">
        <v>356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">
        <v>32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0.96969696969696972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43245</v>
      </c>
      <c r="B106" s="124"/>
      <c r="C106" s="135"/>
      <c r="D106" s="124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1</v>
      </c>
      <c r="C130" s="131"/>
      <c r="D130" s="138" t="s">
        <v>447</v>
      </c>
      <c r="E130" s="106"/>
      <c r="F130" s="204" t="s">
        <v>356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81"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43245</v>
      </c>
      <c r="B161" s="124"/>
      <c r="C161" s="135"/>
      <c r="D161" s="127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82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448</v>
      </c>
      <c r="E182" s="95"/>
      <c r="F182" s="204" t="s">
        <v>356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33" x14ac:dyDescent="0.3">
      <c r="A184" s="210" t="s">
        <v>363</v>
      </c>
      <c r="B184" s="130">
        <v>1</v>
      </c>
      <c r="C184" s="150" t="str">
        <f>IF(B184=0, -5, "0")</f>
        <v>0</v>
      </c>
      <c r="D184" s="157" t="s">
        <v>451</v>
      </c>
      <c r="E184" s="95"/>
      <c r="F184" s="204" t="s">
        <v>356</v>
      </c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66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300" t="s">
        <v>449</v>
      </c>
      <c r="E186" s="94"/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2" t="s">
        <v>379</v>
      </c>
      <c r="B195" s="332"/>
      <c r="C195" s="332"/>
      <c r="D195" s="332"/>
      <c r="E195" s="332"/>
      <c r="F195" s="33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">
        <v>32</v>
      </c>
      <c r="C200" s="130"/>
      <c r="D200" s="281" t="s">
        <v>32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0.79166666666666663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0.83870967741935487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43245</v>
      </c>
      <c r="B208" s="124"/>
      <c r="C208" s="135"/>
      <c r="D208" s="124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2" t="s">
        <v>379</v>
      </c>
      <c r="B256" s="332"/>
      <c r="C256" s="332"/>
      <c r="D256" s="332"/>
      <c r="E256" s="332"/>
      <c r="F256" s="332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43245</v>
      </c>
      <c r="B269" s="124"/>
      <c r="C269" s="135"/>
      <c r="D269" s="124"/>
      <c r="F269" s="206"/>
      <c r="G269" s="214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ht="49.5" x14ac:dyDescent="0.3">
      <c r="A276" s="10" t="s">
        <v>259</v>
      </c>
      <c r="B276" s="130">
        <v>1</v>
      </c>
      <c r="C276" s="130"/>
      <c r="D276" s="236" t="s">
        <v>414</v>
      </c>
      <c r="E276" s="106"/>
      <c r="F276" s="204" t="s">
        <v>357</v>
      </c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453</v>
      </c>
      <c r="E293" s="106"/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3" t="s">
        <v>396</v>
      </c>
      <c r="B308" s="334"/>
      <c r="C308" s="334"/>
      <c r="D308" s="334"/>
      <c r="E308" s="334"/>
      <c r="F308" s="33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81">
        <v>1</v>
      </c>
      <c r="E313" s="282">
        <f>COUNTIF('A1 Exploitation'!F273:F312,"ok")</f>
        <v>3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0.97222222222222221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43245</v>
      </c>
      <c r="B321" s="124"/>
      <c r="C321" s="135"/>
      <c r="D321" s="127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33.7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454</v>
      </c>
      <c r="E342" s="95"/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3" t="s">
        <v>379</v>
      </c>
      <c r="B349" s="334"/>
      <c r="C349" s="334"/>
      <c r="D349" s="334"/>
      <c r="E349" s="334"/>
      <c r="F349" s="33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81"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43245</v>
      </c>
      <c r="B361" s="124"/>
      <c r="C361" s="135"/>
      <c r="D361" s="124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83.2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455</v>
      </c>
      <c r="E378" s="10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2" t="s">
        <v>379</v>
      </c>
      <c r="B383" s="332"/>
      <c r="C383" s="332"/>
      <c r="D383" s="332"/>
      <c r="E383" s="332"/>
      <c r="F383" s="33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32</v>
      </c>
      <c r="C386" s="130"/>
      <c r="D386" s="281" t="s">
        <v>32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0.58823529411764708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43245</v>
      </c>
      <c r="B394" s="124"/>
      <c r="C394" s="135"/>
      <c r="D394" s="127"/>
      <c r="G394" s="127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2" t="s">
        <v>379</v>
      </c>
      <c r="B435" s="332"/>
      <c r="C435" s="332"/>
      <c r="D435" s="332"/>
      <c r="E435" s="332"/>
      <c r="F435" s="33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81"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43245</v>
      </c>
      <c r="B447" s="124"/>
      <c r="C447" s="135"/>
      <c r="D447" s="124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6" t="s">
        <v>379</v>
      </c>
      <c r="B471" s="337"/>
      <c r="C471" s="337"/>
      <c r="D471" s="337"/>
      <c r="E471" s="337"/>
      <c r="F471" s="33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">
        <v>32</v>
      </c>
      <c r="C476" s="140"/>
      <c r="D476" s="25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8" t="s">
        <v>367</v>
      </c>
      <c r="B483" s="338"/>
      <c r="C483" s="338"/>
      <c r="D483" s="338"/>
      <c r="E483" s="185"/>
      <c r="F483" s="201"/>
    </row>
    <row r="484" spans="1:7" x14ac:dyDescent="0.3">
      <c r="A484" s="74">
        <f>B11</f>
        <v>43245</v>
      </c>
      <c r="B484" s="124"/>
      <c r="C484" s="135"/>
      <c r="D484" s="124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81"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43245</v>
      </c>
      <c r="B506" s="124"/>
      <c r="C506" s="135"/>
      <c r="D506" s="124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x14ac:dyDescent="0.3">
      <c r="A508" s="323"/>
      <c r="B508" s="41" t="s">
        <v>34</v>
      </c>
      <c r="C508" s="41" t="s">
        <v>33</v>
      </c>
      <c r="D508" s="358"/>
      <c r="E508" s="325"/>
      <c r="F508" s="32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32</v>
      </c>
      <c r="C512" s="140"/>
      <c r="D512" s="281" t="s">
        <v>32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43245</v>
      </c>
      <c r="B517" s="124"/>
      <c r="C517" s="135"/>
      <c r="D517" s="124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x14ac:dyDescent="0.3">
      <c r="A519" s="323"/>
      <c r="B519" s="41" t="s">
        <v>34</v>
      </c>
      <c r="C519" s="41" t="s">
        <v>33</v>
      </c>
      <c r="D519" s="358"/>
      <c r="E519" s="325"/>
      <c r="F519" s="32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32</v>
      </c>
      <c r="C532" s="140"/>
      <c r="D532" s="281" t="s">
        <v>32</v>
      </c>
      <c r="E532" s="282">
        <f>COUNTIF('A1 Exploitation'!F520:F531,"ok")</f>
        <v>0</v>
      </c>
      <c r="F532" s="283">
        <f>COUNTA('A1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43245</v>
      </c>
      <c r="B537" s="124"/>
      <c r="C537" s="135"/>
      <c r="D537" s="124"/>
      <c r="G537" s="127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x14ac:dyDescent="0.3">
      <c r="A539" s="323"/>
      <c r="B539" s="41" t="s">
        <v>34</v>
      </c>
      <c r="C539" s="41" t="s">
        <v>33</v>
      </c>
      <c r="D539" s="358"/>
      <c r="E539" s="325"/>
      <c r="F539" s="32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32</v>
      </c>
      <c r="C543" s="130"/>
      <c r="D543" s="281" t="s">
        <v>32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491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0.92992424242424243</v>
      </c>
    </row>
  </sheetData>
  <sheetProtection algorithmName="SHA-512" hashValue="HvQ6NwUWE92fHUr0rbcBHAkuQYHUKQH4KyEUjN35X4v6bWtRgvM9bQT1fmfF9Usc1/FNnd0GQ8OgxGTdkzAJ+Q==" saltValue="f+KOM4h6kvOUnPPBZD37F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540:B542 B212:B221 B226:B243 B196:B199 B273:B284 B289:B307 B248:B255 B325:B332 B337:B348 B309:B312 B365:B372 B377:B382 B350:B352 B398:B405 B410:B416 B421:B425 B430:B434 B384:B385 B451:B456 B461:B470 B436:B438 B488:B492 B472:B475 B496:B497 B509:B511 B257:B26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543 B313 B353 B386 B439 B476 B498 B512 B53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78" zoomScaleNormal="90" zoomScaleSheetLayoutView="78" workbookViewId="0">
      <selection activeCell="F190" sqref="F19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6"/>
      <c r="E1" s="316"/>
      <c r="F1" s="316"/>
      <c r="G1" s="31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0" t="s">
        <v>50</v>
      </c>
      <c r="B6" s="340"/>
      <c r="C6" s="340"/>
      <c r="D6" s="340"/>
      <c r="E6" s="340"/>
      <c r="F6" s="340"/>
      <c r="G6" s="125"/>
    </row>
    <row r="7" spans="1:7" s="12" customFormat="1" ht="21.75" customHeight="1" x14ac:dyDescent="0.45">
      <c r="A7" s="318" t="str">
        <f>'A2 Exploitation'!A8:F8</f>
        <v>MOUROUJ IV</v>
      </c>
      <c r="B7" s="318"/>
      <c r="C7" s="318"/>
      <c r="D7" s="318"/>
      <c r="E7" s="318"/>
      <c r="F7" s="318"/>
      <c r="G7" s="125"/>
    </row>
    <row r="8" spans="1:7" s="12" customFormat="1" ht="24" x14ac:dyDescent="0.45">
      <c r="A8" s="14" t="s">
        <v>42</v>
      </c>
      <c r="B8" s="341" t="str">
        <f>'A2 Exploitation'!B9:F9</f>
        <v>Dr Hend KAMOUN</v>
      </c>
      <c r="C8" s="341"/>
      <c r="D8" s="341"/>
      <c r="E8" s="341"/>
      <c r="F8" s="341"/>
      <c r="G8" s="125"/>
    </row>
    <row r="9" spans="1:7" s="12" customFormat="1" ht="24" x14ac:dyDescent="0.45">
      <c r="A9" s="15" t="s">
        <v>44</v>
      </c>
      <c r="B9" s="342" t="str">
        <f>'A2 Exploitation'!B10:F10</f>
        <v>Directeur du magasin et chefs rayons</v>
      </c>
      <c r="C9" s="342"/>
      <c r="D9" s="342"/>
      <c r="E9" s="342"/>
      <c r="F9" s="342"/>
      <c r="G9" s="125"/>
    </row>
    <row r="10" spans="1:7" s="12" customFormat="1" ht="24" x14ac:dyDescent="0.45">
      <c r="A10" s="14" t="s">
        <v>43</v>
      </c>
      <c r="B10" s="339">
        <f>'A2 Exploitation'!B11:F11</f>
        <v>43245</v>
      </c>
      <c r="C10" s="339"/>
      <c r="D10" s="339"/>
      <c r="E10" s="339"/>
      <c r="F10" s="339"/>
      <c r="G10" s="125"/>
    </row>
    <row r="11" spans="1:7" s="12" customFormat="1" ht="24" x14ac:dyDescent="0.45">
      <c r="A11" s="14" t="s">
        <v>294</v>
      </c>
      <c r="B11" s="343">
        <f>D199</f>
        <v>0.96116504854368934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9" t="s">
        <v>36</v>
      </c>
      <c r="B22" s="350"/>
      <c r="C22" s="351"/>
      <c r="D22" s="250">
        <f>SUM(B17:C21)</f>
        <v>10</v>
      </c>
    </row>
    <row r="23" spans="1:7" x14ac:dyDescent="0.3">
      <c r="A23" s="344" t="s">
        <v>295</v>
      </c>
      <c r="B23" s="345"/>
      <c r="C23" s="346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4" t="s">
        <v>36</v>
      </c>
      <c r="B33" s="345"/>
      <c r="C33" s="346"/>
      <c r="D33" s="248">
        <f>SUM(B26:C32)</f>
        <v>14</v>
      </c>
    </row>
    <row r="34" spans="1:7" x14ac:dyDescent="0.3">
      <c r="A34" s="344" t="s">
        <v>295</v>
      </c>
      <c r="B34" s="345"/>
      <c r="C34" s="34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2" t="s">
        <v>219</v>
      </c>
      <c r="B36" s="353"/>
      <c r="C36" s="353"/>
      <c r="D36" s="353"/>
      <c r="E36" s="353"/>
      <c r="F36" s="35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4" t="s">
        <v>36</v>
      </c>
      <c r="B42" s="345"/>
      <c r="C42" s="346"/>
      <c r="D42" s="248">
        <f>SUM(B37:C41)</f>
        <v>10</v>
      </c>
      <c r="E42" s="13"/>
      <c r="F42" s="13"/>
      <c r="G42" s="126"/>
    </row>
    <row r="43" spans="1:7" s="22" customFormat="1" x14ac:dyDescent="0.3">
      <c r="A43" s="344" t="s">
        <v>295</v>
      </c>
      <c r="B43" s="345"/>
      <c r="C43" s="34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4" t="s">
        <v>21</v>
      </c>
      <c r="B45" s="355"/>
      <c r="C45" s="355"/>
      <c r="D45" s="355"/>
      <c r="E45" s="355"/>
      <c r="F45" s="35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1</v>
      </c>
      <c r="C48" s="94"/>
      <c r="D48" s="95" t="s">
        <v>434</v>
      </c>
      <c r="E48" s="94"/>
      <c r="F48" s="94" t="s">
        <v>357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4" t="s">
        <v>36</v>
      </c>
      <c r="B52" s="345"/>
      <c r="C52" s="346"/>
      <c r="D52" s="248">
        <f>SUM(B46:C51)</f>
        <v>11</v>
      </c>
    </row>
    <row r="53" spans="1:7" x14ac:dyDescent="0.3">
      <c r="A53" s="344" t="s">
        <v>295</v>
      </c>
      <c r="B53" s="345"/>
      <c r="C53" s="346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461</v>
      </c>
      <c r="E56" s="94"/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4" t="s">
        <v>36</v>
      </c>
      <c r="B63" s="345"/>
      <c r="C63" s="346"/>
      <c r="D63" s="248">
        <f>SUM(B56:C62)</f>
        <v>13</v>
      </c>
    </row>
    <row r="64" spans="1:7" x14ac:dyDescent="0.3">
      <c r="A64" s="344" t="s">
        <v>295</v>
      </c>
      <c r="B64" s="345"/>
      <c r="C64" s="346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4" t="s">
        <v>36</v>
      </c>
      <c r="B84" s="345"/>
      <c r="C84" s="346"/>
      <c r="D84" s="248">
        <f>SUM(B67:C83)</f>
        <v>30</v>
      </c>
    </row>
    <row r="85" spans="1:7" x14ac:dyDescent="0.3">
      <c r="A85" s="344" t="s">
        <v>295</v>
      </c>
      <c r="B85" s="345"/>
      <c r="C85" s="346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4" t="s">
        <v>36</v>
      </c>
      <c r="B102" s="345"/>
      <c r="C102" s="346"/>
      <c r="D102" s="248">
        <f>SUM(B88:C101)</f>
        <v>24</v>
      </c>
    </row>
    <row r="103" spans="1:7" x14ac:dyDescent="0.3">
      <c r="A103" s="344" t="s">
        <v>295</v>
      </c>
      <c r="B103" s="345"/>
      <c r="C103" s="346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2" t="s">
        <v>212</v>
      </c>
      <c r="B106" s="353"/>
      <c r="C106" s="353"/>
      <c r="D106" s="353"/>
      <c r="E106" s="353"/>
      <c r="F106" s="353"/>
      <c r="G106" s="126"/>
    </row>
    <row r="107" spans="1:7" s="22" customFormat="1" ht="34.5" x14ac:dyDescent="0.4">
      <c r="A107" s="50" t="s">
        <v>274</v>
      </c>
      <c r="B107" s="110">
        <v>1</v>
      </c>
      <c r="C107" s="101"/>
      <c r="D107" s="301" t="s">
        <v>450</v>
      </c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4" customHeight="1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58.5" customHeight="1" x14ac:dyDescent="0.4">
      <c r="A112" s="46" t="s">
        <v>230</v>
      </c>
      <c r="B112" s="110">
        <v>1</v>
      </c>
      <c r="C112" s="120" t="str">
        <f>IF(B112=0, -5, "0")</f>
        <v>0</v>
      </c>
      <c r="D112" s="302" t="s">
        <v>452</v>
      </c>
      <c r="E112" s="94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21.75" customHeight="1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4" t="s">
        <v>36</v>
      </c>
      <c r="B118" s="345"/>
      <c r="C118" s="346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44" t="s">
        <v>295</v>
      </c>
      <c r="B119" s="345"/>
      <c r="C119" s="346"/>
      <c r="D119" s="33">
        <f>D118/(COUNT(B107:C117)*2)</f>
        <v>0.90909090909090906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4" t="s">
        <v>36</v>
      </c>
      <c r="B133" s="345"/>
      <c r="C133" s="346"/>
      <c r="D133" s="248">
        <f>SUM(B122:C132)</f>
        <v>0</v>
      </c>
    </row>
    <row r="134" spans="1:7" x14ac:dyDescent="0.3">
      <c r="A134" s="344" t="s">
        <v>295</v>
      </c>
      <c r="B134" s="345"/>
      <c r="C134" s="346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49.5" x14ac:dyDescent="0.3">
      <c r="A140" s="52" t="s">
        <v>278</v>
      </c>
      <c r="B140" s="110">
        <v>1</v>
      </c>
      <c r="C140" s="95"/>
      <c r="D140" s="123" t="s">
        <v>424</v>
      </c>
      <c r="E140" s="94"/>
      <c r="F140" s="94" t="s">
        <v>357</v>
      </c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4" t="s">
        <v>36</v>
      </c>
      <c r="B149" s="345"/>
      <c r="C149" s="346"/>
      <c r="D149" s="248">
        <f>SUM(B137:C148)</f>
        <v>23</v>
      </c>
    </row>
    <row r="150" spans="1:7" x14ac:dyDescent="0.3">
      <c r="A150" s="344" t="s">
        <v>295</v>
      </c>
      <c r="B150" s="345"/>
      <c r="C150" s="346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456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ht="33" x14ac:dyDescent="0.3">
      <c r="A160" s="75" t="s">
        <v>164</v>
      </c>
      <c r="B160" s="94">
        <v>2</v>
      </c>
      <c r="C160" s="94"/>
      <c r="D160" s="95" t="s">
        <v>457</v>
      </c>
      <c r="E160" s="94"/>
      <c r="F160" s="94" t="s">
        <v>357</v>
      </c>
    </row>
    <row r="161" spans="1:7" x14ac:dyDescent="0.3">
      <c r="A161" s="344" t="s">
        <v>36</v>
      </c>
      <c r="B161" s="350"/>
      <c r="C161" s="351"/>
      <c r="D161" s="250">
        <f>SUM(B153:C160)</f>
        <v>15</v>
      </c>
    </row>
    <row r="162" spans="1:7" x14ac:dyDescent="0.3">
      <c r="A162" s="344" t="s">
        <v>295</v>
      </c>
      <c r="B162" s="345"/>
      <c r="C162" s="346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4" t="s">
        <v>36</v>
      </c>
      <c r="B169" s="345"/>
      <c r="C169" s="346"/>
      <c r="D169" s="248">
        <f>SUM(B165:C168)</f>
        <v>8</v>
      </c>
    </row>
    <row r="170" spans="1:7" x14ac:dyDescent="0.3">
      <c r="A170" s="344" t="s">
        <v>295</v>
      </c>
      <c r="B170" s="345"/>
      <c r="C170" s="34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ht="30.75" x14ac:dyDescent="0.3">
      <c r="A173" s="20" t="s">
        <v>180</v>
      </c>
      <c r="B173" s="94">
        <v>1</v>
      </c>
      <c r="C173" s="94"/>
      <c r="D173" s="119" t="s">
        <v>458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4" t="s">
        <v>36</v>
      </c>
      <c r="B177" s="345"/>
      <c r="C177" s="346"/>
      <c r="D177" s="248">
        <f>SUM(B173:C176)</f>
        <v>7</v>
      </c>
    </row>
    <row r="178" spans="1:7" x14ac:dyDescent="0.3">
      <c r="A178" s="344" t="s">
        <v>295</v>
      </c>
      <c r="B178" s="345"/>
      <c r="C178" s="346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459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4" t="s">
        <v>36</v>
      </c>
      <c r="B186" s="345"/>
      <c r="C186" s="346"/>
      <c r="D186" s="248">
        <f>SUM(B181:C185)</f>
        <v>9</v>
      </c>
    </row>
    <row r="187" spans="1:7" x14ac:dyDescent="0.3">
      <c r="A187" s="344" t="s">
        <v>295</v>
      </c>
      <c r="B187" s="345"/>
      <c r="C187" s="346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4" t="s">
        <v>36</v>
      </c>
      <c r="B194" s="345"/>
      <c r="C194" s="346"/>
      <c r="D194" s="54">
        <f>SUM(B190:C193)</f>
        <v>4</v>
      </c>
    </row>
    <row r="195" spans="1:6" x14ac:dyDescent="0.3">
      <c r="A195" s="344" t="s">
        <v>295</v>
      </c>
      <c r="B195" s="345"/>
      <c r="C195" s="34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303">
        <f>COUNTIF('A1 Technique'!F17:F193,"ok")</f>
        <v>0</v>
      </c>
      <c r="F197" s="303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0.96116504854368934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120" zoomScaleSheetLayoutView="120" workbookViewId="0">
      <selection activeCell="B10" sqref="B10:F1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6"/>
      <c r="E1" s="316"/>
      <c r="F1" s="316"/>
      <c r="G1" s="31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7" t="s">
        <v>179</v>
      </c>
      <c r="B7" s="317"/>
      <c r="C7" s="317"/>
      <c r="D7" s="317"/>
      <c r="E7" s="317"/>
      <c r="F7" s="317"/>
      <c r="G7" s="125"/>
    </row>
    <row r="8" spans="1:7" ht="29.25" x14ac:dyDescent="0.45">
      <c r="A8" s="318" t="str">
        <f>'Page de garde'!D18</f>
        <v>MOUROUJ IV</v>
      </c>
      <c r="B8" s="318"/>
      <c r="C8" s="318"/>
      <c r="D8" s="318"/>
      <c r="E8" s="318"/>
      <c r="F8" s="318"/>
      <c r="G8" s="125"/>
    </row>
    <row r="9" spans="1:7" ht="24" x14ac:dyDescent="0.45">
      <c r="A9" s="14" t="s">
        <v>42</v>
      </c>
      <c r="B9" s="319" t="s">
        <v>462</v>
      </c>
      <c r="C9" s="319"/>
      <c r="D9" s="319"/>
      <c r="E9" s="319"/>
      <c r="F9" s="319"/>
      <c r="G9" s="125"/>
    </row>
    <row r="10" spans="1:7" ht="24" x14ac:dyDescent="0.45">
      <c r="A10" s="15" t="s">
        <v>44</v>
      </c>
      <c r="B10" s="320" t="s">
        <v>463</v>
      </c>
      <c r="C10" s="320"/>
      <c r="D10" s="320"/>
      <c r="E10" s="320"/>
      <c r="F10" s="320"/>
      <c r="G10" s="125"/>
    </row>
    <row r="11" spans="1:7" ht="24" x14ac:dyDescent="0.45">
      <c r="A11" s="14" t="s">
        <v>43</v>
      </c>
      <c r="B11" s="315">
        <v>43311</v>
      </c>
      <c r="C11" s="315"/>
      <c r="D11" s="315"/>
      <c r="E11" s="315"/>
      <c r="F11" s="315"/>
      <c r="G11" s="125"/>
    </row>
    <row r="12" spans="1:7" ht="24" x14ac:dyDescent="0.45">
      <c r="A12" s="14" t="s">
        <v>239</v>
      </c>
      <c r="B12" s="321">
        <f>D549</f>
        <v>0.8867924528301887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43311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43311</v>
      </c>
      <c r="B49" s="124"/>
      <c r="C49" s="135"/>
      <c r="D49" s="124"/>
    </row>
    <row r="50" spans="1:7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3" x14ac:dyDescent="0.3">
      <c r="A54" s="18" t="s">
        <v>229</v>
      </c>
      <c r="B54" s="130" t="s">
        <v>32</v>
      </c>
      <c r="C54" s="130"/>
      <c r="D54" s="138" t="s">
        <v>464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12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305" t="s">
        <v>465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49.5" x14ac:dyDescent="0.3">
      <c r="A76" s="70" t="s">
        <v>156</v>
      </c>
      <c r="B76" s="130">
        <v>2</v>
      </c>
      <c r="C76" s="131"/>
      <c r="D76" s="138" t="s">
        <v>466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33.75" x14ac:dyDescent="0.35">
      <c r="A78" s="191" t="s">
        <v>397</v>
      </c>
      <c r="B78" s="130">
        <v>1</v>
      </c>
      <c r="C78" s="150"/>
      <c r="D78" s="223" t="s">
        <v>467</v>
      </c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306"/>
      <c r="E82" s="116"/>
      <c r="F82" s="204"/>
      <c r="G82" s="127"/>
    </row>
    <row r="83" spans="1:7" s="112" customFormat="1" ht="33" x14ac:dyDescent="0.3">
      <c r="A83" s="55" t="s">
        <v>383</v>
      </c>
      <c r="B83" s="130">
        <v>1</v>
      </c>
      <c r="C83" s="213"/>
      <c r="D83" s="151" t="s">
        <v>468</v>
      </c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49.5" x14ac:dyDescent="0.3">
      <c r="A88" s="4" t="s">
        <v>96</v>
      </c>
      <c r="B88" s="130">
        <v>1</v>
      </c>
      <c r="C88" s="130"/>
      <c r="D88" s="137" t="s">
        <v>469</v>
      </c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COUNTIF('A2 Exploitation'!F53:F98,"ok")</f>
        <v>2</v>
      </c>
      <c r="F99" s="283">
        <f>COUNTA('A2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</v>
      </c>
    </row>
    <row r="102" spans="1:7" ht="18" x14ac:dyDescent="0.35">
      <c r="A102" s="42" t="s">
        <v>61</v>
      </c>
      <c r="B102" s="152"/>
      <c r="C102" s="153"/>
      <c r="D102" s="143">
        <f>SUM(D84,D100,D61)</f>
        <v>63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0.95454545454545459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43311</v>
      </c>
      <c r="B106" s="124"/>
      <c r="C106" s="135"/>
      <c r="D106" s="124"/>
    </row>
    <row r="107" spans="1:7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ht="48.75" customHeight="1" x14ac:dyDescent="0.3">
      <c r="A128" s="4" t="s">
        <v>170</v>
      </c>
      <c r="B128" s="130">
        <v>1</v>
      </c>
      <c r="C128" s="131"/>
      <c r="D128" s="156" t="s">
        <v>471</v>
      </c>
      <c r="E128" s="94"/>
      <c r="F128" s="204"/>
    </row>
    <row r="129" spans="1:7" s="112" customFormat="1" ht="29.25" customHeight="1" x14ac:dyDescent="0.3">
      <c r="A129" s="238" t="s">
        <v>519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1,IF(D153=0,"0","NA")))</f>
        <v>2</v>
      </c>
      <c r="C153" s="140"/>
      <c r="D153" s="281">
        <f>IFERROR(E153/F153,"N.A")</f>
        <v>1</v>
      </c>
      <c r="E153" s="282">
        <f>COUNTIF('A2 Exploitation'!F110:F152,"ok")</f>
        <v>1</v>
      </c>
      <c r="F153" s="283">
        <f>COUNTA('A2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0.98529411764705888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43311</v>
      </c>
      <c r="B161" s="124"/>
      <c r="C161" s="135"/>
      <c r="D161" s="127"/>
    </row>
    <row r="162" spans="1:7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01.25" customHeight="1" x14ac:dyDescent="0.3">
      <c r="A185" s="70" t="s">
        <v>136</v>
      </c>
      <c r="B185" s="130">
        <v>1</v>
      </c>
      <c r="C185" s="130"/>
      <c r="D185" s="240" t="s">
        <v>521</v>
      </c>
      <c r="E185" s="94"/>
      <c r="F185" s="204"/>
    </row>
    <row r="186" spans="1:7" ht="102" customHeight="1" x14ac:dyDescent="0.35">
      <c r="A186" s="276" t="s">
        <v>186</v>
      </c>
      <c r="B186" s="130">
        <v>0</v>
      </c>
      <c r="C186" s="136">
        <f>IF(B186=0, -10, "0")</f>
        <v>-10</v>
      </c>
      <c r="D186" s="165" t="s">
        <v>514</v>
      </c>
      <c r="E186" s="95" t="s">
        <v>470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58.5" customHeight="1" x14ac:dyDescent="0.3">
      <c r="A188" s="70" t="s">
        <v>170</v>
      </c>
      <c r="B188" s="130">
        <v>1</v>
      </c>
      <c r="C188" s="130"/>
      <c r="D188" s="116" t="s">
        <v>471</v>
      </c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2" t="s">
        <v>379</v>
      </c>
      <c r="B195" s="332"/>
      <c r="C195" s="332"/>
      <c r="D195" s="332"/>
      <c r="E195" s="332"/>
      <c r="F195" s="33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0.66666666666666663</v>
      </c>
      <c r="E200" s="282">
        <f>COUNTIF('A2 Exploitation'!F165:F199,"ok")</f>
        <v>2</v>
      </c>
      <c r="F200" s="283">
        <f>COUNTA('A2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25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0.5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39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0.609375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43311</v>
      </c>
      <c r="B208" s="124"/>
      <c r="C208" s="135"/>
      <c r="D208" s="124"/>
    </row>
    <row r="209" spans="1:7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2" t="s">
        <v>379</v>
      </c>
      <c r="B256" s="332"/>
      <c r="C256" s="332"/>
      <c r="D256" s="332"/>
      <c r="E256" s="332"/>
      <c r="F256" s="332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43311</v>
      </c>
      <c r="B269" s="124"/>
      <c r="C269" s="135"/>
      <c r="D269" s="124"/>
      <c r="F269" s="206"/>
      <c r="G269" s="214"/>
    </row>
    <row r="270" spans="1:7" s="16" customForma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49.5" x14ac:dyDescent="0.3">
      <c r="A273" s="222" t="s">
        <v>364</v>
      </c>
      <c r="B273" s="130">
        <v>0</v>
      </c>
      <c r="C273" s="150"/>
      <c r="D273" s="95" t="s">
        <v>472</v>
      </c>
      <c r="E273" s="116" t="s">
        <v>473</v>
      </c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ht="33" x14ac:dyDescent="0.3">
      <c r="A276" s="10" t="s">
        <v>259</v>
      </c>
      <c r="B276" s="130">
        <v>1</v>
      </c>
      <c r="C276" s="130"/>
      <c r="D276" s="95" t="s">
        <v>474</v>
      </c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21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0.875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48.75" customHeight="1" x14ac:dyDescent="0.3">
      <c r="A289" s="211" t="s">
        <v>372</v>
      </c>
      <c r="B289" s="130">
        <v>1</v>
      </c>
      <c r="C289" s="131"/>
      <c r="D289" s="214" t="s">
        <v>475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477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67.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515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1</v>
      </c>
      <c r="C303" s="131"/>
      <c r="D303" s="165" t="s">
        <v>476</v>
      </c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3" x14ac:dyDescent="0.3">
      <c r="A306" s="70" t="s">
        <v>178</v>
      </c>
      <c r="B306" s="130">
        <v>1</v>
      </c>
      <c r="C306" s="131"/>
      <c r="D306" s="165" t="s">
        <v>478</v>
      </c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3" t="s">
        <v>396</v>
      </c>
      <c r="B308" s="334"/>
      <c r="C308" s="334"/>
      <c r="D308" s="334"/>
      <c r="E308" s="334"/>
      <c r="F308" s="33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49.5" x14ac:dyDescent="0.3">
      <c r="A312" s="219" t="s">
        <v>392</v>
      </c>
      <c r="B312" s="130">
        <v>1</v>
      </c>
      <c r="C312" s="213"/>
      <c r="D312" s="165" t="s">
        <v>479</v>
      </c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0.5</v>
      </c>
      <c r="E313" s="282">
        <f>COUNTIF('A2 Exploitation'!F273:F312,"ok")</f>
        <v>1</v>
      </c>
      <c r="F313" s="283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39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0.84782608695652173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0.8571428571428571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43311</v>
      </c>
      <c r="B321" s="124"/>
      <c r="C321" s="135"/>
      <c r="D321" s="127"/>
    </row>
    <row r="322" spans="1:7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49.5" x14ac:dyDescent="0.3">
      <c r="A338" s="70" t="s">
        <v>320</v>
      </c>
      <c r="B338" s="130">
        <v>1</v>
      </c>
      <c r="C338" s="130"/>
      <c r="D338" s="95" t="s">
        <v>480</v>
      </c>
      <c r="E338" s="94"/>
      <c r="F338" s="204"/>
    </row>
    <row r="339" spans="1:7" ht="33" x14ac:dyDescent="0.3">
      <c r="A339" s="4" t="s">
        <v>5</v>
      </c>
      <c r="B339" s="130">
        <v>1</v>
      </c>
      <c r="C339" s="130"/>
      <c r="D339" s="129" t="s">
        <v>481</v>
      </c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1</v>
      </c>
      <c r="C347" s="130"/>
      <c r="D347" s="217" t="s">
        <v>482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3" t="s">
        <v>379</v>
      </c>
      <c r="B349" s="334"/>
      <c r="C349" s="334"/>
      <c r="D349" s="334"/>
      <c r="E349" s="334"/>
      <c r="F349" s="33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43311</v>
      </c>
      <c r="B361" s="124"/>
      <c r="C361" s="135"/>
      <c r="D361" s="124"/>
    </row>
    <row r="362" spans="1:7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1</v>
      </c>
      <c r="C366" s="130"/>
      <c r="D366" s="12" t="s">
        <v>483</v>
      </c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487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2" t="s">
        <v>379</v>
      </c>
      <c r="B383" s="332"/>
      <c r="C383" s="332"/>
      <c r="D383" s="332"/>
      <c r="E383" s="332"/>
      <c r="F383" s="33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43311</v>
      </c>
      <c r="B394" s="124"/>
      <c r="C394" s="135"/>
      <c r="D394" s="127"/>
      <c r="G394" s="127"/>
    </row>
    <row r="395" spans="1:7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50.25" x14ac:dyDescent="0.35">
      <c r="A411" s="261" t="s">
        <v>55</v>
      </c>
      <c r="B411" s="130">
        <v>0</v>
      </c>
      <c r="C411" s="136">
        <f>IF(B411=0, -10, IF(B411=1, -5, "0"))</f>
        <v>-10</v>
      </c>
      <c r="D411" s="95" t="s">
        <v>484</v>
      </c>
      <c r="E411" s="113" t="s">
        <v>485</v>
      </c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0.125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2" t="s">
        <v>379</v>
      </c>
      <c r="B435" s="332"/>
      <c r="C435" s="332"/>
      <c r="D435" s="332"/>
      <c r="E435" s="332"/>
      <c r="F435" s="33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0.76666666666666672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43311</v>
      </c>
      <c r="B447" s="124"/>
      <c r="C447" s="135"/>
      <c r="D447" s="124"/>
    </row>
    <row r="448" spans="1:7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73.5" customHeight="1" x14ac:dyDescent="0.3">
      <c r="A462" s="70" t="s">
        <v>243</v>
      </c>
      <c r="B462" s="130">
        <v>1</v>
      </c>
      <c r="C462" s="130"/>
      <c r="D462" s="156" t="s">
        <v>516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6" t="s">
        <v>379</v>
      </c>
      <c r="B471" s="337"/>
      <c r="C471" s="337"/>
      <c r="D471" s="337"/>
      <c r="E471" s="337"/>
      <c r="F471" s="33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517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>
        <f>IF(D476=1, 2, IF(AND(D476&lt;1,D476&gt;0), 1, IF(D476=0,"0","NA")))</f>
        <v>2</v>
      </c>
      <c r="C476" s="140"/>
      <c r="D476" s="25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0.97499999999999998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8" t="s">
        <v>367</v>
      </c>
      <c r="B483" s="338"/>
      <c r="C483" s="338"/>
      <c r="D483" s="338"/>
      <c r="E483" s="185"/>
      <c r="F483" s="201"/>
    </row>
    <row r="484" spans="1:7" x14ac:dyDescent="0.3">
      <c r="A484" s="74">
        <f>B11</f>
        <v>43311</v>
      </c>
      <c r="B484" s="124"/>
      <c r="C484" s="135"/>
      <c r="D484" s="124"/>
    </row>
    <row r="485" spans="1:7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486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43311</v>
      </c>
      <c r="B506" s="124"/>
      <c r="C506" s="135"/>
      <c r="D506" s="124"/>
    </row>
    <row r="507" spans="1:7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ht="33" x14ac:dyDescent="0.3">
      <c r="A509" s="6" t="s">
        <v>15</v>
      </c>
      <c r="B509" s="130">
        <v>2</v>
      </c>
      <c r="C509" s="130"/>
      <c r="D509" s="95" t="s">
        <v>518</v>
      </c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43311</v>
      </c>
      <c r="B517" s="124"/>
      <c r="C517" s="135"/>
      <c r="D517" s="124"/>
    </row>
    <row r="518" spans="1:7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 t="s">
        <v>32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43311</v>
      </c>
      <c r="B537" s="124"/>
      <c r="C537" s="135"/>
      <c r="D537" s="124"/>
      <c r="G537" s="127"/>
    </row>
    <row r="538" spans="1:7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0.9358974358974359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470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0.8867924528301887</v>
      </c>
    </row>
  </sheetData>
  <sheetProtection algorithmName="SHA-512" hashValue="K9T2qiSPNMoleF1NPuHSGe2PK5/RU/sPvxzVxO6fBP92njgAadBWIF0MbBPhw0XilPBAuwhNrg0SfR8DFQQakA==" saltValue="j7lcXtUrR8adWp98FuoYM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0" orientation="portrait" r:id="rId1"/>
  <rowBreaks count="4" manualBreakCount="4">
    <brk id="85" max="6" man="1"/>
    <brk id="202" max="6" man="1"/>
    <brk id="267" max="6" man="1"/>
    <brk id="44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7" zoomScaleNormal="90" zoomScaleSheetLayoutView="100" workbookViewId="0">
      <selection activeCell="D20" sqref="D2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6"/>
      <c r="E1" s="316"/>
      <c r="F1" s="316"/>
      <c r="G1" s="31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0" t="s">
        <v>50</v>
      </c>
      <c r="B6" s="340"/>
      <c r="C6" s="340"/>
      <c r="D6" s="340"/>
      <c r="E6" s="340"/>
      <c r="F6" s="340"/>
      <c r="G6" s="125"/>
    </row>
    <row r="7" spans="1:7" s="12" customFormat="1" ht="21.75" customHeight="1" x14ac:dyDescent="0.45">
      <c r="A7" s="318" t="str">
        <f>'A3 Exploitation'!A8:F8</f>
        <v>MOUROUJ IV</v>
      </c>
      <c r="B7" s="318"/>
      <c r="C7" s="318"/>
      <c r="D7" s="318"/>
      <c r="E7" s="318"/>
      <c r="F7" s="318"/>
      <c r="G7" s="125"/>
    </row>
    <row r="8" spans="1:7" s="12" customFormat="1" ht="24" x14ac:dyDescent="0.45">
      <c r="A8" s="14" t="s">
        <v>42</v>
      </c>
      <c r="B8" s="341" t="str">
        <f>'A3 Exploitation'!B9:F9</f>
        <v>Dr Raja Bouhalfaya</v>
      </c>
      <c r="C8" s="341"/>
      <c r="D8" s="341"/>
      <c r="E8" s="341"/>
      <c r="F8" s="341"/>
      <c r="G8" s="125"/>
    </row>
    <row r="9" spans="1:7" s="12" customFormat="1" ht="24" x14ac:dyDescent="0.45">
      <c r="A9" s="15" t="s">
        <v>44</v>
      </c>
      <c r="B9" s="342" t="str">
        <f>'A3 Exploitation'!B10:F10</f>
        <v>Directrice du magasin et chefs rayons</v>
      </c>
      <c r="C9" s="342"/>
      <c r="D9" s="342"/>
      <c r="E9" s="342"/>
      <c r="F9" s="342"/>
      <c r="G9" s="125"/>
    </row>
    <row r="10" spans="1:7" s="12" customFormat="1" ht="24" x14ac:dyDescent="0.45">
      <c r="A10" s="14" t="s">
        <v>43</v>
      </c>
      <c r="B10" s="339">
        <f>'A3 Exploitation'!B11:F11</f>
        <v>43311</v>
      </c>
      <c r="C10" s="339"/>
      <c r="D10" s="339"/>
      <c r="E10" s="339"/>
      <c r="F10" s="339"/>
      <c r="G10" s="125"/>
    </row>
    <row r="11" spans="1:7" s="12" customFormat="1" ht="24" x14ac:dyDescent="0.45">
      <c r="A11" s="14" t="s">
        <v>294</v>
      </c>
      <c r="B11" s="343">
        <f>D199</f>
        <v>0.87113402061855671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69.75" customHeight="1" x14ac:dyDescent="0.3">
      <c r="A19" s="17" t="s">
        <v>81</v>
      </c>
      <c r="B19" s="94">
        <v>0</v>
      </c>
      <c r="C19" s="94"/>
      <c r="D19" s="156" t="s">
        <v>488</v>
      </c>
      <c r="E19" s="156" t="s">
        <v>520</v>
      </c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9" t="s">
        <v>36</v>
      </c>
      <c r="B22" s="350"/>
      <c r="C22" s="351"/>
      <c r="D22" s="92">
        <f>SUM(B17:C21)</f>
        <v>8</v>
      </c>
    </row>
    <row r="23" spans="1:7" x14ac:dyDescent="0.3">
      <c r="A23" s="344" t="s">
        <v>295</v>
      </c>
      <c r="B23" s="345"/>
      <c r="C23" s="346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ht="33" x14ac:dyDescent="0.3">
      <c r="A27" s="17" t="s">
        <v>90</v>
      </c>
      <c r="B27" s="94">
        <v>2</v>
      </c>
      <c r="C27" s="94"/>
      <c r="D27" s="95" t="s">
        <v>489</v>
      </c>
      <c r="E27" s="94"/>
      <c r="F27" s="94"/>
    </row>
    <row r="28" spans="1:7" ht="49.5" x14ac:dyDescent="0.3">
      <c r="A28" s="44" t="s">
        <v>370</v>
      </c>
      <c r="B28" s="94">
        <v>2</v>
      </c>
      <c r="C28" s="94"/>
      <c r="D28" s="95" t="s">
        <v>490</v>
      </c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4" t="s">
        <v>36</v>
      </c>
      <c r="B33" s="345"/>
      <c r="C33" s="346"/>
      <c r="D33" s="91">
        <f>SUM(B26:C32)</f>
        <v>14</v>
      </c>
    </row>
    <row r="34" spans="1:7" x14ac:dyDescent="0.3">
      <c r="A34" s="344" t="s">
        <v>295</v>
      </c>
      <c r="B34" s="345"/>
      <c r="C34" s="34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2" t="s">
        <v>219</v>
      </c>
      <c r="B36" s="353"/>
      <c r="C36" s="353"/>
      <c r="D36" s="353"/>
      <c r="E36" s="353"/>
      <c r="F36" s="353"/>
      <c r="G36" s="126"/>
    </row>
    <row r="37" spans="1:7" s="22" customFormat="1" ht="33.75" x14ac:dyDescent="0.35">
      <c r="A37" s="40" t="s">
        <v>97</v>
      </c>
      <c r="B37" s="94">
        <v>2</v>
      </c>
      <c r="C37" s="120" t="str">
        <f>IF(B37=0, -5, "0")</f>
        <v>0</v>
      </c>
      <c r="D37" s="95" t="s">
        <v>491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4" t="s">
        <v>36</v>
      </c>
      <c r="B42" s="345"/>
      <c r="C42" s="346"/>
      <c r="D42" s="91">
        <f>SUM(B37:C41)</f>
        <v>10</v>
      </c>
      <c r="E42" s="13"/>
      <c r="F42" s="13"/>
      <c r="G42" s="126"/>
    </row>
    <row r="43" spans="1:7" s="22" customFormat="1" x14ac:dyDescent="0.3">
      <c r="A43" s="344" t="s">
        <v>295</v>
      </c>
      <c r="B43" s="345"/>
      <c r="C43" s="346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4" t="s">
        <v>21</v>
      </c>
      <c r="B45" s="355"/>
      <c r="C45" s="355"/>
      <c r="D45" s="355"/>
      <c r="E45" s="355"/>
      <c r="F45" s="35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492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493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4" t="s">
        <v>36</v>
      </c>
      <c r="B52" s="345"/>
      <c r="C52" s="346"/>
      <c r="D52" s="91">
        <f>SUM(B46:C51)</f>
        <v>9</v>
      </c>
    </row>
    <row r="53" spans="1:7" x14ac:dyDescent="0.3">
      <c r="A53" s="344" t="s">
        <v>295</v>
      </c>
      <c r="B53" s="345"/>
      <c r="C53" s="346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513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82.5" x14ac:dyDescent="0.3">
      <c r="A58" s="23" t="s">
        <v>244</v>
      </c>
      <c r="B58" s="94">
        <v>1</v>
      </c>
      <c r="C58" s="94"/>
      <c r="D58" s="95" t="s">
        <v>497</v>
      </c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494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495</v>
      </c>
      <c r="E60" s="94"/>
      <c r="F60" s="94"/>
    </row>
    <row r="61" spans="1:7" ht="83.25" x14ac:dyDescent="0.35">
      <c r="A61" s="40" t="s">
        <v>297</v>
      </c>
      <c r="B61" s="94">
        <v>1</v>
      </c>
      <c r="C61" s="120" t="str">
        <f>IF(B61=0, -5, "0")</f>
        <v>0</v>
      </c>
      <c r="D61" s="95" t="s">
        <v>496</v>
      </c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4" t="s">
        <v>36</v>
      </c>
      <c r="B63" s="345"/>
      <c r="C63" s="346"/>
      <c r="D63" s="91">
        <f>SUM(B56:C62)</f>
        <v>10</v>
      </c>
    </row>
    <row r="64" spans="1:7" x14ac:dyDescent="0.3">
      <c r="A64" s="344" t="s">
        <v>295</v>
      </c>
      <c r="B64" s="345"/>
      <c r="C64" s="346"/>
      <c r="D64" s="33">
        <f>D63/(COUNT(B56:C62)*2)</f>
        <v>0.7142857142857143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23" t="s">
        <v>498</v>
      </c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95" t="s">
        <v>499</v>
      </c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500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4" t="s">
        <v>36</v>
      </c>
      <c r="B84" s="345"/>
      <c r="C84" s="346"/>
      <c r="D84" s="91">
        <f>SUM(B67:C83)</f>
        <v>23</v>
      </c>
    </row>
    <row r="85" spans="1:7" x14ac:dyDescent="0.3">
      <c r="A85" s="344" t="s">
        <v>295</v>
      </c>
      <c r="B85" s="345"/>
      <c r="C85" s="346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123" t="s">
        <v>501</v>
      </c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4" t="s">
        <v>36</v>
      </c>
      <c r="B102" s="345"/>
      <c r="C102" s="346"/>
      <c r="D102" s="91">
        <f>SUM(B88:C101)</f>
        <v>20</v>
      </c>
    </row>
    <row r="103" spans="1:7" x14ac:dyDescent="0.3">
      <c r="A103" s="344" t="s">
        <v>295</v>
      </c>
      <c r="B103" s="345"/>
      <c r="C103" s="346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2" t="s">
        <v>212</v>
      </c>
      <c r="B106" s="353"/>
      <c r="C106" s="353"/>
      <c r="D106" s="353"/>
      <c r="E106" s="353"/>
      <c r="F106" s="35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502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4" t="s">
        <v>36</v>
      </c>
      <c r="B118" s="345"/>
      <c r="C118" s="346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44" t="s">
        <v>295</v>
      </c>
      <c r="B119" s="345"/>
      <c r="C119" s="34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4" t="s">
        <v>36</v>
      </c>
      <c r="B133" s="345"/>
      <c r="C133" s="346"/>
      <c r="D133" s="91">
        <f>SUM(B122:C132)</f>
        <v>0</v>
      </c>
    </row>
    <row r="134" spans="1:7" x14ac:dyDescent="0.3">
      <c r="A134" s="344" t="s">
        <v>295</v>
      </c>
      <c r="B134" s="345"/>
      <c r="C134" s="346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33.75" x14ac:dyDescent="0.35">
      <c r="A138" s="40" t="s">
        <v>127</v>
      </c>
      <c r="B138" s="110">
        <v>2</v>
      </c>
      <c r="C138" s="120" t="str">
        <f>IF(B138=0, -5, "0")</f>
        <v>0</v>
      </c>
      <c r="D138" s="116" t="s">
        <v>503</v>
      </c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2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3" x14ac:dyDescent="0.3">
      <c r="A147" s="50" t="s">
        <v>214</v>
      </c>
      <c r="B147" s="110">
        <v>1</v>
      </c>
      <c r="C147" s="95"/>
      <c r="D147" s="116" t="s">
        <v>504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4" t="s">
        <v>36</v>
      </c>
      <c r="B149" s="345"/>
      <c r="C149" s="346"/>
      <c r="D149" s="91">
        <f>SUM(B137:C148)</f>
        <v>23</v>
      </c>
    </row>
    <row r="150" spans="1:7" x14ac:dyDescent="0.3">
      <c r="A150" s="344" t="s">
        <v>295</v>
      </c>
      <c r="B150" s="345"/>
      <c r="C150" s="346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0</v>
      </c>
      <c r="C156" s="120">
        <f>IF(B156=0, -5, "0")</f>
        <v>-5</v>
      </c>
      <c r="D156" s="95" t="s">
        <v>505</v>
      </c>
      <c r="E156" s="94" t="s">
        <v>522</v>
      </c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506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ht="33" x14ac:dyDescent="0.3">
      <c r="A159" s="75" t="s">
        <v>321</v>
      </c>
      <c r="B159" s="94">
        <v>1</v>
      </c>
      <c r="C159" s="94"/>
      <c r="D159" s="95" t="s">
        <v>507</v>
      </c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4" t="s">
        <v>36</v>
      </c>
      <c r="B161" s="350"/>
      <c r="C161" s="351"/>
      <c r="D161" s="92">
        <f>SUM(B153:C160)</f>
        <v>7</v>
      </c>
    </row>
    <row r="162" spans="1:7" x14ac:dyDescent="0.3">
      <c r="A162" s="344" t="s">
        <v>295</v>
      </c>
      <c r="B162" s="345"/>
      <c r="C162" s="346"/>
      <c r="D162" s="33">
        <f>D161/(COUNT(B153:C160)*2)</f>
        <v>0.3888888888888889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1</v>
      </c>
      <c r="C167" s="94"/>
      <c r="D167" s="95" t="s">
        <v>508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4" t="s">
        <v>36</v>
      </c>
      <c r="B169" s="345"/>
      <c r="C169" s="346"/>
      <c r="D169" s="91">
        <f>SUM(B165:C168)</f>
        <v>7</v>
      </c>
    </row>
    <row r="170" spans="1:7" x14ac:dyDescent="0.3">
      <c r="A170" s="344" t="s">
        <v>295</v>
      </c>
      <c r="B170" s="345"/>
      <c r="C170" s="346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ht="49.5" x14ac:dyDescent="0.3">
      <c r="A173" s="20" t="s">
        <v>180</v>
      </c>
      <c r="B173" s="94">
        <v>1</v>
      </c>
      <c r="C173" s="94"/>
      <c r="D173" s="95" t="s">
        <v>509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4" t="s">
        <v>36</v>
      </c>
      <c r="B177" s="345"/>
      <c r="C177" s="346"/>
      <c r="D177" s="91">
        <f>SUM(B173:C176)</f>
        <v>7</v>
      </c>
    </row>
    <row r="178" spans="1:7" x14ac:dyDescent="0.3">
      <c r="A178" s="344" t="s">
        <v>295</v>
      </c>
      <c r="B178" s="345"/>
      <c r="C178" s="346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510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4" t="s">
        <v>36</v>
      </c>
      <c r="B186" s="345"/>
      <c r="C186" s="346"/>
      <c r="D186" s="91">
        <f>SUM(B181:C185)</f>
        <v>9</v>
      </c>
    </row>
    <row r="187" spans="1:7" x14ac:dyDescent="0.3">
      <c r="A187" s="344" t="s">
        <v>295</v>
      </c>
      <c r="B187" s="345"/>
      <c r="C187" s="346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ht="33" x14ac:dyDescent="0.3">
      <c r="A190" s="44" t="s">
        <v>371</v>
      </c>
      <c r="B190" s="94">
        <v>1</v>
      </c>
      <c r="C190" s="94"/>
      <c r="D190" s="95" t="s">
        <v>511</v>
      </c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512</v>
      </c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4" t="s">
        <v>36</v>
      </c>
      <c r="B194" s="345"/>
      <c r="C194" s="346"/>
      <c r="D194" s="54">
        <f>SUM(B190:C193)</f>
        <v>2</v>
      </c>
    </row>
    <row r="195" spans="1:6" x14ac:dyDescent="0.3">
      <c r="A195" s="344" t="s">
        <v>295</v>
      </c>
      <c r="B195" s="345"/>
      <c r="C195" s="346"/>
      <c r="D195" s="33">
        <f>D194/(COUNT(B190:C193)*2)</f>
        <v>0.5</v>
      </c>
    </row>
    <row r="197" spans="1:6" ht="18" x14ac:dyDescent="0.35">
      <c r="A197" s="64" t="s">
        <v>246</v>
      </c>
      <c r="B197" s="63"/>
      <c r="C197" s="63"/>
      <c r="D197" s="359">
        <f>E197/F197</f>
        <v>0.5625</v>
      </c>
      <c r="E197" s="303">
        <f>COUNTIF('A2 Technique'!F17:F193,"ok")</f>
        <v>9</v>
      </c>
      <c r="F197" s="303">
        <f>COUNTA('A2 Technique'!F17:F193)</f>
        <v>16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169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0.87113402061855671</v>
      </c>
    </row>
  </sheetData>
  <sheetProtection algorithmName="SHA-512" hashValue="svlkufMGeERLNMwrd72hojxgBkNM+ckDBErYPW84RRlvhf+Jb3qDnSaLBzJNdN3jkIHfclK55fEQ5sy6SHCTxQ==" saltValue="Nx29vG9xUO8T2v9rRjC+8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63" max="5" man="1"/>
    <brk id="134" max="5" man="1"/>
  </rowBreaks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1" zoomScale="70" zoomScaleSheetLayoutView="70" workbookViewId="0">
      <selection activeCell="F543" sqref="F54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6"/>
      <c r="E1" s="316"/>
      <c r="F1" s="316"/>
      <c r="G1" s="31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7" t="s">
        <v>179</v>
      </c>
      <c r="B7" s="317"/>
      <c r="C7" s="317"/>
      <c r="D7" s="317"/>
      <c r="E7" s="317"/>
      <c r="F7" s="317"/>
      <c r="G7" s="125"/>
    </row>
    <row r="8" spans="1:7" ht="29.25" x14ac:dyDescent="0.45">
      <c r="A8" s="318" t="str">
        <f>'Page de garde'!D18</f>
        <v>MOUROUJ IV</v>
      </c>
      <c r="B8" s="318"/>
      <c r="C8" s="318"/>
      <c r="D8" s="318"/>
      <c r="E8" s="318"/>
      <c r="F8" s="318"/>
      <c r="G8" s="125"/>
    </row>
    <row r="9" spans="1:7" ht="24" x14ac:dyDescent="0.45">
      <c r="A9" s="14" t="s">
        <v>42</v>
      </c>
      <c r="B9" s="319"/>
      <c r="C9" s="319"/>
      <c r="D9" s="319"/>
      <c r="E9" s="319"/>
      <c r="F9" s="319"/>
      <c r="G9" s="125"/>
    </row>
    <row r="10" spans="1:7" ht="24" x14ac:dyDescent="0.45">
      <c r="A10" s="15" t="s">
        <v>44</v>
      </c>
      <c r="B10" s="320"/>
      <c r="C10" s="320"/>
      <c r="D10" s="320"/>
      <c r="E10" s="320"/>
      <c r="F10" s="320"/>
      <c r="G10" s="125"/>
    </row>
    <row r="11" spans="1:7" ht="24" x14ac:dyDescent="0.45">
      <c r="A11" s="14" t="s">
        <v>43</v>
      </c>
      <c r="B11" s="315"/>
      <c r="C11" s="315"/>
      <c r="D11" s="315"/>
      <c r="E11" s="315"/>
      <c r="F11" s="315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3" t="s">
        <v>30</v>
      </c>
      <c r="B17" s="324" t="s">
        <v>31</v>
      </c>
      <c r="C17" s="324"/>
      <c r="D17" s="324" t="s">
        <v>46</v>
      </c>
      <c r="E17" s="325" t="s">
        <v>310</v>
      </c>
      <c r="F17" s="325" t="s">
        <v>358</v>
      </c>
    </row>
    <row r="18" spans="1:8" ht="16.5" customHeight="1" x14ac:dyDescent="0.3">
      <c r="A18" s="323"/>
      <c r="B18" s="41" t="s">
        <v>34</v>
      </c>
      <c r="C18" s="41" t="s">
        <v>33</v>
      </c>
      <c r="D18" s="324"/>
      <c r="E18" s="325"/>
      <c r="F18" s="32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6" t="s">
        <v>379</v>
      </c>
      <c r="B38" s="327"/>
      <c r="C38" s="327"/>
      <c r="D38" s="327"/>
      <c r="E38" s="327"/>
      <c r="F38" s="32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3" t="s">
        <v>30</v>
      </c>
      <c r="B50" s="324" t="s">
        <v>31</v>
      </c>
      <c r="C50" s="324"/>
      <c r="D50" s="324" t="s">
        <v>46</v>
      </c>
      <c r="E50" s="325" t="s">
        <v>310</v>
      </c>
      <c r="F50" s="325" t="s">
        <v>360</v>
      </c>
      <c r="G50" s="127"/>
    </row>
    <row r="51" spans="1:7" ht="16.5" customHeight="1" x14ac:dyDescent="0.3">
      <c r="A51" s="323"/>
      <c r="B51" s="41" t="s">
        <v>34</v>
      </c>
      <c r="C51" s="41" t="s">
        <v>33</v>
      </c>
      <c r="D51" s="324"/>
      <c r="E51" s="325"/>
      <c r="F51" s="32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6" t="s">
        <v>379</v>
      </c>
      <c r="B94" s="327"/>
      <c r="C94" s="327"/>
      <c r="D94" s="327"/>
      <c r="E94" s="327"/>
      <c r="F94" s="32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3" t="s">
        <v>30</v>
      </c>
      <c r="B107" s="324" t="s">
        <v>31</v>
      </c>
      <c r="C107" s="324"/>
      <c r="D107" s="324" t="s">
        <v>46</v>
      </c>
      <c r="E107" s="325" t="s">
        <v>310</v>
      </c>
      <c r="F107" s="325" t="s">
        <v>360</v>
      </c>
    </row>
    <row r="108" spans="1:7" ht="16.5" customHeight="1" x14ac:dyDescent="0.3">
      <c r="A108" s="323"/>
      <c r="B108" s="41" t="s">
        <v>34</v>
      </c>
      <c r="C108" s="41" t="s">
        <v>33</v>
      </c>
      <c r="D108" s="324"/>
      <c r="E108" s="325"/>
      <c r="F108" s="32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9" t="s">
        <v>379</v>
      </c>
      <c r="B148" s="330"/>
      <c r="C148" s="330"/>
      <c r="D148" s="33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3" t="s">
        <v>30</v>
      </c>
      <c r="B162" s="324" t="s">
        <v>31</v>
      </c>
      <c r="C162" s="324"/>
      <c r="D162" s="324" t="s">
        <v>46</v>
      </c>
      <c r="E162" s="325" t="s">
        <v>310</v>
      </c>
      <c r="F162" s="325" t="s">
        <v>360</v>
      </c>
      <c r="G162" s="127"/>
    </row>
    <row r="163" spans="1:7" ht="16.5" customHeight="1" x14ac:dyDescent="0.3">
      <c r="A163" s="323"/>
      <c r="B163" s="41" t="s">
        <v>34</v>
      </c>
      <c r="C163" s="41" t="s">
        <v>33</v>
      </c>
      <c r="D163" s="324"/>
      <c r="E163" s="325"/>
      <c r="F163" s="32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2" t="s">
        <v>379</v>
      </c>
      <c r="B195" s="332"/>
      <c r="C195" s="332"/>
      <c r="D195" s="332"/>
      <c r="E195" s="332"/>
      <c r="F195" s="33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3" t="s">
        <v>30</v>
      </c>
      <c r="B209" s="324" t="s">
        <v>31</v>
      </c>
      <c r="C209" s="324"/>
      <c r="D209" s="324" t="s">
        <v>46</v>
      </c>
      <c r="E209" s="325" t="s">
        <v>310</v>
      </c>
      <c r="F209" s="325" t="s">
        <v>360</v>
      </c>
      <c r="G209" s="127"/>
    </row>
    <row r="210" spans="1:7" ht="16.5" customHeight="1" x14ac:dyDescent="0.3">
      <c r="A210" s="323"/>
      <c r="B210" s="41" t="s">
        <v>34</v>
      </c>
      <c r="C210" s="41" t="s">
        <v>33</v>
      </c>
      <c r="D210" s="324"/>
      <c r="E210" s="325"/>
      <c r="F210" s="32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2" t="s">
        <v>379</v>
      </c>
      <c r="B256" s="332"/>
      <c r="C256" s="332"/>
      <c r="D256" s="332"/>
      <c r="E256" s="332"/>
      <c r="F256" s="33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3" t="s">
        <v>30</v>
      </c>
      <c r="B270" s="324" t="s">
        <v>31</v>
      </c>
      <c r="C270" s="324"/>
      <c r="D270" s="324" t="s">
        <v>46</v>
      </c>
      <c r="E270" s="325" t="s">
        <v>310</v>
      </c>
      <c r="F270" s="325" t="s">
        <v>360</v>
      </c>
      <c r="G270" s="214"/>
    </row>
    <row r="271" spans="1:7" s="16" customFormat="1" ht="16.5" customHeight="1" x14ac:dyDescent="0.3">
      <c r="A271" s="323"/>
      <c r="B271" s="41" t="s">
        <v>34</v>
      </c>
      <c r="C271" s="41" t="s">
        <v>33</v>
      </c>
      <c r="D271" s="324"/>
      <c r="E271" s="325"/>
      <c r="F271" s="32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3" t="s">
        <v>396</v>
      </c>
      <c r="B308" s="334"/>
      <c r="C308" s="334"/>
      <c r="D308" s="334"/>
      <c r="E308" s="334"/>
      <c r="F308" s="33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3" t="s">
        <v>30</v>
      </c>
      <c r="B322" s="324" t="s">
        <v>31</v>
      </c>
      <c r="C322" s="324"/>
      <c r="D322" s="324" t="s">
        <v>46</v>
      </c>
      <c r="E322" s="325" t="s">
        <v>310</v>
      </c>
      <c r="F322" s="325" t="s">
        <v>360</v>
      </c>
      <c r="G322" s="127"/>
    </row>
    <row r="323" spans="1:7" ht="16.5" customHeight="1" x14ac:dyDescent="0.3">
      <c r="A323" s="323"/>
      <c r="B323" s="41" t="s">
        <v>34</v>
      </c>
      <c r="C323" s="41" t="s">
        <v>33</v>
      </c>
      <c r="D323" s="324"/>
      <c r="E323" s="325"/>
      <c r="F323" s="32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3" t="s">
        <v>379</v>
      </c>
      <c r="B349" s="334"/>
      <c r="C349" s="334"/>
      <c r="D349" s="334"/>
      <c r="E349" s="334"/>
      <c r="F349" s="33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3" t="s">
        <v>30</v>
      </c>
      <c r="B362" s="324" t="s">
        <v>31</v>
      </c>
      <c r="C362" s="324"/>
      <c r="D362" s="324" t="s">
        <v>46</v>
      </c>
      <c r="E362" s="325" t="s">
        <v>310</v>
      </c>
      <c r="F362" s="325" t="s">
        <v>360</v>
      </c>
      <c r="G362" s="127"/>
    </row>
    <row r="363" spans="1:7" ht="16.5" customHeight="1" x14ac:dyDescent="0.3">
      <c r="A363" s="323"/>
      <c r="B363" s="41" t="s">
        <v>34</v>
      </c>
      <c r="C363" s="41" t="s">
        <v>33</v>
      </c>
      <c r="D363" s="324"/>
      <c r="E363" s="325"/>
      <c r="F363" s="32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2" t="s">
        <v>379</v>
      </c>
      <c r="B383" s="332"/>
      <c r="C383" s="332"/>
      <c r="D383" s="332"/>
      <c r="E383" s="332"/>
      <c r="F383" s="33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3" t="s">
        <v>30</v>
      </c>
      <c r="B395" s="324" t="s">
        <v>31</v>
      </c>
      <c r="C395" s="324"/>
      <c r="D395" s="324" t="s">
        <v>46</v>
      </c>
      <c r="E395" s="325" t="s">
        <v>310</v>
      </c>
      <c r="F395" s="325" t="s">
        <v>360</v>
      </c>
      <c r="G395" s="127"/>
    </row>
    <row r="396" spans="1:7" ht="16.5" customHeight="1" x14ac:dyDescent="0.3">
      <c r="A396" s="323"/>
      <c r="B396" s="41" t="s">
        <v>34</v>
      </c>
      <c r="C396" s="41" t="s">
        <v>33</v>
      </c>
      <c r="D396" s="324"/>
      <c r="E396" s="325"/>
      <c r="F396" s="32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2" t="s">
        <v>379</v>
      </c>
      <c r="B435" s="332"/>
      <c r="C435" s="332"/>
      <c r="D435" s="332"/>
      <c r="E435" s="332"/>
      <c r="F435" s="33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3" t="s">
        <v>30</v>
      </c>
      <c r="B448" s="324" t="s">
        <v>31</v>
      </c>
      <c r="C448" s="324"/>
      <c r="D448" s="324" t="s">
        <v>46</v>
      </c>
      <c r="E448" s="325" t="s">
        <v>310</v>
      </c>
      <c r="F448" s="325" t="s">
        <v>360</v>
      </c>
      <c r="G448" s="127"/>
    </row>
    <row r="449" spans="1:6" ht="16.5" customHeight="1" x14ac:dyDescent="0.3">
      <c r="A449" s="323"/>
      <c r="B449" s="41" t="s">
        <v>34</v>
      </c>
      <c r="C449" s="41" t="s">
        <v>33</v>
      </c>
      <c r="D449" s="324"/>
      <c r="E449" s="325"/>
      <c r="F449" s="32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6" t="s">
        <v>379</v>
      </c>
      <c r="B471" s="337"/>
      <c r="C471" s="337"/>
      <c r="D471" s="337"/>
      <c r="E471" s="337"/>
      <c r="F471" s="33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8" t="s">
        <v>367</v>
      </c>
      <c r="B483" s="338"/>
      <c r="C483" s="338"/>
      <c r="D483" s="33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3" t="s">
        <v>30</v>
      </c>
      <c r="B485" s="324" t="s">
        <v>31</v>
      </c>
      <c r="C485" s="324"/>
      <c r="D485" s="324" t="s">
        <v>46</v>
      </c>
      <c r="E485" s="325" t="s">
        <v>310</v>
      </c>
      <c r="F485" s="325" t="s">
        <v>360</v>
      </c>
      <c r="G485" s="127"/>
    </row>
    <row r="486" spans="1:7" ht="16.5" customHeight="1" x14ac:dyDescent="0.3">
      <c r="A486" s="323"/>
      <c r="B486" s="41" t="s">
        <v>34</v>
      </c>
      <c r="C486" s="41" t="s">
        <v>33</v>
      </c>
      <c r="D486" s="324"/>
      <c r="E486" s="325"/>
      <c r="F486" s="32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3" t="s">
        <v>30</v>
      </c>
      <c r="B507" s="324" t="s">
        <v>31</v>
      </c>
      <c r="C507" s="324"/>
      <c r="D507" s="324" t="s">
        <v>46</v>
      </c>
      <c r="E507" s="325" t="s">
        <v>310</v>
      </c>
      <c r="F507" s="325" t="s">
        <v>360</v>
      </c>
      <c r="G507" s="127"/>
    </row>
    <row r="508" spans="1:7" ht="16.5" customHeight="1" x14ac:dyDescent="0.3">
      <c r="A508" s="323"/>
      <c r="B508" s="41" t="s">
        <v>34</v>
      </c>
      <c r="C508" s="41" t="s">
        <v>33</v>
      </c>
      <c r="D508" s="324"/>
      <c r="E508" s="325"/>
      <c r="F508" s="32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3" t="s">
        <v>30</v>
      </c>
      <c r="B518" s="324" t="s">
        <v>31</v>
      </c>
      <c r="C518" s="324"/>
      <c r="D518" s="324" t="s">
        <v>46</v>
      </c>
      <c r="E518" s="325" t="s">
        <v>310</v>
      </c>
      <c r="F518" s="325" t="s">
        <v>360</v>
      </c>
      <c r="G518" s="127"/>
    </row>
    <row r="519" spans="1:7" ht="16.5" customHeight="1" x14ac:dyDescent="0.3">
      <c r="A519" s="323"/>
      <c r="B519" s="41" t="s">
        <v>34</v>
      </c>
      <c r="C519" s="41" t="s">
        <v>33</v>
      </c>
      <c r="D519" s="324"/>
      <c r="E519" s="325"/>
      <c r="F519" s="32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3" t="s">
        <v>30</v>
      </c>
      <c r="B538" s="324" t="s">
        <v>31</v>
      </c>
      <c r="C538" s="324"/>
      <c r="D538" s="324" t="s">
        <v>46</v>
      </c>
      <c r="E538" s="325" t="s">
        <v>310</v>
      </c>
      <c r="F538" s="325" t="s">
        <v>360</v>
      </c>
      <c r="G538" s="127"/>
    </row>
    <row r="539" spans="1:7" ht="16.5" customHeight="1" x14ac:dyDescent="0.3">
      <c r="A539" s="323"/>
      <c r="B539" s="41" t="s">
        <v>34</v>
      </c>
      <c r="C539" s="41" t="s">
        <v>33</v>
      </c>
      <c r="D539" s="324"/>
      <c r="E539" s="325"/>
      <c r="F539" s="32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KhofOb9xCWgSb7F6BDAh/pRPWEXjGK4uWGDqwQtrp2UhEIvnQ0ogIwqDYnkozMC7wrh5fYkPY2v2f0HVq648tQ==" saltValue="4yTCJgbhQlOYDpPkOWV50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6"/>
      <c r="E1" s="316"/>
      <c r="F1" s="316"/>
      <c r="G1" s="31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0" t="s">
        <v>50</v>
      </c>
      <c r="B6" s="340"/>
      <c r="C6" s="340"/>
      <c r="D6" s="340"/>
      <c r="E6" s="340"/>
      <c r="F6" s="340"/>
      <c r="G6" s="125"/>
    </row>
    <row r="7" spans="1:7" s="12" customFormat="1" ht="21.75" customHeight="1" x14ac:dyDescent="0.45">
      <c r="A7" s="318" t="e">
        <f>#REF!</f>
        <v>#REF!</v>
      </c>
      <c r="B7" s="318"/>
      <c r="C7" s="318"/>
      <c r="D7" s="318"/>
      <c r="E7" s="318"/>
      <c r="F7" s="318"/>
      <c r="G7" s="125"/>
    </row>
    <row r="8" spans="1:7" s="12" customFormat="1" ht="24" x14ac:dyDescent="0.45">
      <c r="A8" s="14" t="s">
        <v>42</v>
      </c>
      <c r="B8" s="341">
        <f>'A4 Exploitation'!B9:F9</f>
        <v>0</v>
      </c>
      <c r="C8" s="341"/>
      <c r="D8" s="341"/>
      <c r="E8" s="341"/>
      <c r="F8" s="341"/>
      <c r="G8" s="125"/>
    </row>
    <row r="9" spans="1:7" s="12" customFormat="1" ht="24" x14ac:dyDescent="0.45">
      <c r="A9" s="15" t="s">
        <v>44</v>
      </c>
      <c r="B9" s="342">
        <f>'A4 Exploitation'!B10:F10</f>
        <v>0</v>
      </c>
      <c r="C9" s="342"/>
      <c r="D9" s="342"/>
      <c r="E9" s="342"/>
      <c r="F9" s="342"/>
      <c r="G9" s="125"/>
    </row>
    <row r="10" spans="1:7" s="12" customFormat="1" ht="24" x14ac:dyDescent="0.45">
      <c r="A10" s="14" t="s">
        <v>43</v>
      </c>
      <c r="B10" s="339">
        <f>'A4 Exploitation'!A8:F8</f>
        <v>0</v>
      </c>
      <c r="C10" s="339"/>
      <c r="D10" s="339"/>
      <c r="E10" s="339"/>
      <c r="F10" s="339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23" t="s">
        <v>30</v>
      </c>
      <c r="B13" s="324" t="s">
        <v>31</v>
      </c>
      <c r="C13" s="324"/>
      <c r="D13" s="324" t="s">
        <v>46</v>
      </c>
      <c r="E13" s="324" t="s">
        <v>190</v>
      </c>
      <c r="F13" s="324" t="s">
        <v>191</v>
      </c>
      <c r="G13" s="112"/>
    </row>
    <row r="14" spans="1:7" s="12" customFormat="1" ht="12.75" customHeight="1" x14ac:dyDescent="0.3">
      <c r="A14" s="323"/>
      <c r="B14" s="34" t="s">
        <v>34</v>
      </c>
      <c r="C14" s="34" t="s">
        <v>33</v>
      </c>
      <c r="D14" s="324"/>
      <c r="E14" s="324"/>
      <c r="F14" s="32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7" t="s">
        <v>0</v>
      </c>
      <c r="B16" s="348"/>
      <c r="C16" s="348"/>
      <c r="D16" s="348"/>
      <c r="E16" s="348"/>
      <c r="F16" s="34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9" t="s">
        <v>36</v>
      </c>
      <c r="B22" s="350"/>
      <c r="C22" s="351"/>
      <c r="D22" s="245">
        <f>SUM(B17:C21)</f>
        <v>0</v>
      </c>
    </row>
    <row r="23" spans="1:7" x14ac:dyDescent="0.3">
      <c r="A23" s="344" t="s">
        <v>295</v>
      </c>
      <c r="B23" s="345"/>
      <c r="C23" s="34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4" t="s">
        <v>36</v>
      </c>
      <c r="B33" s="345"/>
      <c r="C33" s="346"/>
      <c r="D33" s="244">
        <f>SUM(B26:C32)</f>
        <v>0</v>
      </c>
    </row>
    <row r="34" spans="1:7" x14ac:dyDescent="0.3">
      <c r="A34" s="344" t="s">
        <v>295</v>
      </c>
      <c r="B34" s="345"/>
      <c r="C34" s="34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2" t="s">
        <v>219</v>
      </c>
      <c r="B36" s="353"/>
      <c r="C36" s="353"/>
      <c r="D36" s="353"/>
      <c r="E36" s="353"/>
      <c r="F36" s="35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4" t="s">
        <v>36</v>
      </c>
      <c r="B42" s="345"/>
      <c r="C42" s="346"/>
      <c r="D42" s="244">
        <f>SUM(B37:C41)</f>
        <v>0</v>
      </c>
      <c r="E42" s="13"/>
      <c r="F42" s="13"/>
      <c r="G42" s="126"/>
    </row>
    <row r="43" spans="1:7" s="22" customFormat="1" x14ac:dyDescent="0.3">
      <c r="A43" s="344" t="s">
        <v>295</v>
      </c>
      <c r="B43" s="345"/>
      <c r="C43" s="34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4" t="s">
        <v>21</v>
      </c>
      <c r="B45" s="355"/>
      <c r="C45" s="355"/>
      <c r="D45" s="355"/>
      <c r="E45" s="355"/>
      <c r="F45" s="35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4" t="s">
        <v>36</v>
      </c>
      <c r="B52" s="345"/>
      <c r="C52" s="346"/>
      <c r="D52" s="244">
        <f>SUM(B46:C51)</f>
        <v>0</v>
      </c>
    </row>
    <row r="53" spans="1:7" x14ac:dyDescent="0.3">
      <c r="A53" s="344" t="s">
        <v>295</v>
      </c>
      <c r="B53" s="345"/>
      <c r="C53" s="34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4" t="s">
        <v>36</v>
      </c>
      <c r="B63" s="345"/>
      <c r="C63" s="346"/>
      <c r="D63" s="244">
        <f>SUM(B56:C62)</f>
        <v>0</v>
      </c>
    </row>
    <row r="64" spans="1:7" x14ac:dyDescent="0.3">
      <c r="A64" s="344" t="s">
        <v>295</v>
      </c>
      <c r="B64" s="345"/>
      <c r="C64" s="34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4" t="s">
        <v>36</v>
      </c>
      <c r="B84" s="345"/>
      <c r="C84" s="346"/>
      <c r="D84" s="244">
        <f>SUM(B67:C83)</f>
        <v>0</v>
      </c>
    </row>
    <row r="85" spans="1:7" x14ac:dyDescent="0.3">
      <c r="A85" s="344" t="s">
        <v>295</v>
      </c>
      <c r="B85" s="345"/>
      <c r="C85" s="34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4" t="s">
        <v>36</v>
      </c>
      <c r="B102" s="345"/>
      <c r="C102" s="346"/>
      <c r="D102" s="244">
        <f>SUM(B88:C101)</f>
        <v>0</v>
      </c>
    </row>
    <row r="103" spans="1:7" x14ac:dyDescent="0.3">
      <c r="A103" s="344" t="s">
        <v>295</v>
      </c>
      <c r="B103" s="345"/>
      <c r="C103" s="34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2" t="s">
        <v>212</v>
      </c>
      <c r="B106" s="353"/>
      <c r="C106" s="353"/>
      <c r="D106" s="353"/>
      <c r="E106" s="353"/>
      <c r="F106" s="35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4" t="s">
        <v>36</v>
      </c>
      <c r="B118" s="345"/>
      <c r="C118" s="34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4" t="s">
        <v>295</v>
      </c>
      <c r="B119" s="345"/>
      <c r="C119" s="34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4" t="s">
        <v>36</v>
      </c>
      <c r="B133" s="345"/>
      <c r="C133" s="346"/>
      <c r="D133" s="244">
        <f>SUM(B122:C132)</f>
        <v>0</v>
      </c>
    </row>
    <row r="134" spans="1:7" x14ac:dyDescent="0.3">
      <c r="A134" s="344" t="s">
        <v>295</v>
      </c>
      <c r="B134" s="345"/>
      <c r="C134" s="34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4" t="s">
        <v>36</v>
      </c>
      <c r="B149" s="345"/>
      <c r="C149" s="346"/>
      <c r="D149" s="244">
        <f>SUM(B137:C148)</f>
        <v>0</v>
      </c>
    </row>
    <row r="150" spans="1:7" x14ac:dyDescent="0.3">
      <c r="A150" s="344" t="s">
        <v>295</v>
      </c>
      <c r="B150" s="345"/>
      <c r="C150" s="34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4" t="s">
        <v>36</v>
      </c>
      <c r="B161" s="350"/>
      <c r="C161" s="351"/>
      <c r="D161" s="245">
        <f>SUM(B153:C160)</f>
        <v>0</v>
      </c>
    </row>
    <row r="162" spans="1:7" x14ac:dyDescent="0.3">
      <c r="A162" s="344" t="s">
        <v>295</v>
      </c>
      <c r="B162" s="345"/>
      <c r="C162" s="34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4" t="s">
        <v>36</v>
      </c>
      <c r="B169" s="345"/>
      <c r="C169" s="346"/>
      <c r="D169" s="244">
        <f>SUM(B165:C168)</f>
        <v>0</v>
      </c>
    </row>
    <row r="170" spans="1:7" x14ac:dyDescent="0.3">
      <c r="A170" s="344" t="s">
        <v>295</v>
      </c>
      <c r="B170" s="345"/>
      <c r="C170" s="34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6" t="s">
        <v>17</v>
      </c>
      <c r="B172" s="357"/>
      <c r="C172" s="357"/>
      <c r="D172" s="357"/>
      <c r="E172" s="357"/>
      <c r="F172" s="35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4" t="s">
        <v>36</v>
      </c>
      <c r="B177" s="345"/>
      <c r="C177" s="346"/>
      <c r="D177" s="244">
        <f>SUM(B173:C176)</f>
        <v>0</v>
      </c>
    </row>
    <row r="178" spans="1:7" x14ac:dyDescent="0.3">
      <c r="A178" s="344" t="s">
        <v>295</v>
      </c>
      <c r="B178" s="345"/>
      <c r="C178" s="34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4" t="s">
        <v>36</v>
      </c>
      <c r="B186" s="345"/>
      <c r="C186" s="346"/>
      <c r="D186" s="244">
        <f>SUM(B181:C185)</f>
        <v>0</v>
      </c>
    </row>
    <row r="187" spans="1:7" x14ac:dyDescent="0.3">
      <c r="A187" s="344" t="s">
        <v>295</v>
      </c>
      <c r="B187" s="345"/>
      <c r="C187" s="34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4" t="s">
        <v>36</v>
      </c>
      <c r="B194" s="345"/>
      <c r="C194" s="346"/>
      <c r="D194" s="54">
        <f>SUM(B190:C193)</f>
        <v>0</v>
      </c>
    </row>
    <row r="195" spans="1:6" x14ac:dyDescent="0.3">
      <c r="A195" s="344" t="s">
        <v>295</v>
      </c>
      <c r="B195" s="345"/>
      <c r="C195" s="34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2018-08-06T07:36:43Z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