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Mourouj 4/2018/11/"/>
    </mc:Choice>
  </mc:AlternateContent>
  <bookViews>
    <workbookView xWindow="0" yWindow="0" windowWidth="20445" windowHeight="6480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8" i="31" l="1"/>
  <c r="D548" i="33" l="1"/>
  <c r="D205" i="33"/>
  <c r="D204" i="33"/>
  <c r="D201" i="33"/>
  <c r="D202" i="33" s="1"/>
  <c r="B10" i="32" l="1"/>
  <c r="A8" i="33" l="1"/>
  <c r="A7" i="32" s="1"/>
  <c r="F532" i="43" l="1"/>
  <c r="E532" i="43"/>
  <c r="F543" i="38"/>
  <c r="F543" i="31"/>
  <c r="F543" i="43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D477" i="43"/>
  <c r="D476" i="40"/>
  <c r="B476" i="40" s="1"/>
  <c r="D222" i="40"/>
  <c r="D223" i="40" s="1"/>
  <c r="D25" i="40"/>
  <c r="D26" i="40" s="1"/>
  <c r="D477" i="38"/>
  <c r="D285" i="38"/>
  <c r="D286" i="38" s="1"/>
  <c r="D25" i="38"/>
  <c r="D26" i="38" s="1"/>
  <c r="D493" i="31"/>
  <c r="D494" i="31" s="1"/>
  <c r="D222" i="31"/>
  <c r="D223" i="31" s="1"/>
  <c r="D25" i="31"/>
  <c r="D26" i="31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D197" i="39" s="1"/>
  <c r="E197" i="41"/>
  <c r="F543" i="40"/>
  <c r="E543" i="40"/>
  <c r="D543" i="40" s="1"/>
  <c r="F532" i="40"/>
  <c r="E532" i="40"/>
  <c r="F512" i="40"/>
  <c r="E512" i="40"/>
  <c r="D512" i="40" s="1"/>
  <c r="B512" i="40" s="1"/>
  <c r="F498" i="40"/>
  <c r="E498" i="40"/>
  <c r="D498" i="40" s="1"/>
  <c r="F476" i="40"/>
  <c r="E476" i="40"/>
  <c r="F439" i="40"/>
  <c r="E439" i="40"/>
  <c r="F386" i="40"/>
  <c r="E386" i="40"/>
  <c r="D386" i="40" s="1"/>
  <c r="F353" i="40"/>
  <c r="E353" i="40"/>
  <c r="D353" i="40" s="1"/>
  <c r="F313" i="40"/>
  <c r="E313" i="40"/>
  <c r="D313" i="40" s="1"/>
  <c r="F261" i="40"/>
  <c r="E261" i="40"/>
  <c r="F200" i="40"/>
  <c r="E200" i="40"/>
  <c r="D200" i="40" s="1"/>
  <c r="B200" i="40" s="1"/>
  <c r="F153" i="40"/>
  <c r="E153" i="40"/>
  <c r="D153" i="40" s="1"/>
  <c r="F99" i="40"/>
  <c r="E99" i="40"/>
  <c r="D99" i="40" s="1"/>
  <c r="F41" i="40"/>
  <c r="E41" i="40"/>
  <c r="D41" i="40" s="1"/>
  <c r="B41" i="40" s="1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E543" i="38"/>
  <c r="D543" i="38" s="1"/>
  <c r="F532" i="38"/>
  <c r="E532" i="38"/>
  <c r="D532" i="38" s="1"/>
  <c r="F512" i="38"/>
  <c r="E512" i="38"/>
  <c r="D512" i="38" s="1"/>
  <c r="B512" i="38" s="1"/>
  <c r="F498" i="38"/>
  <c r="E498" i="38"/>
  <c r="D498" i="38" s="1"/>
  <c r="F476" i="38"/>
  <c r="E476" i="38"/>
  <c r="D476" i="38" s="1"/>
  <c r="B476" i="38" s="1"/>
  <c r="F439" i="38"/>
  <c r="E439" i="38"/>
  <c r="D439" i="38" s="1"/>
  <c r="B439" i="38" s="1"/>
  <c r="F386" i="38"/>
  <c r="E386" i="38"/>
  <c r="D386" i="38" s="1"/>
  <c r="F353" i="38"/>
  <c r="E353" i="38"/>
  <c r="D353" i="38" s="1"/>
  <c r="F313" i="38"/>
  <c r="E313" i="38"/>
  <c r="F261" i="38"/>
  <c r="E261" i="38"/>
  <c r="D261" i="38" s="1"/>
  <c r="B261" i="38" s="1"/>
  <c r="F200" i="38"/>
  <c r="E200" i="38"/>
  <c r="D200" i="38" s="1"/>
  <c r="B200" i="38" s="1"/>
  <c r="F153" i="38"/>
  <c r="E153" i="38"/>
  <c r="D153" i="38" s="1"/>
  <c r="F99" i="38"/>
  <c r="E99" i="38"/>
  <c r="D99" i="38" s="1"/>
  <c r="B99" i="38" s="1"/>
  <c r="F41" i="38"/>
  <c r="E41" i="38"/>
  <c r="D41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D543" i="33" s="1"/>
  <c r="F532" i="33"/>
  <c r="E532" i="33"/>
  <c r="D532" i="33" s="1"/>
  <c r="F512" i="33"/>
  <c r="E512" i="33"/>
  <c r="D512" i="33" s="1"/>
  <c r="F498" i="33"/>
  <c r="E498" i="33"/>
  <c r="D498" i="33" s="1"/>
  <c r="F476" i="33"/>
  <c r="E476" i="33"/>
  <c r="D476" i="33" s="1"/>
  <c r="B476" i="33" s="1"/>
  <c r="F439" i="33"/>
  <c r="E439" i="33"/>
  <c r="D439" i="33" s="1"/>
  <c r="F386" i="33"/>
  <c r="E386" i="33"/>
  <c r="F353" i="33"/>
  <c r="E353" i="33"/>
  <c r="F313" i="33"/>
  <c r="E313" i="33"/>
  <c r="D313" i="33" s="1"/>
  <c r="B313" i="33" s="1"/>
  <c r="F261" i="33"/>
  <c r="E261" i="33"/>
  <c r="D261" i="33" s="1"/>
  <c r="F200" i="33"/>
  <c r="E200" i="33"/>
  <c r="F153" i="33"/>
  <c r="E153" i="33"/>
  <c r="D153" i="33" s="1"/>
  <c r="B153" i="33" s="1"/>
  <c r="F99" i="33"/>
  <c r="E99" i="33"/>
  <c r="F41" i="33"/>
  <c r="E41" i="33"/>
  <c r="D41" i="33" s="1"/>
  <c r="F200" i="43"/>
  <c r="F153" i="43"/>
  <c r="F99" i="43"/>
  <c r="F41" i="43"/>
  <c r="E543" i="43"/>
  <c r="D544" i="43" s="1"/>
  <c r="F512" i="43"/>
  <c r="E512" i="43"/>
  <c r="D513" i="43" s="1"/>
  <c r="D514" i="43" s="1"/>
  <c r="B152" i="29" s="1"/>
  <c r="F498" i="43"/>
  <c r="E498" i="43"/>
  <c r="D499" i="43" s="1"/>
  <c r="F476" i="43"/>
  <c r="E476" i="43"/>
  <c r="F439" i="43"/>
  <c r="E439" i="43"/>
  <c r="D440" i="43" s="1"/>
  <c r="F386" i="43"/>
  <c r="E386" i="43"/>
  <c r="D387" i="43" s="1"/>
  <c r="F353" i="43"/>
  <c r="E353" i="43"/>
  <c r="F313" i="43"/>
  <c r="E313" i="43"/>
  <c r="D314" i="43" s="1"/>
  <c r="F261" i="43"/>
  <c r="E261" i="43"/>
  <c r="D261" i="43" s="1"/>
  <c r="D262" i="43" s="1"/>
  <c r="E200" i="43"/>
  <c r="D201" i="43" s="1"/>
  <c r="E153" i="43"/>
  <c r="D154" i="43" s="1"/>
  <c r="E99" i="43"/>
  <c r="D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B41" i="38" l="1"/>
  <c r="D42" i="38" s="1"/>
  <c r="B153" i="38"/>
  <c r="D154" i="38" s="1"/>
  <c r="B353" i="38"/>
  <c r="D354" i="38" s="1"/>
  <c r="B498" i="38"/>
  <c r="D499" i="38" s="1"/>
  <c r="B532" i="38"/>
  <c r="D533" i="38" s="1"/>
  <c r="D534" i="38" s="1"/>
  <c r="B153" i="40"/>
  <c r="D154" i="40" s="1"/>
  <c r="B353" i="40"/>
  <c r="D354" i="40" s="1"/>
  <c r="B498" i="40"/>
  <c r="D499" i="40" s="1"/>
  <c r="B261" i="33"/>
  <c r="D262" i="33" s="1"/>
  <c r="B386" i="38"/>
  <c r="D387" i="38" s="1"/>
  <c r="B543" i="38"/>
  <c r="D544" i="38" s="1"/>
  <c r="D545" i="38" s="1"/>
  <c r="B99" i="40"/>
  <c r="D100" i="40" s="1"/>
  <c r="B313" i="40"/>
  <c r="D314" i="40" s="1"/>
  <c r="B386" i="40"/>
  <c r="D387" i="40" s="1"/>
  <c r="B543" i="40"/>
  <c r="D544" i="40" s="1"/>
  <c r="D545" i="40" s="1"/>
  <c r="D476" i="43"/>
  <c r="D544" i="33"/>
  <c r="D545" i="33" s="1"/>
  <c r="B543" i="33"/>
  <c r="B532" i="33"/>
  <c r="D533" i="33" s="1"/>
  <c r="D534" i="33" s="1"/>
  <c r="D513" i="33"/>
  <c r="D514" i="33" s="1"/>
  <c r="B512" i="33"/>
  <c r="B498" i="33"/>
  <c r="D499" i="33" s="1"/>
  <c r="D502" i="33" s="1"/>
  <c r="D503" i="33" s="1"/>
  <c r="D440" i="33"/>
  <c r="D441" i="33" s="1"/>
  <c r="B439" i="33"/>
  <c r="D386" i="33"/>
  <c r="D353" i="33"/>
  <c r="D200" i="33"/>
  <c r="B200" i="33" s="1"/>
  <c r="D99" i="33"/>
  <c r="B99" i="33" s="1"/>
  <c r="B41" i="33"/>
  <c r="D42" i="33" s="1"/>
  <c r="D45" i="33" s="1"/>
  <c r="D46" i="33" s="1"/>
  <c r="D313" i="38"/>
  <c r="D261" i="40"/>
  <c r="B261" i="40" s="1"/>
  <c r="D439" i="40"/>
  <c r="B439" i="40" s="1"/>
  <c r="D532" i="40"/>
  <c r="D513" i="38"/>
  <c r="D514" i="38" s="1"/>
  <c r="D42" i="40"/>
  <c r="D45" i="40" s="1"/>
  <c r="D46" i="40" s="1"/>
  <c r="D100" i="33"/>
  <c r="D440" i="38"/>
  <c r="D513" i="40"/>
  <c r="D514" i="40" s="1"/>
  <c r="D547" i="38"/>
  <c r="D100" i="38"/>
  <c r="D101" i="38" s="1"/>
  <c r="D547" i="43"/>
  <c r="D533" i="43"/>
  <c r="D534" i="43" s="1"/>
  <c r="B162" i="29" s="1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0" i="43"/>
  <c r="D502" i="43"/>
  <c r="D503" i="43" s="1"/>
  <c r="B143" i="29" s="1"/>
  <c r="D440" i="40"/>
  <c r="D443" i="40" s="1"/>
  <c r="D444" i="40" s="1"/>
  <c r="D201" i="40"/>
  <c r="D202" i="40" s="1"/>
  <c r="D262" i="40"/>
  <c r="D265" i="40" s="1"/>
  <c r="D266" i="40" s="1"/>
  <c r="D201" i="38"/>
  <c r="D202" i="38" s="1"/>
  <c r="D262" i="38"/>
  <c r="D265" i="38" s="1"/>
  <c r="D266" i="38" s="1"/>
  <c r="D314" i="33"/>
  <c r="D315" i="33" s="1"/>
  <c r="D154" i="33"/>
  <c r="D157" i="33" s="1"/>
  <c r="D158" i="33" s="1"/>
  <c r="D477" i="33"/>
  <c r="D480" i="33" s="1"/>
  <c r="D481" i="33" s="1"/>
  <c r="D480" i="40"/>
  <c r="D481" i="40" s="1"/>
  <c r="D478" i="40"/>
  <c r="D263" i="40"/>
  <c r="D43" i="40"/>
  <c r="D85" i="40"/>
  <c r="D173" i="40"/>
  <c r="D480" i="38"/>
  <c r="D481" i="38" s="1"/>
  <c r="D478" i="38"/>
  <c r="D85" i="38"/>
  <c r="D173" i="38"/>
  <c r="D85" i="31"/>
  <c r="D173" i="31"/>
  <c r="D500" i="36"/>
  <c r="D354" i="43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101" i="40" l="1"/>
  <c r="D102" i="40"/>
  <c r="D103" i="40" s="1"/>
  <c r="D502" i="40"/>
  <c r="D503" i="40" s="1"/>
  <c r="D500" i="40"/>
  <c r="D500" i="38"/>
  <c r="D502" i="38"/>
  <c r="D503" i="38" s="1"/>
  <c r="D355" i="40"/>
  <c r="D357" i="40"/>
  <c r="D358" i="40" s="1"/>
  <c r="D355" i="38"/>
  <c r="D357" i="38"/>
  <c r="D358" i="38" s="1"/>
  <c r="D388" i="40"/>
  <c r="D390" i="40"/>
  <c r="D391" i="40" s="1"/>
  <c r="D388" i="38"/>
  <c r="D390" i="38"/>
  <c r="D391" i="38" s="1"/>
  <c r="D155" i="40"/>
  <c r="D157" i="40"/>
  <c r="D158" i="40" s="1"/>
  <c r="D155" i="38"/>
  <c r="D157" i="38"/>
  <c r="D158" i="38" s="1"/>
  <c r="D317" i="40"/>
  <c r="D318" i="40" s="1"/>
  <c r="D315" i="40"/>
  <c r="D263" i="33"/>
  <c r="D265" i="33"/>
  <c r="D266" i="33" s="1"/>
  <c r="D45" i="38"/>
  <c r="D46" i="38" s="1"/>
  <c r="D43" i="38"/>
  <c r="B532" i="40"/>
  <c r="D533" i="40" s="1"/>
  <c r="D534" i="40" s="1"/>
  <c r="B166" i="29" s="1"/>
  <c r="D547" i="33"/>
  <c r="D443" i="33"/>
  <c r="D444" i="33" s="1"/>
  <c r="B126" i="29" s="1"/>
  <c r="D263" i="38"/>
  <c r="B313" i="38"/>
  <c r="D314" i="38" s="1"/>
  <c r="D500" i="33"/>
  <c r="B386" i="33"/>
  <c r="D387" i="33" s="1"/>
  <c r="B353" i="33"/>
  <c r="D354" i="33" s="1"/>
  <c r="D43" i="33"/>
  <c r="D317" i="33"/>
  <c r="D318" i="33" s="1"/>
  <c r="D443" i="38"/>
  <c r="D444" i="38" s="1"/>
  <c r="D441" i="38"/>
  <c r="D101" i="33"/>
  <c r="D102" i="33"/>
  <c r="D103" i="33" s="1"/>
  <c r="D547" i="40"/>
  <c r="D102" i="38"/>
  <c r="D103" i="38" s="1"/>
  <c r="D478" i="33"/>
  <c r="D42" i="43"/>
  <c r="D441" i="40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B98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56" i="29"/>
  <c r="B57" i="29"/>
  <c r="A8" i="40"/>
  <c r="A7" i="41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317" i="38" l="1"/>
  <c r="D318" i="38" s="1"/>
  <c r="D315" i="38"/>
  <c r="D390" i="33"/>
  <c r="D391" i="33" s="1"/>
  <c r="D388" i="33"/>
  <c r="D357" i="33"/>
  <c r="D358" i="33" s="1"/>
  <c r="D355" i="33"/>
  <c r="D63" i="39"/>
  <c r="D64" i="39" s="1"/>
  <c r="D102" i="39"/>
  <c r="D103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84" i="39"/>
  <c r="D85" i="39" s="1"/>
  <c r="D133" i="39"/>
  <c r="D134" i="39" s="1"/>
  <c r="D149" i="39"/>
  <c r="D150" i="39" s="1"/>
  <c r="D133" i="41"/>
  <c r="D134" i="41" s="1"/>
  <c r="D45" i="43"/>
  <c r="D46" i="43" s="1"/>
  <c r="B53" i="29" s="1"/>
  <c r="D43" i="43"/>
  <c r="D118" i="39"/>
  <c r="D119" i="39" s="1"/>
  <c r="D548" i="40"/>
  <c r="D549" i="40" s="1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548" i="38" l="1"/>
  <c r="D549" i="38" s="1"/>
  <c r="D549" i="33"/>
  <c r="D198" i="39"/>
  <c r="D199" i="39" s="1"/>
  <c r="D198" i="41"/>
  <c r="D199" i="41" s="1"/>
  <c r="B184" i="29" s="1"/>
  <c r="D548" i="43"/>
  <c r="D549" i="43" s="1"/>
  <c r="B12" i="43" s="1"/>
  <c r="B11" i="39"/>
  <c r="B183" i="29"/>
  <c r="B128" i="29"/>
  <c r="B101" i="29"/>
  <c r="B11" i="41" l="1"/>
  <c r="B35" i="29"/>
  <c r="B12" i="40"/>
  <c r="B39" i="29"/>
  <c r="B29" i="29"/>
  <c r="B12" i="38"/>
  <c r="B38" i="29"/>
  <c r="B28" i="29"/>
  <c r="E543" i="31"/>
  <c r="F532" i="31"/>
  <c r="E532" i="31"/>
  <c r="D532" i="31" s="1"/>
  <c r="F512" i="31"/>
  <c r="E512" i="31"/>
  <c r="F498" i="31"/>
  <c r="E498" i="31"/>
  <c r="D498" i="31" s="1"/>
  <c r="F476" i="31"/>
  <c r="E476" i="31"/>
  <c r="F439" i="31"/>
  <c r="E439" i="31"/>
  <c r="D439" i="31" s="1"/>
  <c r="F386" i="31"/>
  <c r="E386" i="31"/>
  <c r="F353" i="31"/>
  <c r="E353" i="31"/>
  <c r="D353" i="31" s="1"/>
  <c r="F313" i="31"/>
  <c r="E313" i="31"/>
  <c r="F261" i="31"/>
  <c r="E261" i="31"/>
  <c r="D261" i="31" s="1"/>
  <c r="F200" i="31"/>
  <c r="E200" i="31"/>
  <c r="F153" i="31"/>
  <c r="E153" i="31"/>
  <c r="D153" i="31" s="1"/>
  <c r="F99" i="31"/>
  <c r="E99" i="31"/>
  <c r="F41" i="31"/>
  <c r="E41" i="31"/>
  <c r="D41" i="31" s="1"/>
  <c r="B41" i="31" s="1"/>
  <c r="F197" i="25"/>
  <c r="D197" i="25" s="1"/>
  <c r="F197" i="35"/>
  <c r="E197" i="35"/>
  <c r="D197" i="35" s="1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7" i="25"/>
  <c r="B261" i="31" l="1"/>
  <c r="D262" i="31" s="1"/>
  <c r="B532" i="31"/>
  <c r="D533" i="31" s="1"/>
  <c r="D534" i="31" s="1"/>
  <c r="D99" i="31"/>
  <c r="B99" i="31" s="1"/>
  <c r="D100" i="31" s="1"/>
  <c r="D200" i="31"/>
  <c r="D313" i="31"/>
  <c r="D386" i="31"/>
  <c r="B386" i="31" s="1"/>
  <c r="D387" i="31" s="1"/>
  <c r="D476" i="31"/>
  <c r="B476" i="31" s="1"/>
  <c r="D477" i="31" s="1"/>
  <c r="D512" i="31"/>
  <c r="B498" i="31"/>
  <c r="D499" i="31" s="1"/>
  <c r="D478" i="31"/>
  <c r="D480" i="31"/>
  <c r="D481" i="31" s="1"/>
  <c r="B439" i="31"/>
  <c r="D440" i="31" s="1"/>
  <c r="B353" i="31"/>
  <c r="D354" i="31" s="1"/>
  <c r="D357" i="31" s="1"/>
  <c r="D358" i="31" s="1"/>
  <c r="B313" i="31"/>
  <c r="D314" i="31" s="1"/>
  <c r="D317" i="31" s="1"/>
  <c r="D318" i="31" s="1"/>
  <c r="B200" i="31"/>
  <c r="D201" i="31" s="1"/>
  <c r="B153" i="31"/>
  <c r="D154" i="31" s="1"/>
  <c r="D149" i="35"/>
  <c r="D150" i="35" s="1"/>
  <c r="D118" i="35"/>
  <c r="D119" i="35" s="1"/>
  <c r="D102" i="35"/>
  <c r="D103" i="35" s="1"/>
  <c r="D63" i="35"/>
  <c r="D64" i="35" s="1"/>
  <c r="D161" i="35"/>
  <c r="D162" i="35" s="1"/>
  <c r="D133" i="35"/>
  <c r="D134" i="35" s="1"/>
  <c r="D42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443" i="31" l="1"/>
  <c r="D444" i="31" s="1"/>
  <c r="D441" i="31"/>
  <c r="D390" i="31"/>
  <c r="D391" i="31" s="1"/>
  <c r="D388" i="31"/>
  <c r="D265" i="31"/>
  <c r="D266" i="31" s="1"/>
  <c r="D263" i="31"/>
  <c r="B512" i="31"/>
  <c r="D513" i="31" s="1"/>
  <c r="D514" i="31" s="1"/>
  <c r="D502" i="31"/>
  <c r="D503" i="31" s="1"/>
  <c r="D500" i="31"/>
  <c r="D355" i="31"/>
  <c r="D315" i="31"/>
  <c r="D202" i="31"/>
  <c r="D204" i="31"/>
  <c r="D205" i="31" s="1"/>
  <c r="D157" i="31"/>
  <c r="D158" i="31" s="1"/>
  <c r="D155" i="31"/>
  <c r="D101" i="31"/>
  <c r="D102" i="31"/>
  <c r="D103" i="31" s="1"/>
  <c r="D198" i="35"/>
  <c r="D199" i="35" s="1"/>
  <c r="B11" i="35" s="1"/>
  <c r="D45" i="31"/>
  <c r="D46" i="31" s="1"/>
  <c r="D43" i="31"/>
  <c r="D198" i="37"/>
  <c r="D199" i="37" s="1"/>
  <c r="B179" i="29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25" i="29" l="1"/>
  <c r="B180" i="29"/>
  <c r="B11" i="37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D197" i="32" s="1"/>
  <c r="B12" i="36" l="1"/>
  <c r="D543" i="31"/>
  <c r="B543" i="31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B164" i="29"/>
  <c r="B154" i="29"/>
  <c r="D118" i="32" l="1"/>
  <c r="D119" i="32" s="1"/>
  <c r="D161" i="32"/>
  <c r="D162" i="32" s="1"/>
  <c r="D84" i="32"/>
  <c r="D85" i="32" s="1"/>
  <c r="D63" i="32"/>
  <c r="D64" i="32" s="1"/>
  <c r="D102" i="32"/>
  <c r="D103" i="32" s="1"/>
  <c r="D133" i="32"/>
  <c r="D134" i="32" s="1"/>
  <c r="D149" i="32"/>
  <c r="D150" i="32" s="1"/>
  <c r="D544" i="31"/>
  <c r="D547" i="3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B11" i="32" s="1"/>
  <c r="D545" i="31"/>
  <c r="B173" i="29" s="1"/>
  <c r="D548" i="31"/>
  <c r="D549" i="31" s="1"/>
  <c r="B100" i="29"/>
  <c r="C191" i="25"/>
  <c r="D194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C37" i="25"/>
  <c r="D42" i="25" s="1"/>
  <c r="D43" i="25" s="1"/>
  <c r="D186" i="25"/>
  <c r="D187" i="25" s="1"/>
  <c r="D177" i="25"/>
  <c r="D178" i="25" s="1"/>
  <c r="D52" i="25"/>
  <c r="D53" i="25" s="1"/>
  <c r="C26" i="25"/>
  <c r="D33" i="25" s="1"/>
  <c r="D34" i="25" s="1"/>
  <c r="D22" i="25"/>
  <c r="D2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82" i="29" l="1"/>
  <c r="D149" i="25"/>
  <c r="D150" i="25" s="1"/>
  <c r="D84" i="25"/>
  <c r="D85" i="25" s="1"/>
  <c r="D133" i="25"/>
  <c r="D134" i="25" s="1"/>
  <c r="D63" i="25"/>
  <c r="D64" i="25" s="1"/>
  <c r="D102" i="25"/>
  <c r="D103" i="25" s="1"/>
  <c r="D161" i="25"/>
  <c r="D162" i="25" s="1"/>
  <c r="D195" i="25"/>
  <c r="B27" i="29"/>
  <c r="B37" i="29"/>
  <c r="B12" i="31"/>
  <c r="D198" i="25" l="1"/>
  <c r="D199" i="25" s="1"/>
  <c r="B11" i="25" s="1"/>
  <c r="B46" i="29"/>
  <c r="B181" i="29" l="1"/>
  <c r="B26" i="29"/>
</calcChain>
</file>

<file path=xl/sharedStrings.xml><?xml version="1.0" encoding="utf-8"?>
<sst xmlns="http://schemas.openxmlformats.org/spreadsheetml/2006/main" count="5391" uniqueCount="561">
  <si>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</si>
  <si>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</si>
  <si>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</si>
  <si>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</si>
  <si>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</si>
  <si>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</si>
  <si>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</si>
  <si>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</si>
  <si>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</si>
  <si>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</si>
  <si>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</si>
  <si>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</si>
  <si>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</si>
  <si>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</si>
  <si>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</si>
  <si>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</si>
  <si>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</si>
  <si>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</si>
  <si>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</si>
  <si>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</si>
  <si>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</si>
  <si>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</si>
  <si>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</si>
  <si>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</si>
  <si>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</si>
  <si>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</si>
  <si>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</si>
  <si>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</si>
  <si>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</si>
  <si>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</si>
  <si>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</si>
  <si>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</si>
  <si>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</si>
  <si>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</si>
  <si>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</si>
  <si>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</si>
  <si>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</si>
  <si>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</si>
  <si>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</si>
  <si>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</si>
  <si>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</si>
  <si>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</si>
  <si>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</si>
  <si>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</si>
  <si>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</si>
  <si>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</si>
  <si>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</si>
  <si>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</si>
  <si>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</si>
  <si>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</si>
  <si>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</si>
  <si>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</si>
  <si>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</si>
  <si>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</si>
  <si>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</si>
  <si>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</si>
  <si>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</si>
  <si>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</si>
  <si>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</si>
  <si>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</si>
  <si>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</si>
  <si>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</si>
  <si>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</si>
  <si>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</si>
  <si>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</si>
  <si>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</si>
  <si>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</si>
  <si>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</si>
  <si>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</si>
  <si>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</si>
  <si>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</si>
  <si>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</si>
  <si>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</si>
  <si>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</si>
  <si>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</si>
  <si>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</si>
  <si>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</si>
  <si>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</si>
  <si>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</si>
  <si>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</si>
  <si>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</si>
  <si>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</si>
  <si>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</si>
  <si>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</si>
  <si>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</si>
  <si>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</si>
  <si>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</si>
  <si>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</si>
  <si>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</si>
  <si>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</si>
  <si>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</si>
  <si>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</si>
  <si>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</si>
  <si>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</si>
  <si>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</si>
  <si>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</si>
  <si>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</si>
  <si>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</si>
  <si>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</si>
  <si>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</si>
  <si>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</si>
  <si>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</si>
  <si>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</si>
  <si>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</si>
  <si>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</si>
  <si>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</si>
  <si>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</si>
  <si>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</si>
  <si>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</si>
  <si>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</si>
  <si>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</si>
  <si>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</si>
  <si>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</si>
  <si>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</si>
  <si>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</si>
  <si>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</si>
  <si>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</si>
  <si>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</si>
  <si>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</si>
  <si>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</si>
  <si>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</si>
  <si>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</si>
  <si>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</si>
  <si>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</si>
  <si>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</si>
  <si>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</si>
  <si>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</si>
  <si>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</si>
  <si>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</si>
  <si>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</si>
  <si>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</si>
  <si>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</si>
  <si>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</si>
  <si>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</si>
  <si>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</si>
  <si>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</si>
  <si>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</si>
  <si>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</si>
  <si>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</si>
  <si>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</si>
  <si>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</si>
  <si>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</si>
  <si>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</si>
  <si>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</si>
  <si>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</si>
  <si>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</si>
  <si>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</si>
  <si>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</si>
  <si>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</si>
  <si>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</si>
  <si>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</si>
  <si>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</si>
  <si>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</si>
  <si>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</si>
  <si>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</si>
  <si>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</si>
  <si>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</si>
  <si>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</si>
  <si>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</si>
  <si>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</si>
  <si>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</si>
  <si>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</si>
  <si>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</si>
  <si>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</si>
  <si>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</si>
  <si>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</si>
  <si>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</si>
  <si>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</si>
  <si>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</si>
  <si>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</si>
  <si>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</si>
  <si>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</si>
  <si>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</si>
  <si>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</si>
  <si>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</si>
  <si>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</si>
  <si>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</si>
  <si>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</si>
  <si>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</si>
  <si>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</si>
  <si>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</si>
  <si>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</si>
  <si>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</si>
  <si>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</si>
  <si>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</si>
  <si>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</si>
  <si>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</si>
  <si>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</si>
  <si>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</si>
  <si>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</si>
  <si>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</si>
  <si>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</si>
  <si>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</si>
  <si>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</si>
  <si>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</si>
  <si>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</si>
  <si>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</si>
  <si>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</si>
  <si>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</si>
  <si>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</si>
  <si>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</si>
  <si>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</si>
  <si>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</si>
  <si>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</si>
  <si>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</si>
  <si>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</si>
  <si>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</si>
  <si>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</si>
  <si>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</si>
  <si>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</si>
  <si>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</si>
  <si>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</si>
  <si>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</si>
  <si>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</si>
  <si>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</si>
  <si>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</si>
  <si>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</si>
  <si>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</si>
  <si>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</si>
  <si>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</si>
  <si>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</si>
  <si>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</si>
  <si>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</si>
  <si>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</si>
  <si>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</si>
  <si>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</si>
  <si>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</si>
  <si>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</si>
  <si>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</si>
  <si>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</si>
  <si>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</si>
  <si>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</si>
  <si>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</si>
  <si>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</si>
  <si>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</si>
  <si>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</si>
  <si>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</si>
  <si>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</si>
  <si>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</si>
  <si>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</si>
  <si>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</si>
  <si>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</si>
  <si>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</si>
  <si>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</si>
  <si>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</si>
  <si>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</si>
  <si>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</si>
  <si>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</si>
  <si>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</si>
  <si>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</si>
  <si>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</si>
  <si>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</si>
  <si>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</si>
  <si>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</si>
  <si>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</si>
  <si>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</si>
  <si>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</si>
  <si>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</si>
  <si>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</si>
  <si>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</si>
  <si>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</si>
  <si>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</si>
  <si>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</si>
  <si>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</si>
  <si>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</si>
  <si>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</si>
  <si>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</si>
  <si>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</si>
  <si>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</si>
  <si>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</si>
  <si>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</si>
  <si>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</si>
  <si>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</si>
  <si>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</si>
  <si>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</si>
  <si>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</si>
  <si>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</si>
  <si>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</si>
  <si>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</si>
  <si>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</si>
  <si>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</si>
  <si>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</si>
  <si>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</si>
  <si>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</si>
  <si>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</si>
  <si>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</si>
  <si>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</si>
  <si>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</si>
  <si>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</si>
  <si>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</si>
  <si>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</si>
  <si>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</si>
  <si>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</si>
  <si>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</si>
  <si>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</si>
  <si>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</si>
  <si>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</si>
  <si>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</si>
  <si>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</si>
  <si>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</si>
  <si>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</si>
  <si>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</si>
  <si>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</si>
  <si>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</si>
  <si>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</si>
  <si>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</si>
  <si>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</si>
  <si>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</si>
  <si>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</si>
  <si>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</si>
  <si>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</si>
  <si>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</si>
  <si>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</si>
  <si>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</si>
  <si>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</si>
  <si>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</si>
  <si>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</si>
  <si>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</si>
  <si>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</si>
  <si>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</si>
  <si>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</si>
  <si>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</si>
  <si>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</si>
  <si>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</si>
  <si>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</si>
  <si>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</si>
  <si>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</si>
  <si>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</si>
  <si>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</si>
  <si>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</si>
  <si>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</si>
  <si>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</si>
  <si>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</si>
  <si>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</si>
  <si>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</si>
  <si>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</si>
  <si>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</si>
  <si>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</si>
  <si>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</si>
  <si>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</si>
  <si>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</si>
  <si>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</si>
  <si>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</si>
  <si>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</si>
  <si>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</si>
  <si>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</si>
  <si>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</si>
  <si>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</si>
  <si>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</si>
  <si>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</si>
  <si>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</si>
  <si>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</si>
  <si>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</si>
  <si>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</si>
  <si>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</si>
  <si>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</si>
  <si>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</si>
  <si>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</si>
  <si>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</si>
  <si>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</si>
  <si>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</si>
  <si>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</si>
  <si>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</si>
  <si>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</si>
  <si>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</si>
  <si>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</si>
  <si>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</si>
  <si>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</si>
  <si>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</si>
  <si>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</si>
  <si>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</si>
  <si>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</si>
  <si>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</si>
  <si>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</si>
  <si>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</si>
  <si>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</si>
  <si>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</si>
  <si>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</si>
  <si>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</si>
  <si>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</si>
  <si>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</si>
  <si>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</si>
  <si>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</si>
  <si>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</si>
  <si>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</si>
  <si>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</si>
  <si>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</si>
  <si>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</si>
  <si>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</si>
  <si>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</si>
  <si>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</si>
  <si>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</si>
  <si>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</si>
  <si>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</si>
  <si>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</si>
  <si>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</si>
  <si>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</si>
  <si>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</si>
  <si>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</si>
  <si>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</si>
  <si>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</si>
  <si>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</si>
  <si>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</si>
  <si>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</si>
  <si>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</si>
  <si>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</si>
  <si>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</si>
  <si>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</si>
  <si>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Mme Samah SLAIMI</t>
  </si>
  <si>
    <t>Les produits sont exposés à température du magasin</t>
  </si>
  <si>
    <t>Poubelle commune avec rayon FLEG</t>
  </si>
  <si>
    <t>Correct</t>
  </si>
  <si>
    <t>Directrice du magasin et Chefs des rayons</t>
  </si>
  <si>
    <t>Absence de stockage le jour de l'audit</t>
  </si>
  <si>
    <t>La pelle présentait des traces de rouilles. Le risque de contamination chimique est accru à ce niveau</t>
  </si>
  <si>
    <t>Changer la pelle</t>
  </si>
  <si>
    <t>HR 51%, correct</t>
  </si>
  <si>
    <t>T°(affichée)=3°C, T°(mesurée)=4,1°C</t>
  </si>
  <si>
    <t>T°(affichée)=5°C, T°(mesurée)=5,1°C</t>
  </si>
  <si>
    <t>T°(affichée)=+3°C, T° (mesurée)=+4,2°C</t>
  </si>
  <si>
    <t>L'étiquettage des produits préemballés "Tomate séchée" présente une DLC érronée (l'année). Renforcer le contrôle de l'étiquetage à la réception et aviser le fournisseur sur cet écart.</t>
  </si>
  <si>
    <t>Renforcer le nettoyage et la désinfection du meuble d'exposition</t>
  </si>
  <si>
    <t>La propreté du meuble d'exposition n'était pas satisfaisante. Présence de traces de moisissures</t>
  </si>
  <si>
    <t xml:space="preserve">Le produit de nettoyage utilisé au niveau du poste de lavage n'était pas identifié. Eviter cette pratique </t>
  </si>
  <si>
    <t>Le revêtement de la chambre froide est ébréché, la jointure est brisée à plusieurs niveaux</t>
  </si>
  <si>
    <t>La trancheuse n'était pas propre</t>
  </si>
  <si>
    <t>La lame de la trancheuse et son support sont écaillés. Le risque de contamination entre les débris de la lame et les produits de charcuterie est accru à ce niveau</t>
  </si>
  <si>
    <t>Mois : janvier et février 2018 : les températures à cœur n'étaient enregistrés</t>
  </si>
  <si>
    <t>Le cadencier de cuisson des poulets du 26/02/2018 manquait les informations de cuisson de 8 poulets</t>
  </si>
  <si>
    <t>Les systèmes à pédale des poubelles (charcuterie et salle de repos) n'étaient pas fonctionnelles</t>
  </si>
  <si>
    <t>réparer ou remplacer les poubelles</t>
  </si>
  <si>
    <t xml:space="preserve">Les surfaces sur les casiers est utilisé pour stocker les produits du rayon bazar </t>
  </si>
  <si>
    <t>Sanitaires H et F : Les distributeurs de papier n'étaient pas correctement fixés</t>
  </si>
  <si>
    <t>Le micro-onde était rouillé et manquait de plateau</t>
  </si>
  <si>
    <t>Le rayonnage était rouillé</t>
  </si>
  <si>
    <t>Réparer les éléments défaillants</t>
  </si>
  <si>
    <t>Le lave mains de la poissonnerie était bouché.
Le lave mains de la vestiaire est à ouverture manuelle, le respect de l'hygiène des mains est difficile à ce niveau</t>
  </si>
  <si>
    <t xml:space="preserve">Une seule personne était chargée du rayon poissoonerie et FLEG </t>
  </si>
  <si>
    <t>Le magasin n'a pas reçu les résultats des prélèvements du 20 novembre 2017</t>
  </si>
  <si>
    <t xml:space="preserve">Les poulets en cours de cuisson n'étaient pas correctement plumés. </t>
  </si>
  <si>
    <t>Aviser le fournisseur pour cet écart</t>
  </si>
  <si>
    <t>Repeindre le rayonnage de la réserve</t>
  </si>
  <si>
    <t>MOUROUJ IV</t>
  </si>
  <si>
    <t>Dr Hend KAMOUN</t>
  </si>
  <si>
    <t>Directeur du magasin et chefs rayons</t>
  </si>
  <si>
    <t>Présence de produits non retirés : Foret noir x2 et tarte confiture X2 dont la DLC est 26/05/18</t>
  </si>
  <si>
    <t xml:space="preserve">*certains produits portent des étiquettes carrefour express
*manque de l’indication du poids sur l'étiquette de pains pour le pain seigle son et le multigrains
* impression incomplète et illisible des étiquettes balance
</t>
  </si>
  <si>
    <t>assurer le nettoyage de la friteuse a chaque changement de l'huile de friture</t>
  </si>
  <si>
    <t>Présence de produits non retirés : 
• 1 boule sardaigne nature et 1 boule sardaigne au persil non entamée dont La DLC 26/05/18
• ½ boule scicilien et ½ boule sardaigne persil dont la DLC 25/05/18</t>
  </si>
  <si>
    <t>Manque de tracabilité pour les produits : 
• Gruyère meriah emballée le 15/05/18
• Meule gouda emballée le 20/05/18
• Chedar bloc emballé le 22/05/18</t>
  </si>
  <si>
    <t xml:space="preserve">stagnation d'eau au niveau de la chambre froide </t>
  </si>
  <si>
    <t>présence d'un boudin de jambon de poulet entamé depuis le 12/04/18</t>
  </si>
  <si>
    <t>thermomètre afficheur du rayon fromage non fonctionnel,
température vérifiée est 0,7°C</t>
  </si>
  <si>
    <t>tous les produits surgelés portent des étiquettes carrefour express</t>
  </si>
  <si>
    <t xml:space="preserve">Présence d’une unité de piments sec sole mio périmée dont la DLC est 28/03/18  </t>
  </si>
  <si>
    <t>Présence de produits périmés :
-2 boites de céréales Choco smile dont la DLC 05/05/2018
-3 boites de céréales Choco goal dont la DLC 09/10/2017</t>
  </si>
  <si>
    <t>Manque distributeur papier aux vestiaires hommes</t>
  </si>
  <si>
    <t>micro ondes manque de plateau et il est rouillé</t>
  </si>
  <si>
    <t>Les DEIV non fonctionnels au niveau poissonnerie et fromages</t>
  </si>
  <si>
    <t>Les systèmes à pédale de poubelle BOUL/PAT n'était pas fonctionnelle</t>
  </si>
  <si>
    <t>OK</t>
  </si>
  <si>
    <t>La cornière est cassée au niveau de la porte de la chambre froide positive</t>
  </si>
  <si>
    <t>Dr Raja Bouhalfaya</t>
  </si>
  <si>
    <t>Directrice du magasin et chefs rayons</t>
  </si>
  <si>
    <t>Chambre froide négative en panne le jour de l'audit.</t>
  </si>
  <si>
    <t>Test de traçabilité: correct.</t>
  </si>
  <si>
    <t>Contrôle des poids des pains:
1/Baguette aux olives: 230g
2/Pain de campagne: 234g.</t>
  </si>
  <si>
    <t>Absence de savon liquide au niveau du laboratoire.</t>
  </si>
  <si>
    <t>La poubelle était à ouverture manuelle puisque le système d'ouverture à pédale était défaillant.</t>
  </si>
  <si>
    <t>Les caisses d'exposition des pains manquaient de propreté. Renforcer le nettoyage à ce niveau.(Voir photos).</t>
  </si>
  <si>
    <t>Renforcer le contrôle de l'enregistrement de la traçabilité de tous les produits exposés.
Améliorer le classement des fiches de traçabilité .</t>
  </si>
  <si>
    <t>Un seul thermomètre était utilisé en commun pour les deux rayons: charcuterie/fromages et traiteur.</t>
  </si>
  <si>
    <t>Les certificats de salubrité n'étaient pas disponibles au niveau du rayon.</t>
  </si>
  <si>
    <t>Fournir les documents qualité et les certificats en niveau du rayon.</t>
  </si>
  <si>
    <t>Présence de traces de rouille et de soudures au niveau de la pelle à glace.</t>
  </si>
  <si>
    <t>Le glaçage des produits était insuffisant ,les produits étaient seulement entreposés superficiellement en dessus de la glace.</t>
  </si>
  <si>
    <t>Absence de savon liquide au niveau du stand.</t>
  </si>
  <si>
    <t>Le balisage des produits était effectué uniquement en langue française. Ajouter la langue arabe au niveau des ardoises.</t>
  </si>
  <si>
    <t>Afficher la procédure de nettoyage/désinfection au niveau du stand.</t>
  </si>
  <si>
    <r>
      <t xml:space="preserve">Les enregistrements des températures à cœur au niveau de l'étal ,n'étaient pas effectués depuis le </t>
    </r>
    <r>
      <rPr>
        <u/>
        <sz val="11"/>
        <color theme="1"/>
        <rFont val="Comic Sans MS"/>
        <family val="4"/>
      </rPr>
      <t>24/04/18</t>
    </r>
    <r>
      <rPr>
        <sz val="11"/>
        <color theme="1"/>
        <rFont val="Comic Sans MS"/>
        <family val="4"/>
      </rPr>
      <t>.</t>
    </r>
  </si>
  <si>
    <t>Accumulation de déchets et de souillures au niveau du sol en dessous des caisses . Renforcer le nettoyage à ce niveau.</t>
  </si>
  <si>
    <t>Absence de balisage pour le bac d'exposition des pastèques (le prix/kg).</t>
  </si>
  <si>
    <t>La poubelle ne fermait pas correctement.</t>
  </si>
  <si>
    <t>Améliorer le rangement au niveau de la réserve.</t>
  </si>
  <si>
    <r>
      <t xml:space="preserve">Dépassement de la DLC pour </t>
    </r>
    <r>
      <rPr>
        <u/>
        <sz val="11"/>
        <color theme="1"/>
        <rFont val="Comic Sans MS"/>
        <family val="4"/>
      </rPr>
      <t>tout un lot</t>
    </r>
    <r>
      <rPr>
        <sz val="11"/>
        <color theme="1"/>
        <rFont val="Comic Sans MS"/>
        <family val="4"/>
      </rPr>
      <t xml:space="preserve"> de yaourts à boires "Vit'up" depuis le 27/07/2018. (Voir photos)</t>
    </r>
  </si>
  <si>
    <t>Renforcer le contrôle des DLC.</t>
  </si>
  <si>
    <t>Absence de papier essuie-mains au niveau des sanitaires.</t>
  </si>
  <si>
    <t>Le sol à l'entrée de la zone de réception était fortement crevassé ,ainsi que le revêtement du sol au niveau du couloir du côté des chambres froides.</t>
  </si>
  <si>
    <t>Température affichée : 5,3°C
Température mesurée : 4,4°C.</t>
  </si>
  <si>
    <r>
      <rPr>
        <u/>
        <sz val="11"/>
        <color theme="1"/>
        <rFont val="Comic Sans MS"/>
        <family val="4"/>
      </rPr>
      <t>Meuble IV éme gamme:</t>
    </r>
    <r>
      <rPr>
        <sz val="11"/>
        <color theme="1"/>
        <rFont val="Comic Sans MS"/>
        <family val="4"/>
      </rPr>
      <t xml:space="preserve">
Température affichée : 8,6°C
Température mesurée : 8,8°C</t>
    </r>
  </si>
  <si>
    <t>Même CF de stockage des produits FLEG.</t>
  </si>
  <si>
    <t>Présence de traces de rouille sur quelques étagères d'exposition.</t>
  </si>
  <si>
    <t>Taux d'hygrométrie: 58%.</t>
  </si>
  <si>
    <t>Présence de givre au niveau du meuble des surgelés.</t>
  </si>
  <si>
    <t>Température affichée : 3,5°C
Température mesurée : 1,6°C.</t>
  </si>
  <si>
    <t>Une partie du meuble d'exposition des yaourts ,présentait une température à la surface allant de 13°C à 15,5°C. Vérifier l'intensité du froid au niveau de cette partie.</t>
  </si>
  <si>
    <t>1/Le cache au niveau du meuble négatif des produits surgelés était partiellement démonté.
2/Le revêtement de quelques étagères était écaillé (Voir photos).</t>
  </si>
  <si>
    <t>CF négative en panne le jour de l'audit.</t>
  </si>
  <si>
    <t>L'un des deux robinets de la plonge au niveau du laboratoire ,était rompu.</t>
  </si>
  <si>
    <t>Température affichée : 7°C
Température mesurée : 6,4°C</t>
  </si>
  <si>
    <t>Absence de meuble froid.</t>
  </si>
  <si>
    <t>Température affichée : 5,4°C
Température mesurée : 4,8°C</t>
  </si>
  <si>
    <t>Température affichée : 3,4°C
Température mesurée : 1°C</t>
  </si>
  <si>
    <t>Présence de traces de rouille au niveau de la pelle à glaces.</t>
  </si>
  <si>
    <t>Absence de distributeurs de papier au niveau des sanitaires.</t>
  </si>
  <si>
    <t>Problème de bouchage au niveau du poste lave-mains du rayon poissonnerie.</t>
  </si>
  <si>
    <t>Le plateau du four à micro-ondes était rouillé.</t>
  </si>
  <si>
    <t>Présence de traces de rouille au niveau du tuyau de la douchette du stand poissonnerie.</t>
  </si>
  <si>
    <t>Plusieurs DEIV étaient non fonctionnels : Poissonnerie, Charcuterie/fromages .</t>
  </si>
  <si>
    <t>Les systèmes d'ouverture à pédale des deux poubelles du terminal de cuisson et du rayon FLEG étaient défaillants.</t>
  </si>
  <si>
    <t>Quelques points techniques n'étaient pas encore traités.</t>
  </si>
  <si>
    <t>Présence de givre au niveau du meuble négatif des produits surgelés.</t>
  </si>
  <si>
    <t>La chambranle au niveau de la CF était abimée.</t>
  </si>
  <si>
    <r>
      <t>L'enregistrement de la traçabilité pour la date 26/07/2018 ,était incomplet puisque on ne retrouvait pas tous les articles exposés ,emballés le 26/07</t>
    </r>
    <r>
      <rPr>
        <u/>
        <sz val="11"/>
        <color theme="1"/>
        <rFont val="Comic Sans MS"/>
        <family val="4"/>
      </rPr>
      <t>.Exemple:</t>
    </r>
    <r>
      <rPr>
        <sz val="11"/>
        <color theme="1"/>
        <rFont val="Comic Sans MS"/>
        <family val="4"/>
      </rPr>
      <t xml:space="preserve"> les deux morceaux :
1/Meule Gouda
2/Gruyère Souani.</t>
    </r>
  </si>
  <si>
    <t>Températures mesurées à cœur de deux échantillons de daurades de l'ordre de 4,9°C et 5°C ,donc supérieures à 2°C.
Assurer un glaçage adéquat des produits.</t>
  </si>
  <si>
    <t>Absence de louche individuelle pour les produits (olives verts découpées ,piments verts mexicains…)
Fournir une louche individuelle pour chaque ravier.</t>
  </si>
  <si>
    <t>Présence des bulletins d'analyse et plans d'action</t>
  </si>
  <si>
    <t>Dernier passage de la société prestataire le 23/07/18.</t>
  </si>
  <si>
    <t xml:space="preserve">Utilisation correcte des cadenciers de cuisson et de fabrication </t>
  </si>
  <si>
    <t>Procéder aux réparations nécessaires du revêtement des sols.</t>
  </si>
  <si>
    <t>1/Entreposage des étiquettes des prix au dessus de la grille d'aération.
2/Développement de moisissures à la surface d'un morceau de fromage Gruyère Souani emballé le 26/07/2018. Renforcer le contrôle des produits exposés.</t>
  </si>
  <si>
    <t>Fournir cet élément</t>
  </si>
  <si>
    <t>Mme Meriam CHOUCHENE</t>
  </si>
  <si>
    <t>Directeur magasin &amp; chefs rayons</t>
  </si>
  <si>
    <t>Revêtement du sol crevassé.</t>
  </si>
  <si>
    <t>Le four n'est pas branché à la hotte aspirante.</t>
  </si>
  <si>
    <t>Développement de givre dans la chambre froide négative de la pâtisserie.</t>
  </si>
  <si>
    <t>Procéder au dégivrage de la chambre froide.</t>
  </si>
  <si>
    <t>Le système d'ouverture à pédale de la poubelle de la pâtisserie est défaillant.</t>
  </si>
  <si>
    <t xml:space="preserve">Le local déchet est localisé en dehors du magasin; zone adjacente au quai de réception. Il est cloisonné par du grillage et dépourvu de système de climatisation. </t>
  </si>
  <si>
    <t>Surface étroite</t>
  </si>
  <si>
    <t>La canalisation de la plonge de la poissonnerie est défaillante.</t>
  </si>
  <si>
    <t>Protéger correctement le meuble d'exposition.</t>
  </si>
  <si>
    <t>Meuble d'exposition à température ambiante partiellement protégé.</t>
  </si>
  <si>
    <t>Fixer le revêtement du sol.</t>
  </si>
  <si>
    <t>Identification de la ricotta déballée par un étiquetage d'un produit périmé (DLC 28/11/2018). L'opératrice affirme qu'il s'agit d'une étiquette appartenant à un autre produit.</t>
  </si>
  <si>
    <t xml:space="preserve">Assurer l'identification correcte des produits. </t>
  </si>
  <si>
    <t>Le DEIV du rayon traiteur est rempli de cadavres d'insectes.</t>
  </si>
  <si>
    <t>Présence de rouille sur le revêtement de la fabrique de glace et sur la pelle à glace.</t>
  </si>
  <si>
    <t>L'aération est faible.</t>
  </si>
  <si>
    <t>Développement de rouille sur le revêtement mural et écaillement du sol de la chambre froide.</t>
  </si>
  <si>
    <t>Fixer les revêtements muraux et du sol.</t>
  </si>
  <si>
    <t>Ecaillement du revêtement du meuble froids des yaourts et des poulets PLS.</t>
  </si>
  <si>
    <t>Respecter les consignes indiquées dans l'instruction de friture.</t>
  </si>
  <si>
    <t>Elévation de la température du meuble surgelé pendant le mois de novembre. Aucune action corrective n’a été indiquée.</t>
  </si>
  <si>
    <t>Des ingrédients étaient barrés manuellement au niveau des deux produits:
1/Hrouss de "Epices et saveurs"
2/Chocolat en poudre "Bannania".</t>
  </si>
  <si>
    <t>Absence de zone pour stockage pour les épices.</t>
  </si>
  <si>
    <t>Fixer les revêtements des meubles.</t>
  </si>
  <si>
    <t>Les DEIV des rayons fromages et traiteur sont placés au dessus des meubles d'exposition.</t>
  </si>
  <si>
    <t xml:space="preserve">La fermeture du couvercle du regard localisé à la zone de réception et celui du couloir des chambres froides n'est pas correcte. </t>
  </si>
  <si>
    <t>Taux de réalisation du plan d'action précédent</t>
  </si>
  <si>
    <t>L'afficheur du meuble de formage LS est illisible.</t>
  </si>
  <si>
    <t>Procéder à un traitement antirouille pour ces éléments.</t>
  </si>
  <si>
    <t>La canalisation du poste lave-mains est défaillante au niveau de la poissonnerie.</t>
  </si>
  <si>
    <t>Le lavage des mains n'a pas été effectué avant port de gants.</t>
  </si>
  <si>
    <t>Enregistrements des autocontrôles de nettoyage et de désinfection</t>
  </si>
  <si>
    <t>Présence de résidus brulés sur les parois de la friteuse.
Selon l'audité, la fréquence de changement de l'huile est de 3 jours &gt; 2jours.
La filtration par l'écumoire n'est pas réalisée entre les opérations de friture.
La filtration à la fin du cycle de friture n'est pas encore effectuée.</t>
  </si>
  <si>
    <t xml:space="preserve">Respect des durées de vie des produits trad. exposés dans le stand </t>
  </si>
  <si>
    <t>Il est recommandé de prendre les actions correctives nécessaires en cas d'élévation significative de la température d'exposition.</t>
  </si>
  <si>
    <t>L'opérateur du FLEG assurait la manipulation des produits de la mer sans protection de sa tenue de travail. Bien que le port de gant a été réalisé, le lavage des mains n'a pas été effectué au préalable.
Attention au risque de contamination croisée lors des manipulations.</t>
  </si>
  <si>
    <t>Respecter le flux de personnel par secteurs. Le cas échéant, respecter les règles d'hygiène lors des manipulations (protection tenue, lavage mains, port de gants).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</si>
</sst>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4"/>
      <color theme="1"/>
      <name val="Symbol"/>
      <family val="1"/>
      <charset val="2"/>
    </font>
    <font>
      <sz val="12"/>
      <color theme="1"/>
      <name val="Comic Sans MS"/>
      <family val="4"/>
    </font>
    <font>
      <sz val="12"/>
      <name val="Calibri Light"/>
      <family val="2"/>
      <scheme val="major"/>
    </font>
    <font>
      <sz val="11"/>
      <color theme="0"/>
      <name val="Comic Sans MS"/>
      <family val="4"/>
    </font>
    <font>
      <u/>
      <sz val="11"/>
      <color theme="1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67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4" fillId="0" borderId="3" xfId="0" applyFont="1" applyFill="1" applyBorder="1" applyAlignment="1" applyProtection="1">
      <alignment vertical="center" wrapText="1"/>
      <protection locked="0"/>
    </xf>
    <xf numFmtId="0" fontId="14" fillId="0" borderId="1" xfId="0" applyFont="1" applyBorder="1" applyAlignment="1" applyProtection="1">
      <alignment vertical="center"/>
      <protection locked="0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9" fillId="0" borderId="1" xfId="0" applyFont="1" applyFill="1" applyBorder="1" applyAlignment="1" applyProtection="1">
      <alignment horizontal="left" vertical="center" wrapText="1"/>
      <protection locked="0"/>
    </xf>
    <xf numFmtId="0" fontId="18" fillId="0" borderId="1" xfId="0" applyFont="1" applyBorder="1" applyAlignment="1" applyProtection="1">
      <alignment vertical="center" wrapText="1"/>
      <protection locked="0"/>
    </xf>
    <xf numFmtId="165" fontId="8" fillId="14" borderId="1" xfId="0" applyNumberFormat="1" applyFont="1" applyFill="1" applyBorder="1" applyProtection="1">
      <protection locked="0"/>
    </xf>
    <xf numFmtId="0" fontId="43" fillId="0" borderId="0" xfId="0" applyFont="1" applyAlignment="1">
      <alignment horizontal="left" vertical="center" indent="5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5" fillId="0" borderId="1" xfId="0" applyFont="1" applyFill="1" applyBorder="1" applyAlignment="1" applyProtection="1">
      <alignment horizontal="left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0" fontId="46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left" vertical="top" wrapText="1"/>
      <protection locked="0"/>
    </xf>
    <xf numFmtId="0" fontId="14" fillId="2" borderId="1" xfId="0" applyFont="1" applyFill="1" applyBorder="1" applyAlignment="1" applyProtection="1">
      <alignment wrapText="1"/>
      <protection locked="0"/>
    </xf>
    <xf numFmtId="165" fontId="8" fillId="16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166" fontId="8" fillId="0" borderId="0" xfId="0" applyNumberFormat="1" applyFont="1" applyFill="1" applyAlignment="1" applyProtection="1">
      <alignment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166" fontId="3" fillId="4" borderId="11" xfId="0" applyNumberFormat="1" applyFont="1" applyFill="1" applyBorder="1" applyAlignment="1" applyProtection="1">
      <alignment vertical="center" wrapText="1"/>
      <protection hidden="1"/>
    </xf>
    <xf numFmtId="166" fontId="46" fillId="0" borderId="0" xfId="0" applyNumberFormat="1" applyFont="1" applyFill="1" applyAlignment="1" applyProtection="1">
      <alignment wrapText="1"/>
      <protection locked="0"/>
    </xf>
    <xf numFmtId="166" fontId="2" fillId="6" borderId="1" xfId="0" applyNumberFormat="1" applyFont="1" applyFill="1" applyBorder="1" applyAlignment="1" applyProtection="1">
      <alignment horizontal="center" wrapText="1"/>
      <protection hidden="1"/>
    </xf>
    <xf numFmtId="166" fontId="25" fillId="7" borderId="1" xfId="0" applyNumberFormat="1" applyFont="1" applyFill="1" applyBorder="1" applyAlignment="1" applyProtection="1">
      <alignment horizontal="center"/>
      <protection hidden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7.6923076923076927E-2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6592688"/>
        <c:axId val="-1856595952"/>
      </c:barChart>
      <c:catAx>
        <c:axId val="-185659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6595952"/>
        <c:crosses val="autoZero"/>
        <c:auto val="1"/>
        <c:lblAlgn val="ctr"/>
        <c:lblOffset val="100"/>
        <c:noMultiLvlLbl val="0"/>
      </c:catAx>
      <c:valAx>
        <c:axId val="-1856595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6592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0.97499999999999998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7425088"/>
        <c:axId val="-1857416928"/>
      </c:barChart>
      <c:catAx>
        <c:axId val="-185742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416928"/>
        <c:crosses val="autoZero"/>
        <c:auto val="1"/>
        <c:lblAlgn val="ctr"/>
        <c:lblOffset val="100"/>
        <c:noMultiLvlLbl val="0"/>
      </c:catAx>
      <c:valAx>
        <c:axId val="-1857416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742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0.9375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7416384"/>
        <c:axId val="-1857431072"/>
      </c:barChart>
      <c:catAx>
        <c:axId val="-185741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431072"/>
        <c:crosses val="autoZero"/>
        <c:auto val="1"/>
        <c:lblAlgn val="ctr"/>
        <c:lblOffset val="100"/>
        <c:noMultiLvlLbl val="0"/>
      </c:catAx>
      <c:valAx>
        <c:axId val="-1857431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741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0.83333333333333337</c:v>
                </c:pt>
                <c:pt idx="4">
                  <c:v>0.25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7415840"/>
        <c:axId val="-1857415296"/>
      </c:barChart>
      <c:catAx>
        <c:axId val="-185741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415296"/>
        <c:crosses val="autoZero"/>
        <c:auto val="1"/>
        <c:lblAlgn val="ctr"/>
        <c:lblOffset val="100"/>
        <c:noMultiLvlLbl val="0"/>
      </c:catAx>
      <c:valAx>
        <c:axId val="-1857415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7415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9.0909090909090912E-2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7413120"/>
        <c:axId val="-1857420736"/>
      </c:barChart>
      <c:catAx>
        <c:axId val="-185741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420736"/>
        <c:crosses val="autoZero"/>
        <c:auto val="1"/>
        <c:lblAlgn val="ctr"/>
        <c:lblOffset val="100"/>
        <c:noMultiLvlLbl val="0"/>
      </c:catAx>
      <c:valAx>
        <c:axId val="-1857420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7413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0.33333333333333331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7434880"/>
        <c:axId val="-1857432160"/>
      </c:barChart>
      <c:catAx>
        <c:axId val="-185743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432160"/>
        <c:crosses val="autoZero"/>
        <c:auto val="1"/>
        <c:lblAlgn val="ctr"/>
        <c:lblOffset val="100"/>
        <c:noMultiLvlLbl val="0"/>
      </c:catAx>
      <c:valAx>
        <c:axId val="-185743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743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0.96116504854368934</c:v>
                </c:pt>
                <c:pt idx="2">
                  <c:v>0.87113402061855671</c:v>
                </c:pt>
                <c:pt idx="3">
                  <c:v>0.84895833333333337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7434336"/>
        <c:axId val="-1857431616"/>
      </c:barChart>
      <c:catAx>
        <c:axId val="-185743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431616"/>
        <c:crosses val="autoZero"/>
        <c:auto val="1"/>
        <c:lblAlgn val="ctr"/>
        <c:lblOffset val="100"/>
        <c:noMultiLvlLbl val="0"/>
      </c:catAx>
      <c:valAx>
        <c:axId val="-1857431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743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0.97701149425287359</c:v>
                </c:pt>
                <c:pt idx="1">
                  <c:v>0.92992424242424243</c:v>
                </c:pt>
                <c:pt idx="2">
                  <c:v>0.8867924528301887</c:v>
                </c:pt>
                <c:pt idx="3">
                  <c:v>0.95719844357976658</c:v>
                </c:pt>
                <c:pt idx="4">
                  <c:v>4.4680851063829789E-2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7409856"/>
        <c:axId val="-1857428896"/>
      </c:barChart>
      <c:catAx>
        <c:axId val="-185740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428896"/>
        <c:crosses val="autoZero"/>
        <c:auto val="1"/>
        <c:lblAlgn val="ctr"/>
        <c:lblOffset val="100"/>
        <c:noMultiLvlLbl val="0"/>
      </c:catAx>
      <c:valAx>
        <c:axId val="-1857428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7409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0.96469622331691296</c:v>
                </c:pt>
                <c:pt idx="1">
                  <c:v>0.94554464548396588</c:v>
                </c:pt>
                <c:pt idx="2">
                  <c:v>0.87896323672437271</c:v>
                </c:pt>
                <c:pt idx="3">
                  <c:v>0.90307838845654997</c:v>
                </c:pt>
                <c:pt idx="4">
                  <c:v>2.2340425531914895E-2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857423456"/>
        <c:axId val="-1857429984"/>
        <c:extLst xmlns:c16r2="http://schemas.microsoft.com/office/drawing/2015/06/chart"/>
      </c:barChart>
      <c:catAx>
        <c:axId val="-18574234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429984"/>
        <c:crosses val="autoZero"/>
        <c:auto val="1"/>
        <c:lblAlgn val="ctr"/>
        <c:lblOffset val="100"/>
        <c:noMultiLvlLbl val="0"/>
      </c:catAx>
      <c:valAx>
        <c:axId val="-18574299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423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0.82499999999999996</c:v>
                </c:pt>
                <c:pt idx="1">
                  <c:v>0</c:v>
                </c:pt>
                <c:pt idx="2">
                  <c:v>0.74919871794871795</c:v>
                </c:pt>
                <c:pt idx="3">
                  <c:v>0.84375</c:v>
                </c:pt>
                <c:pt idx="4">
                  <c:v>0.76609848484848486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857440320"/>
        <c:axId val="-1857427808"/>
        <c:extLst xmlns:c16r2="http://schemas.microsoft.com/office/drawing/2015/06/chart"/>
      </c:barChart>
      <c:catAx>
        <c:axId val="-185744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427808"/>
        <c:crosses val="autoZero"/>
        <c:auto val="1"/>
        <c:lblAlgn val="ctr"/>
        <c:lblOffset val="100"/>
        <c:noMultiLvlLbl val="0"/>
      </c:catAx>
      <c:valAx>
        <c:axId val="-1857427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44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0.96969696969696972</c:v>
                </c:pt>
                <c:pt idx="2">
                  <c:v>0.95454545454545459</c:v>
                </c:pt>
                <c:pt idx="3">
                  <c:v>1</c:v>
                </c:pt>
                <c:pt idx="4">
                  <c:v>3.7037037037037035E-2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6592144"/>
        <c:axId val="-1856589424"/>
      </c:barChart>
      <c:catAx>
        <c:axId val="-185659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6589424"/>
        <c:crosses val="autoZero"/>
        <c:auto val="1"/>
        <c:lblAlgn val="ctr"/>
        <c:lblOffset val="100"/>
        <c:noMultiLvlLbl val="0"/>
      </c:catAx>
      <c:valAx>
        <c:axId val="-1856589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659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0.94285714285714284</c:v>
                </c:pt>
                <c:pt idx="1">
                  <c:v>0.98571428571428577</c:v>
                </c:pt>
                <c:pt idx="2">
                  <c:v>0.98529411764705888</c:v>
                </c:pt>
                <c:pt idx="3">
                  <c:v>0.96875</c:v>
                </c:pt>
                <c:pt idx="4">
                  <c:v>0.04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6591600"/>
        <c:axId val="-1856591056"/>
      </c:barChart>
      <c:catAx>
        <c:axId val="-185659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6591056"/>
        <c:crosses val="autoZero"/>
        <c:auto val="1"/>
        <c:lblAlgn val="ctr"/>
        <c:lblOffset val="100"/>
        <c:noMultiLvlLbl val="0"/>
      </c:catAx>
      <c:valAx>
        <c:axId val="-1856591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659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0.83870967741935487</c:v>
                </c:pt>
                <c:pt idx="2">
                  <c:v>0.609375</c:v>
                </c:pt>
                <c:pt idx="3">
                  <c:v>0.967741935483871</c:v>
                </c:pt>
                <c:pt idx="4">
                  <c:v>4.1666666666666664E-2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6603568"/>
        <c:axId val="-1856603024"/>
      </c:barChart>
      <c:catAx>
        <c:axId val="-185660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6603024"/>
        <c:crosses val="autoZero"/>
        <c:auto val="1"/>
        <c:lblAlgn val="ctr"/>
        <c:lblOffset val="100"/>
        <c:noMultiLvlLbl val="0"/>
      </c:catAx>
      <c:valAx>
        <c:axId val="-1856603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6603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7414752"/>
        <c:axId val="-1857439232"/>
      </c:barChart>
      <c:catAx>
        <c:axId val="-185741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439232"/>
        <c:crosses val="autoZero"/>
        <c:auto val="1"/>
        <c:lblAlgn val="ctr"/>
        <c:lblOffset val="100"/>
        <c:noMultiLvlLbl val="0"/>
      </c:catAx>
      <c:valAx>
        <c:axId val="-1857439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7414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0.95454545454545459</c:v>
                </c:pt>
                <c:pt idx="1">
                  <c:v>0.97222222222222221</c:v>
                </c:pt>
                <c:pt idx="2">
                  <c:v>0.8571428571428571</c:v>
                </c:pt>
                <c:pt idx="3">
                  <c:v>0.76388888888888884</c:v>
                </c:pt>
                <c:pt idx="4">
                  <c:v>1.7857142857142856E-2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7419104"/>
        <c:axId val="-1857435968"/>
      </c:barChart>
      <c:catAx>
        <c:axId val="-185741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435968"/>
        <c:crosses val="autoZero"/>
        <c:auto val="1"/>
        <c:lblAlgn val="ctr"/>
        <c:lblOffset val="100"/>
        <c:noMultiLvlLbl val="0"/>
      </c:catAx>
      <c:valAx>
        <c:axId val="-1857435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7419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0.84</c:v>
                </c:pt>
                <c:pt idx="2">
                  <c:v>0.9375</c:v>
                </c:pt>
                <c:pt idx="3">
                  <c:v>1</c:v>
                </c:pt>
                <c:pt idx="4">
                  <c:v>5.2631578947368418E-2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7421824"/>
        <c:axId val="-1857422912"/>
      </c:barChart>
      <c:catAx>
        <c:axId val="-185742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422912"/>
        <c:crosses val="autoZero"/>
        <c:auto val="1"/>
        <c:lblAlgn val="ctr"/>
        <c:lblOffset val="100"/>
        <c:noMultiLvlLbl val="0"/>
      </c:catAx>
      <c:valAx>
        <c:axId val="-1857422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7421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0.58823529411764708</c:v>
                </c:pt>
                <c:pt idx="2">
                  <c:v>0.94117647058823528</c:v>
                </c:pt>
                <c:pt idx="3">
                  <c:v>1</c:v>
                </c:pt>
                <c:pt idx="4">
                  <c:v>9.0909090909090912E-2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7419648"/>
        <c:axId val="-1857418016"/>
      </c:barChart>
      <c:catAx>
        <c:axId val="-185741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418016"/>
        <c:crosses val="autoZero"/>
        <c:auto val="1"/>
        <c:lblAlgn val="ctr"/>
        <c:lblOffset val="100"/>
        <c:noMultiLvlLbl val="0"/>
      </c:catAx>
      <c:valAx>
        <c:axId val="-1857418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7419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0.94827586206896552</c:v>
                </c:pt>
                <c:pt idx="1">
                  <c:v>1</c:v>
                </c:pt>
                <c:pt idx="2">
                  <c:v>0.76666666666666672</c:v>
                </c:pt>
                <c:pt idx="3">
                  <c:v>1</c:v>
                </c:pt>
                <c:pt idx="4">
                  <c:v>0.05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57436512"/>
        <c:axId val="-1857432704"/>
      </c:barChart>
      <c:catAx>
        <c:axId val="-185743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57432704"/>
        <c:crosses val="autoZero"/>
        <c:auto val="1"/>
        <c:lblAlgn val="ctr"/>
        <c:lblOffset val="100"/>
        <c:noMultiLvlLbl val="0"/>
      </c:catAx>
      <c:valAx>
        <c:axId val="-185743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5743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0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15" t="s">
        <v>324</v>
      </c>
      <c r="B18" s="315"/>
      <c r="C18" s="315"/>
      <c r="D18" s="316" t="s">
        <v>442</v>
      </c>
      <c r="E18" s="316"/>
      <c r="F18" s="316"/>
      <c r="G18" s="316"/>
      <c r="H18" s="316"/>
      <c r="I18" s="316"/>
      <c r="J18" s="316"/>
      <c r="K18" s="316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17" t="s">
        <v>325</v>
      </c>
      <c r="B21" s="317"/>
      <c r="C21" s="317"/>
      <c r="D21" s="317"/>
      <c r="E21" s="317"/>
      <c r="F21" s="317"/>
      <c r="G21" s="317"/>
      <c r="H21" s="317"/>
      <c r="I21" s="317"/>
      <c r="J21" s="317"/>
      <c r="K21" s="317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18" t="s">
        <v>327</v>
      </c>
      <c r="C23" s="318"/>
      <c r="D23" s="78"/>
      <c r="E23" s="78"/>
      <c r="F23" s="78"/>
      <c r="G23" s="78"/>
      <c r="H23" s="78"/>
      <c r="I23" s="78"/>
      <c r="J23" s="77" t="str">
        <f>D18</f>
        <v>MOUROUJ IV</v>
      </c>
    </row>
    <row r="24" spans="1:11" ht="33" customHeight="1" x14ac:dyDescent="0.25">
      <c r="A24" s="86" t="s">
        <v>328</v>
      </c>
      <c r="B24" s="319">
        <f>AVERAGE('A1 Exploitation'!D549,'A1 Technique'!D199)</f>
        <v>0.96469622331691296</v>
      </c>
      <c r="C24" s="319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19">
        <f>AVERAGE('A2 Exploitation'!D549,'A2 Technique'!D199)</f>
        <v>0.94554464548396588</v>
      </c>
      <c r="C25" s="319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19">
        <f>AVERAGE('A3 Exploitation'!D549,'A3 Technique'!D199)</f>
        <v>0.87896323672437271</v>
      </c>
      <c r="C26" s="319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19">
        <f>AVERAGE('A4 Exploitation'!D549,'A4 Technique'!D199)</f>
        <v>0.90307838845654997</v>
      </c>
      <c r="C27" s="319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19">
        <f>AVERAGE('A5 Exploitation'!D549,'A5 Technique'!D199)</f>
        <v>2.2340425531914895E-2</v>
      </c>
      <c r="C28" s="319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19">
        <f>AVERAGE('A6 Exploitation'!D549,'A6 Technique'!D199)</f>
        <v>0</v>
      </c>
      <c r="C29" s="319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18" t="s">
        <v>334</v>
      </c>
      <c r="C33" s="318"/>
      <c r="D33" s="78"/>
      <c r="E33" s="78"/>
      <c r="F33" s="78"/>
      <c r="G33" s="78"/>
      <c r="H33" s="78"/>
      <c r="I33" s="78"/>
      <c r="J33" s="77" t="str">
        <f>D18</f>
        <v>MOUROUJ IV</v>
      </c>
    </row>
    <row r="34" spans="1:10" ht="33" customHeight="1" x14ac:dyDescent="0.25">
      <c r="A34" s="86" t="s">
        <v>328</v>
      </c>
      <c r="B34" s="319">
        <f>'A1 Exploitation'!D549</f>
        <v>0.97701149425287359</v>
      </c>
      <c r="C34" s="319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19">
        <f>'A2 Exploitation'!D549</f>
        <v>0.92992424242424243</v>
      </c>
      <c r="C35" s="319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19">
        <f>'A3 Exploitation'!D549</f>
        <v>0.8867924528301887</v>
      </c>
      <c r="C36" s="319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19">
        <f>'A4 Exploitation'!D549</f>
        <v>0.95719844357976658</v>
      </c>
      <c r="C37" s="319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19">
        <f>'A5 Exploitation'!D549</f>
        <v>4.4680851063829789E-2</v>
      </c>
      <c r="C38" s="319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19">
        <f>'A6 Exploitation'!D549</f>
        <v>0</v>
      </c>
      <c r="C39" s="319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20" t="s">
        <v>335</v>
      </c>
      <c r="C42" s="320"/>
      <c r="D42" s="78"/>
      <c r="E42" s="78"/>
      <c r="F42" s="78"/>
      <c r="G42" s="78"/>
      <c r="H42" s="78"/>
      <c r="I42" s="78"/>
      <c r="J42" s="77" t="str">
        <f>D18</f>
        <v>MOUROUJ IV</v>
      </c>
    </row>
    <row r="43" spans="1:10" ht="33" customHeight="1" x14ac:dyDescent="0.25">
      <c r="A43" s="86" t="s">
        <v>328</v>
      </c>
      <c r="B43" s="319">
        <f>AVERAGE('A1 Exploitation'!D547, 'A1 Technique'!D197)</f>
        <v>0.82499999999999996</v>
      </c>
      <c r="C43" s="319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19" t="e">
        <f>AVERAGE('A2 Exploitation'!D547, 'A2 Technique'!D197)</f>
        <v>#DIV/0!</v>
      </c>
      <c r="C44" s="319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19">
        <f>AVERAGE('A3 Exploitation'!D547, 'A3 Technique'!D197)</f>
        <v>0.74919871794871795</v>
      </c>
      <c r="C45" s="319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19">
        <f>AVERAGE('A4 Exploitation'!D547, 'A4 Technique'!D197)</f>
        <v>0.84375</v>
      </c>
      <c r="C46" s="319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19">
        <f>AVERAGE('A5 Exploitation'!D547, 'A5 Technique'!D197)</f>
        <v>0.76609848484848486</v>
      </c>
      <c r="C47" s="319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19" t="e">
        <f>AVERAGE('A6 Exploitation'!D547, 'A6 Technique'!D197)</f>
        <v>#DIV/0!</v>
      </c>
      <c r="C48" s="319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18" t="s">
        <v>336</v>
      </c>
      <c r="C51" s="318"/>
      <c r="D51" s="78"/>
      <c r="E51" s="78"/>
      <c r="F51" s="78"/>
      <c r="G51" s="78"/>
      <c r="H51" s="78"/>
      <c r="I51" s="78"/>
      <c r="J51" s="77" t="str">
        <f>D18</f>
        <v>MOUROUJ IV</v>
      </c>
    </row>
    <row r="52" spans="1:10" ht="33" customHeight="1" x14ac:dyDescent="0.25">
      <c r="A52" s="86" t="s">
        <v>328</v>
      </c>
      <c r="B52" s="321">
        <f>'A1 Exploitation'!D46</f>
        <v>1</v>
      </c>
      <c r="C52" s="321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21">
        <f>'A2 Exploitation'!D46</f>
        <v>1</v>
      </c>
      <c r="C53" s="321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21">
        <f>'A3 Exploitation'!D46</f>
        <v>1</v>
      </c>
      <c r="C54" s="321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21">
        <f>'A4 Exploitation'!D46</f>
        <v>1</v>
      </c>
      <c r="C55" s="321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21">
        <f>'A5 Exploitation'!D46</f>
        <v>7.6923076923076927E-2</v>
      </c>
      <c r="C56" s="321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21">
        <f>'A6 Exploitation'!D46</f>
        <v>0</v>
      </c>
      <c r="C57" s="321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18" t="s">
        <v>337</v>
      </c>
      <c r="C60" s="318"/>
      <c r="D60" s="78"/>
      <c r="E60" s="78"/>
      <c r="F60" s="78"/>
      <c r="G60" s="78"/>
      <c r="H60" s="78"/>
      <c r="I60" s="78"/>
      <c r="J60" s="77" t="str">
        <f>D18</f>
        <v>MOUROUJ IV</v>
      </c>
    </row>
    <row r="61" spans="1:10" ht="33" customHeight="1" x14ac:dyDescent="0.25">
      <c r="A61" s="86" t="s">
        <v>328</v>
      </c>
      <c r="B61" s="319">
        <f>'A1 Exploitation'!D103</f>
        <v>1</v>
      </c>
      <c r="C61" s="319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19">
        <f>'A2 Exploitation'!D103</f>
        <v>0.96969696969696972</v>
      </c>
      <c r="C62" s="319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19">
        <f>'A3 Exploitation'!D103</f>
        <v>0.95454545454545459</v>
      </c>
      <c r="C63" s="319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19">
        <f>'A4 Exploitation'!D103</f>
        <v>1</v>
      </c>
      <c r="C64" s="319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19">
        <f>'A5 Exploitation'!D103</f>
        <v>3.7037037037037035E-2</v>
      </c>
      <c r="C65" s="319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19">
        <f>'A6 Exploitation'!D103</f>
        <v>0</v>
      </c>
      <c r="C66" s="319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18" t="s">
        <v>338</v>
      </c>
      <c r="C69" s="318"/>
      <c r="D69" s="78"/>
      <c r="E69" s="78"/>
      <c r="F69" s="78"/>
      <c r="G69" s="78"/>
      <c r="H69" s="78"/>
      <c r="I69" s="78"/>
      <c r="J69" s="77" t="str">
        <f>D18</f>
        <v>MOUROUJ IV</v>
      </c>
    </row>
    <row r="70" spans="1:10" ht="33" customHeight="1" x14ac:dyDescent="0.25">
      <c r="A70" s="86" t="s">
        <v>328</v>
      </c>
      <c r="B70" s="319">
        <f>'A1 Exploitation'!D158</f>
        <v>0.94285714285714284</v>
      </c>
      <c r="C70" s="319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19">
        <f>'A2 Exploitation'!D158</f>
        <v>0.98571428571428577</v>
      </c>
      <c r="C71" s="319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19">
        <f>'A3 Exploitation'!D158</f>
        <v>0.98529411764705888</v>
      </c>
      <c r="C72" s="319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19">
        <f>'A4 Exploitation'!D158</f>
        <v>0.96875</v>
      </c>
      <c r="C73" s="319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19">
        <f>'A5 Exploitation'!D158</f>
        <v>0.04</v>
      </c>
      <c r="C74" s="319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19">
        <f>'A6 Exploitation'!D158</f>
        <v>0</v>
      </c>
      <c r="C75" s="319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18" t="s">
        <v>339</v>
      </c>
      <c r="C78" s="318"/>
      <c r="D78" s="78"/>
      <c r="E78" s="78"/>
      <c r="F78" s="78"/>
      <c r="G78" s="78"/>
      <c r="H78" s="78"/>
      <c r="I78" s="78"/>
      <c r="J78" s="77" t="str">
        <f>D18</f>
        <v>MOUROUJ IV</v>
      </c>
    </row>
    <row r="79" spans="1:10" ht="33" customHeight="1" x14ac:dyDescent="0.25">
      <c r="A79" s="86" t="s">
        <v>328</v>
      </c>
      <c r="B79" s="319">
        <f>'A1 Exploitation'!D205</f>
        <v>1</v>
      </c>
      <c r="C79" s="319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19">
        <f>'A2 Exploitation'!D205</f>
        <v>0.83870967741935487</v>
      </c>
      <c r="C80" s="319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19">
        <f>'A3 Exploitation'!D205</f>
        <v>0.609375</v>
      </c>
      <c r="C81" s="319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19">
        <f>'A4 Exploitation'!D205</f>
        <v>0.967741935483871</v>
      </c>
      <c r="C82" s="319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19">
        <f>'A5 Exploitation'!D205</f>
        <v>4.1666666666666664E-2</v>
      </c>
      <c r="C83" s="319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19">
        <f>'A6 Exploitation'!D205</f>
        <v>0</v>
      </c>
      <c r="C84" s="319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18" t="s">
        <v>340</v>
      </c>
      <c r="C87" s="318"/>
      <c r="D87" s="78"/>
      <c r="E87" s="78"/>
      <c r="F87" s="78"/>
      <c r="G87" s="78"/>
      <c r="H87" s="78"/>
      <c r="I87" s="78"/>
      <c r="J87" s="77" t="str">
        <f>D18</f>
        <v>MOUROUJ IV</v>
      </c>
    </row>
    <row r="88" spans="1:10" ht="33" customHeight="1" x14ac:dyDescent="0.25">
      <c r="A88" s="86" t="s">
        <v>328</v>
      </c>
      <c r="B88" s="319" t="e">
        <f>'A1 Exploitation'!D266</f>
        <v>#DIV/0!</v>
      </c>
      <c r="C88" s="319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19" t="e">
        <f>'A2 Exploitation'!D266</f>
        <v>#DIV/0!</v>
      </c>
      <c r="C89" s="319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19" t="e">
        <f>'A3 Exploitation'!D266</f>
        <v>#DIV/0!</v>
      </c>
      <c r="C90" s="319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19" t="e">
        <f>'A4 Exploitation'!D266</f>
        <v>#DIV/0!</v>
      </c>
      <c r="C91" s="319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19">
        <f>'A5 Exploitation'!D266</f>
        <v>0</v>
      </c>
      <c r="C92" s="319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19">
        <f>'A6 Exploitation'!D266</f>
        <v>0</v>
      </c>
      <c r="C93" s="319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18" t="s">
        <v>341</v>
      </c>
      <c r="C96" s="318"/>
      <c r="D96" s="78"/>
      <c r="E96" s="78"/>
      <c r="F96" s="78"/>
      <c r="G96" s="78"/>
      <c r="H96" s="78"/>
      <c r="I96" s="78"/>
      <c r="J96" s="77" t="str">
        <f>D18</f>
        <v>MOUROUJ IV</v>
      </c>
    </row>
    <row r="97" spans="1:10" ht="33" customHeight="1" x14ac:dyDescent="0.25">
      <c r="A97" s="86" t="s">
        <v>328</v>
      </c>
      <c r="B97" s="319">
        <f>'A1 Exploitation'!D318</f>
        <v>0.95454545454545459</v>
      </c>
      <c r="C97" s="319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19">
        <f>'A2 Exploitation'!D318</f>
        <v>0.97222222222222221</v>
      </c>
      <c r="C98" s="319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19">
        <f>'A3 Exploitation'!D318</f>
        <v>0.8571428571428571</v>
      </c>
      <c r="C99" s="319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19">
        <f>'A4 Exploitation'!D318</f>
        <v>0.76388888888888884</v>
      </c>
      <c r="C100" s="319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19">
        <f>'A5 Exploitation'!D318</f>
        <v>1.7857142857142856E-2</v>
      </c>
      <c r="C101" s="319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19">
        <f>'A6 Exploitation'!D318</f>
        <v>0</v>
      </c>
      <c r="C102" s="319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18" t="s">
        <v>342</v>
      </c>
      <c r="C105" s="318"/>
      <c r="D105" s="78"/>
      <c r="E105" s="78"/>
      <c r="F105" s="78"/>
      <c r="G105" s="78"/>
      <c r="H105" s="78"/>
      <c r="I105" s="78"/>
      <c r="J105" s="77" t="str">
        <f>D18</f>
        <v>MOUROUJ IV</v>
      </c>
    </row>
    <row r="106" spans="1:10" ht="33" customHeight="1" x14ac:dyDescent="0.25">
      <c r="A106" s="86" t="s">
        <v>328</v>
      </c>
      <c r="B106" s="319">
        <f>'A1 Exploitation'!D358</f>
        <v>0.97916666666666663</v>
      </c>
      <c r="C106" s="319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19">
        <f>'A2 Exploitation'!D358</f>
        <v>0.84</v>
      </c>
      <c r="C107" s="319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19">
        <f>'A3 Exploitation'!D358</f>
        <v>0.9375</v>
      </c>
      <c r="C108" s="319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19">
        <f>'A4 Exploitation'!D358</f>
        <v>1</v>
      </c>
      <c r="C109" s="319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19">
        <f>'A5 Exploitation'!D358</f>
        <v>5.2631578947368418E-2</v>
      </c>
      <c r="C110" s="319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19">
        <f>'A6 Exploitation'!D358</f>
        <v>0</v>
      </c>
      <c r="C111" s="319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18" t="s">
        <v>343</v>
      </c>
      <c r="C114" s="318"/>
      <c r="D114" s="78"/>
      <c r="E114" s="78"/>
      <c r="F114" s="78"/>
      <c r="G114" s="78"/>
      <c r="H114" s="78"/>
      <c r="I114" s="78"/>
      <c r="J114" s="77" t="str">
        <f>D18</f>
        <v>MOUROUJ IV</v>
      </c>
    </row>
    <row r="115" spans="1:10" ht="33" customHeight="1" x14ac:dyDescent="0.25">
      <c r="A115" s="86" t="s">
        <v>328</v>
      </c>
      <c r="B115" s="319">
        <f>'A1 Exploitation'!D391</f>
        <v>1</v>
      </c>
      <c r="C115" s="319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19">
        <f>'A2 Exploitation'!D391</f>
        <v>0.58823529411764708</v>
      </c>
      <c r="C116" s="319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19">
        <f>'A3 Exploitation'!D391</f>
        <v>0.94117647058823528</v>
      </c>
      <c r="C117" s="319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19">
        <f>'A4 Exploitation'!D391</f>
        <v>1</v>
      </c>
      <c r="C118" s="319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19">
        <f>'A5 Exploitation'!D391</f>
        <v>9.0909090909090912E-2</v>
      </c>
      <c r="C119" s="319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19">
        <f>'A6 Exploitation'!D391</f>
        <v>0</v>
      </c>
      <c r="C120" s="319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18" t="s">
        <v>344</v>
      </c>
      <c r="C123" s="318"/>
      <c r="D123" s="78"/>
      <c r="E123" s="78"/>
      <c r="F123" s="78"/>
      <c r="G123" s="78"/>
      <c r="H123" s="78"/>
      <c r="I123" s="78"/>
      <c r="J123" s="77" t="str">
        <f>D18</f>
        <v>MOUROUJ IV</v>
      </c>
    </row>
    <row r="124" spans="1:10" ht="33" customHeight="1" x14ac:dyDescent="0.25">
      <c r="A124" s="86" t="s">
        <v>328</v>
      </c>
      <c r="B124" s="319">
        <f>'A1 Exploitation'!D444</f>
        <v>0.94827586206896552</v>
      </c>
      <c r="C124" s="319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19">
        <f>'A2 Exploitation'!D444</f>
        <v>1</v>
      </c>
      <c r="C125" s="319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19">
        <f>'A3 Exploitation'!D444</f>
        <v>0.76666666666666672</v>
      </c>
      <c r="C126" s="319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19">
        <f>'A4 Exploitation'!D444</f>
        <v>1</v>
      </c>
      <c r="C127" s="319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19">
        <f>'A5 Exploitation'!D444</f>
        <v>0.05</v>
      </c>
      <c r="C128" s="319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19">
        <f>'A6 Exploitation'!D444</f>
        <v>0</v>
      </c>
      <c r="C129" s="319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18" t="s">
        <v>345</v>
      </c>
      <c r="C132" s="318"/>
      <c r="D132" s="78"/>
      <c r="E132" s="78"/>
      <c r="F132" s="78"/>
      <c r="G132" s="78"/>
      <c r="H132" s="78"/>
      <c r="I132" s="78"/>
      <c r="J132" s="77" t="str">
        <f>D18</f>
        <v>MOUROUJ IV</v>
      </c>
    </row>
    <row r="133" spans="1:10" ht="33" customHeight="1" x14ac:dyDescent="0.25">
      <c r="A133" s="86" t="s">
        <v>328</v>
      </c>
      <c r="B133" s="319">
        <f>'A1 Exploitation'!D481</f>
        <v>1</v>
      </c>
      <c r="C133" s="319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19">
        <f>'A2 Exploitation'!D481</f>
        <v>1</v>
      </c>
      <c r="C134" s="319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19">
        <f>'A3 Exploitation'!D481</f>
        <v>0.97499999999999998</v>
      </c>
      <c r="C135" s="319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19">
        <f>'A4 Exploitation'!D481</f>
        <v>1</v>
      </c>
      <c r="C136" s="319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19">
        <f>'A5 Exploitation'!D481</f>
        <v>0</v>
      </c>
      <c r="C137" s="319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19">
        <f>'A6 Exploitation'!D481</f>
        <v>0</v>
      </c>
      <c r="C138" s="319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18" t="s">
        <v>346</v>
      </c>
      <c r="C141" s="318"/>
      <c r="D141" s="78"/>
      <c r="E141" s="78"/>
      <c r="F141" s="78"/>
      <c r="G141" s="78"/>
      <c r="H141" s="78"/>
      <c r="I141" s="78"/>
      <c r="J141" s="77" t="str">
        <f>D18</f>
        <v>MOUROUJ IV</v>
      </c>
    </row>
    <row r="142" spans="1:10" ht="33" customHeight="1" x14ac:dyDescent="0.25">
      <c r="A142" s="86" t="s">
        <v>328</v>
      </c>
      <c r="B142" s="319">
        <f>'A1 Exploitation'!D503</f>
        <v>0.9375</v>
      </c>
      <c r="C142" s="319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19">
        <f>'A2 Exploitation'!D503</f>
        <v>1</v>
      </c>
      <c r="C143" s="319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19">
        <f>'A3 Exploitation'!D503</f>
        <v>0.9375</v>
      </c>
      <c r="C144" s="319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19">
        <f>'A4 Exploitation'!D503</f>
        <v>1</v>
      </c>
      <c r="C145" s="319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19">
        <f>'A5 Exploitation'!D503</f>
        <v>0</v>
      </c>
      <c r="C146" s="319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19">
        <f>'A6 Exploitation'!D503</f>
        <v>0</v>
      </c>
      <c r="C147" s="319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18" t="s">
        <v>347</v>
      </c>
      <c r="C150" s="318"/>
      <c r="D150" s="78"/>
      <c r="E150" s="78"/>
      <c r="F150" s="78"/>
      <c r="G150" s="78"/>
      <c r="H150" s="78"/>
      <c r="I150" s="78"/>
      <c r="J150" s="77" t="str">
        <f>D18</f>
        <v>MOUROUJ IV</v>
      </c>
    </row>
    <row r="151" spans="1:10" ht="33" customHeight="1" x14ac:dyDescent="0.25">
      <c r="A151" s="86" t="s">
        <v>328</v>
      </c>
      <c r="B151" s="319">
        <f>'A1 Exploitation'!D514</f>
        <v>1</v>
      </c>
      <c r="C151" s="319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19">
        <f>'A2 Exploitation'!D514</f>
        <v>1</v>
      </c>
      <c r="C152" s="319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19">
        <f>'A3 Exploitation'!D514</f>
        <v>1</v>
      </c>
      <c r="C153" s="319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19">
        <f>'A4 Exploitation'!D514</f>
        <v>0.83333333333333337</v>
      </c>
      <c r="C154" s="319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19">
        <f>'A5 Exploitation'!D514</f>
        <v>0.25</v>
      </c>
      <c r="C155" s="319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19">
        <f>'A6 Exploitation'!D514</f>
        <v>0</v>
      </c>
      <c r="C156" s="319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22"/>
      <c r="C159" s="322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18" t="s">
        <v>348</v>
      </c>
      <c r="C160" s="318"/>
      <c r="D160" s="78"/>
      <c r="E160" s="78"/>
      <c r="F160" s="78"/>
      <c r="G160" s="78"/>
      <c r="H160" s="78"/>
      <c r="I160" s="78"/>
      <c r="J160" s="77" t="str">
        <f>D18</f>
        <v>MOUROUJ IV</v>
      </c>
    </row>
    <row r="161" spans="1:10" ht="33" customHeight="1" x14ac:dyDescent="0.25">
      <c r="A161" s="86" t="s">
        <v>328</v>
      </c>
      <c r="B161" s="319">
        <f>'A1 Exploitation'!D534</f>
        <v>1</v>
      </c>
      <c r="C161" s="319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19">
        <f>'A2 Exploitation'!D534</f>
        <v>1</v>
      </c>
      <c r="C162" s="319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19">
        <f>'A3 Exploitation'!D534</f>
        <v>1</v>
      </c>
      <c r="C163" s="319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19">
        <f>'A4 Exploitation'!D534</f>
        <v>1</v>
      </c>
      <c r="C164" s="319"/>
    </row>
    <row r="165" spans="1:10" ht="33" customHeight="1" x14ac:dyDescent="0.25">
      <c r="A165" s="85" t="s">
        <v>332</v>
      </c>
      <c r="B165" s="319">
        <f>'A5 Exploitation'!D534</f>
        <v>9.0909090909090912E-2</v>
      </c>
      <c r="C165" s="319"/>
    </row>
    <row r="166" spans="1:10" ht="18" x14ac:dyDescent="0.25">
      <c r="A166" s="85" t="s">
        <v>333</v>
      </c>
      <c r="B166" s="319">
        <f>'A6 Exploitation'!D534</f>
        <v>0</v>
      </c>
      <c r="C166" s="319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18" t="s">
        <v>349</v>
      </c>
      <c r="C169" s="318"/>
      <c r="J169" s="77" t="str">
        <f>D18</f>
        <v>MOUROUJ IV</v>
      </c>
    </row>
    <row r="170" spans="1:10" ht="33" customHeight="1" x14ac:dyDescent="0.25">
      <c r="A170" s="86" t="s">
        <v>328</v>
      </c>
      <c r="B170" s="319">
        <f>'A1 Exploitation'!D545</f>
        <v>1</v>
      </c>
      <c r="C170" s="319"/>
    </row>
    <row r="171" spans="1:10" ht="33" customHeight="1" x14ac:dyDescent="0.25">
      <c r="A171" s="85" t="s">
        <v>329</v>
      </c>
      <c r="B171" s="319">
        <f>'A2 Exploitation'!D545</f>
        <v>1</v>
      </c>
      <c r="C171" s="319"/>
    </row>
    <row r="172" spans="1:10" ht="33" customHeight="1" x14ac:dyDescent="0.25">
      <c r="A172" s="86" t="s">
        <v>330</v>
      </c>
      <c r="B172" s="319">
        <f>'A3 Exploitation'!D545</f>
        <v>1</v>
      </c>
      <c r="C172" s="319"/>
    </row>
    <row r="173" spans="1:10" ht="33" customHeight="1" x14ac:dyDescent="0.25">
      <c r="A173" s="86" t="s">
        <v>331</v>
      </c>
      <c r="B173" s="319">
        <f>'A4 Exploitation'!D545</f>
        <v>1</v>
      </c>
      <c r="C173" s="319"/>
    </row>
    <row r="174" spans="1:10" ht="33" customHeight="1" x14ac:dyDescent="0.25">
      <c r="A174" s="85" t="s">
        <v>332</v>
      </c>
      <c r="B174" s="319">
        <f>'A5 Exploitation'!D545</f>
        <v>0.33333333333333331</v>
      </c>
      <c r="C174" s="319"/>
    </row>
    <row r="175" spans="1:10" ht="18" x14ac:dyDescent="0.25">
      <c r="A175" s="85" t="s">
        <v>333</v>
      </c>
      <c r="B175" s="319">
        <f>'A6 Exploitation'!D545</f>
        <v>0</v>
      </c>
      <c r="C175" s="319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18" t="s">
        <v>350</v>
      </c>
      <c r="C178" s="318"/>
      <c r="J178" s="77" t="str">
        <f>D18</f>
        <v>MOUROUJ IV</v>
      </c>
    </row>
    <row r="179" spans="1:10" ht="33" customHeight="1" x14ac:dyDescent="0.25">
      <c r="A179" s="86" t="s">
        <v>328</v>
      </c>
      <c r="B179" s="319">
        <f>'A1 Technique'!D199</f>
        <v>0.95238095238095233</v>
      </c>
      <c r="C179" s="319"/>
    </row>
    <row r="180" spans="1:10" ht="33" customHeight="1" x14ac:dyDescent="0.25">
      <c r="A180" s="85" t="s">
        <v>329</v>
      </c>
      <c r="B180" s="319">
        <f>'A2 Technique'!D199</f>
        <v>0.96116504854368934</v>
      </c>
      <c r="C180" s="319"/>
    </row>
    <row r="181" spans="1:10" ht="33" customHeight="1" x14ac:dyDescent="0.25">
      <c r="A181" s="86" t="s">
        <v>330</v>
      </c>
      <c r="B181" s="319">
        <f>'A3 Technique'!D199</f>
        <v>0.87113402061855671</v>
      </c>
      <c r="C181" s="319"/>
    </row>
    <row r="182" spans="1:10" ht="33" customHeight="1" x14ac:dyDescent="0.25">
      <c r="A182" s="86" t="s">
        <v>331</v>
      </c>
      <c r="B182" s="319">
        <f>'A4 Technique'!D199</f>
        <v>0.84895833333333337</v>
      </c>
      <c r="C182" s="319"/>
    </row>
    <row r="183" spans="1:10" ht="33" customHeight="1" x14ac:dyDescent="0.25">
      <c r="A183" s="85" t="s">
        <v>332</v>
      </c>
      <c r="B183" s="319">
        <f>'A5 Technique'!D199</f>
        <v>0</v>
      </c>
      <c r="C183" s="319"/>
    </row>
    <row r="184" spans="1:10" ht="18" x14ac:dyDescent="0.25">
      <c r="A184" s="85" t="s">
        <v>333</v>
      </c>
      <c r="B184" s="319">
        <f>'A6 Technique'!D199</f>
        <v>0</v>
      </c>
      <c r="C184" s="31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5" orientation="portrait" r:id="rId1"/>
  <rowBreaks count="4" manualBreakCount="4">
    <brk id="49" max="16383" man="1"/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298" zoomScale="60" workbookViewId="0">
      <selection activeCell="B46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MOUROUJ IV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/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/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/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9">
        <f>D549</f>
        <v>4.4680851063829789E-2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358</v>
      </c>
    </row>
    <row r="18" spans="1:8" ht="16.5" customHeight="1" x14ac:dyDescent="0.3">
      <c r="A18" s="331"/>
      <c r="B18" s="41" t="s">
        <v>34</v>
      </c>
      <c r="C18" s="41" t="s">
        <v>33</v>
      </c>
      <c r="D18" s="332"/>
      <c r="E18" s="333"/>
      <c r="F18" s="33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4" t="s">
        <v>379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51">
        <f>IFERROR(E41/F41,"N.A")</f>
        <v>1</v>
      </c>
      <c r="E41" s="252">
        <f>COUNTIF('A4 Exploitation'!F21:F40,"ok")</f>
        <v>1</v>
      </c>
      <c r="F41" s="253">
        <f>COUNTA('A4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</v>
      </c>
    </row>
    <row r="43" spans="1:7" x14ac:dyDescent="0.3">
      <c r="A43" s="5" t="s">
        <v>35</v>
      </c>
      <c r="B43" s="132"/>
      <c r="C43" s="133"/>
      <c r="D43" s="134">
        <f>D42/(COUNT(B29:C37,B39:C41)*2)</f>
        <v>0.1111111111111111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7.6923076923076927E-2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360</v>
      </c>
      <c r="G50" s="127"/>
    </row>
    <row r="51" spans="1:7" ht="16.5" customHeight="1" x14ac:dyDescent="0.3">
      <c r="A51" s="331"/>
      <c r="B51" s="41" t="s">
        <v>34</v>
      </c>
      <c r="C51" s="41" t="s">
        <v>33</v>
      </c>
      <c r="D51" s="332"/>
      <c r="E51" s="333"/>
      <c r="F51" s="33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4" t="s">
        <v>379</v>
      </c>
      <c r="B94" s="335"/>
      <c r="C94" s="335"/>
      <c r="D94" s="335"/>
      <c r="E94" s="335"/>
      <c r="F94" s="33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2</v>
      </c>
      <c r="C99" s="213"/>
      <c r="D99" s="251">
        <f>IFERROR(E99/F99,"N.A")</f>
        <v>1</v>
      </c>
      <c r="E99" s="252">
        <f>COUNTIF('A4 Exploitation'!F53:F98,"ok")</f>
        <v>1</v>
      </c>
      <c r="F99" s="253">
        <f>COUNTA('A4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0.1111111111111111</v>
      </c>
    </row>
    <row r="102" spans="1:7" ht="18" x14ac:dyDescent="0.35">
      <c r="A102" s="42" t="s">
        <v>61</v>
      </c>
      <c r="B102" s="152"/>
      <c r="C102" s="153"/>
      <c r="D102" s="143">
        <f>SUM(D84,D100,D61)</f>
        <v>2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3.7037037037037035E-2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360</v>
      </c>
    </row>
    <row r="108" spans="1:7" ht="16.5" customHeight="1" x14ac:dyDescent="0.3">
      <c r="A108" s="331"/>
      <c r="B108" s="41" t="s">
        <v>34</v>
      </c>
      <c r="C108" s="41" t="s">
        <v>33</v>
      </c>
      <c r="D108" s="332"/>
      <c r="E108" s="333"/>
      <c r="F108" s="33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7" t="s">
        <v>379</v>
      </c>
      <c r="B148" s="338"/>
      <c r="C148" s="338"/>
      <c r="D148" s="33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2</v>
      </c>
      <c r="C153" s="140"/>
      <c r="D153" s="251">
        <f>IFERROR(E153/F153,"N.A")</f>
        <v>1</v>
      </c>
      <c r="E153" s="252">
        <f>COUNTIF('A4 Exploitation'!F110:F152,"ok")</f>
        <v>1</v>
      </c>
      <c r="F153" s="253">
        <f>COUNTA('A4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2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0.14285714285714285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2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0.04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360</v>
      </c>
      <c r="G162" s="127"/>
    </row>
    <row r="163" spans="1:7" ht="16.5" customHeight="1" x14ac:dyDescent="0.3">
      <c r="A163" s="331"/>
      <c r="B163" s="41" t="s">
        <v>34</v>
      </c>
      <c r="C163" s="41" t="s">
        <v>33</v>
      </c>
      <c r="D163" s="332"/>
      <c r="E163" s="333"/>
      <c r="F163" s="33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40" t="s">
        <v>379</v>
      </c>
      <c r="B195" s="340"/>
      <c r="C195" s="340"/>
      <c r="D195" s="340"/>
      <c r="E195" s="340"/>
      <c r="F195" s="34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2</v>
      </c>
      <c r="C200" s="130"/>
      <c r="D200" s="251">
        <f>IFERROR(E200/F200,"N.A")</f>
        <v>1</v>
      </c>
      <c r="E200" s="252">
        <f>COUNTIF('A4 Exploitation'!F165:F199,"ok")</f>
        <v>1</v>
      </c>
      <c r="F200" s="253">
        <f>COUNTA('A4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2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5.5555555555555552E-2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4.1666666666666664E-2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360</v>
      </c>
      <c r="G209" s="127"/>
    </row>
    <row r="210" spans="1:7" ht="16.5" customHeight="1" x14ac:dyDescent="0.3">
      <c r="A210" s="331"/>
      <c r="B210" s="41" t="s">
        <v>34</v>
      </c>
      <c r="C210" s="41" t="s">
        <v>33</v>
      </c>
      <c r="D210" s="332"/>
      <c r="E210" s="333"/>
      <c r="F210" s="33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40" t="s">
        <v>379</v>
      </c>
      <c r="B256" s="340"/>
      <c r="C256" s="340"/>
      <c r="D256" s="340"/>
      <c r="E256" s="340"/>
      <c r="F256" s="34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360</v>
      </c>
      <c r="G270" s="214"/>
    </row>
    <row r="271" spans="1:7" s="16" customFormat="1" ht="16.5" customHeight="1" x14ac:dyDescent="0.3">
      <c r="A271" s="331"/>
      <c r="B271" s="41" t="s">
        <v>34</v>
      </c>
      <c r="C271" s="41" t="s">
        <v>33</v>
      </c>
      <c r="D271" s="332"/>
      <c r="E271" s="333"/>
      <c r="F271" s="33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41" t="s">
        <v>396</v>
      </c>
      <c r="B308" s="342"/>
      <c r="C308" s="342"/>
      <c r="D308" s="342"/>
      <c r="E308" s="342"/>
      <c r="F308" s="34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1</v>
      </c>
      <c r="C313" s="140"/>
      <c r="D313" s="251">
        <f>IFERROR(E313/F313,"N.A")</f>
        <v>0.66666666666666663</v>
      </c>
      <c r="E313" s="252">
        <f>COUNTIF('A4 Exploitation'!F273:F312,"ok")</f>
        <v>2</v>
      </c>
      <c r="F313" s="253">
        <f>COUNTA('A4 Exploitation'!F273:F312)</f>
        <v>3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1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2.7777777777777776E-2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1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1.7857142857142856E-2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360</v>
      </c>
      <c r="G322" s="127"/>
    </row>
    <row r="323" spans="1:7" ht="16.5" customHeight="1" x14ac:dyDescent="0.3">
      <c r="A323" s="331"/>
      <c r="B323" s="41" t="s">
        <v>34</v>
      </c>
      <c r="C323" s="41" t="s">
        <v>33</v>
      </c>
      <c r="D323" s="332"/>
      <c r="E323" s="333"/>
      <c r="F323" s="33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41" t="s">
        <v>379</v>
      </c>
      <c r="B349" s="342"/>
      <c r="C349" s="342"/>
      <c r="D349" s="342"/>
      <c r="E349" s="342"/>
      <c r="F349" s="34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51">
        <f>IFERROR(E353/F353,"N.A")</f>
        <v>1</v>
      </c>
      <c r="E353" s="252">
        <f>COUNTIF('A4 Exploitation'!F325:F352,"ok")</f>
        <v>1</v>
      </c>
      <c r="F353" s="253">
        <f>COUNTA('A4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8.3333333333333329E-2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2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5.2631578947368418E-2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360</v>
      </c>
      <c r="G362" s="127"/>
    </row>
    <row r="363" spans="1:7" ht="16.5" customHeight="1" x14ac:dyDescent="0.3">
      <c r="A363" s="331"/>
      <c r="B363" s="41" t="s">
        <v>34</v>
      </c>
      <c r="C363" s="41" t="s">
        <v>33</v>
      </c>
      <c r="D363" s="332"/>
      <c r="E363" s="333"/>
      <c r="F363" s="33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40" t="s">
        <v>379</v>
      </c>
      <c r="B383" s="340"/>
      <c r="C383" s="340"/>
      <c r="D383" s="340"/>
      <c r="E383" s="340"/>
      <c r="F383" s="34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2</v>
      </c>
      <c r="C386" s="130"/>
      <c r="D386" s="251">
        <f>IFERROR(E386/F386,"N.A")</f>
        <v>1</v>
      </c>
      <c r="E386" s="252">
        <f>COUNTIF('A4 Exploitation'!F365:F385,"ok")</f>
        <v>1</v>
      </c>
      <c r="F386" s="253">
        <f>COUNTA('A4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2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0.14285714285714285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9.0909090909090912E-2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360</v>
      </c>
      <c r="G395" s="127"/>
    </row>
    <row r="396" spans="1:7" ht="16.5" customHeight="1" x14ac:dyDescent="0.3">
      <c r="A396" s="331"/>
      <c r="B396" s="41" t="s">
        <v>34</v>
      </c>
      <c r="C396" s="41" t="s">
        <v>33</v>
      </c>
      <c r="D396" s="332"/>
      <c r="E396" s="333"/>
      <c r="F396" s="33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40" t="s">
        <v>379</v>
      </c>
      <c r="B435" s="340"/>
      <c r="C435" s="340"/>
      <c r="D435" s="340"/>
      <c r="E435" s="340"/>
      <c r="F435" s="34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51">
        <f>IFERROR(E439/F439,"N.A")</f>
        <v>1</v>
      </c>
      <c r="E439" s="252">
        <f>COUNTIF('A4 Exploitation'!F398:F438,"ok")</f>
        <v>1</v>
      </c>
      <c r="F439" s="253">
        <f>COUNTA('A4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2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0.16666666666666666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2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0.05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360</v>
      </c>
      <c r="G448" s="127"/>
    </row>
    <row r="449" spans="1:6" ht="16.5" customHeight="1" x14ac:dyDescent="0.3">
      <c r="A449" s="331"/>
      <c r="B449" s="41" t="s">
        <v>34</v>
      </c>
      <c r="C449" s="41" t="s">
        <v>33</v>
      </c>
      <c r="D449" s="332"/>
      <c r="E449" s="333"/>
      <c r="F449" s="33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44" t="s">
        <v>379</v>
      </c>
      <c r="B471" s="345"/>
      <c r="C471" s="345"/>
      <c r="D471" s="345"/>
      <c r="E471" s="345"/>
      <c r="F471" s="34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4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6" t="s">
        <v>367</v>
      </c>
      <c r="B483" s="346"/>
      <c r="C483" s="346"/>
      <c r="D483" s="34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360</v>
      </c>
      <c r="G485" s="127"/>
    </row>
    <row r="486" spans="1:7" ht="16.5" customHeight="1" x14ac:dyDescent="0.3">
      <c r="A486" s="331"/>
      <c r="B486" s="41" t="s">
        <v>34</v>
      </c>
      <c r="C486" s="41" t="s">
        <v>33</v>
      </c>
      <c r="D486" s="332"/>
      <c r="E486" s="333"/>
      <c r="F486" s="33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360</v>
      </c>
      <c r="G507" s="127"/>
    </row>
    <row r="508" spans="1:7" ht="16.5" customHeight="1" x14ac:dyDescent="0.3">
      <c r="A508" s="331"/>
      <c r="B508" s="41" t="s">
        <v>34</v>
      </c>
      <c r="C508" s="41" t="s">
        <v>33</v>
      </c>
      <c r="D508" s="332"/>
      <c r="E508" s="333"/>
      <c r="F508" s="33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IF(D512=0,"0","NA")))</f>
        <v>2</v>
      </c>
      <c r="C512" s="140"/>
      <c r="D512" s="251">
        <f>IFERROR(E512/F512,"N.A")</f>
        <v>1</v>
      </c>
      <c r="E512" s="254">
        <f>COUNTIF('A4 Exploitation'!F509:F511,"ok")</f>
        <v>1</v>
      </c>
      <c r="F512" s="255">
        <f>COUNTA('A4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2</v>
      </c>
    </row>
    <row r="514" spans="1:7" x14ac:dyDescent="0.3">
      <c r="A514" s="5" t="s">
        <v>35</v>
      </c>
      <c r="B514" s="132"/>
      <c r="C514" s="133"/>
      <c r="D514" s="134">
        <f>D513/(COUNT(B509:C512)*2)</f>
        <v>0.25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360</v>
      </c>
      <c r="G518" s="127"/>
    </row>
    <row r="519" spans="1:7" ht="16.5" customHeight="1" x14ac:dyDescent="0.3">
      <c r="A519" s="331"/>
      <c r="B519" s="41" t="s">
        <v>34</v>
      </c>
      <c r="C519" s="41" t="s">
        <v>33</v>
      </c>
      <c r="D519" s="332"/>
      <c r="E519" s="333"/>
      <c r="F519" s="33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IF(D532=0,"0","NA")))</f>
        <v>2</v>
      </c>
      <c r="C532" s="140"/>
      <c r="D532" s="251">
        <f>IFERROR(E532/F532,"N.A")</f>
        <v>1</v>
      </c>
      <c r="E532" s="252">
        <f>COUNTIF('A4 Exploitation'!F520:F531,"ok")</f>
        <v>1</v>
      </c>
      <c r="F532" s="253">
        <f>COUNTA('A4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2</v>
      </c>
    </row>
    <row r="534" spans="1:7" x14ac:dyDescent="0.3">
      <c r="A534" s="5" t="s">
        <v>35</v>
      </c>
      <c r="B534" s="132"/>
      <c r="C534" s="133"/>
      <c r="D534" s="134">
        <f>D533/(COUNT(B520:C532)*2)</f>
        <v>9.0909090909090912E-2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360</v>
      </c>
      <c r="G538" s="127"/>
    </row>
    <row r="539" spans="1:7" ht="16.5" customHeight="1" x14ac:dyDescent="0.3">
      <c r="A539" s="331"/>
      <c r="B539" s="41" t="s">
        <v>34</v>
      </c>
      <c r="C539" s="41" t="s">
        <v>33</v>
      </c>
      <c r="D539" s="332"/>
      <c r="E539" s="333"/>
      <c r="F539" s="33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IF(D543=0,"0","NA")))</f>
        <v>2</v>
      </c>
      <c r="C543" s="130"/>
      <c r="D543" s="251">
        <f>IFERROR(E543/F543,"N.A")</f>
        <v>1</v>
      </c>
      <c r="E543" s="252">
        <f>COUNTIF('A4 Exploitation'!F540:F542,"ok")</f>
        <v>1</v>
      </c>
      <c r="F543" s="283">
        <f>COUNTA('A4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2</v>
      </c>
    </row>
    <row r="545" spans="1:4" x14ac:dyDescent="0.3">
      <c r="A545" s="5" t="s">
        <v>35</v>
      </c>
      <c r="B545" s="175"/>
      <c r="C545" s="176"/>
      <c r="D545" s="177">
        <f>D544/(COUNT(B540:C543)*2)</f>
        <v>0.33333333333333331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0.96969696969696983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21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4.4680851063829789E-2</v>
      </c>
    </row>
  </sheetData>
  <sheetProtection algorithmName="SHA-512" hashValue="MHFVrOH9JMzgIRT8XWAkoOfH7TPaot0oJGTI1DvGZ3IZNZ+qWpbwIgG4Wo7FjsYlpLfVk8cDQ55lMLro4Y9rWg==" saltValue="Ix5NFkab5uRvCS6iODLB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7" zoomScale="80" zoomScaleNormal="90" zoomScaleSheetLayoutView="8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6" t="str">
        <f>'A5 Exploitation'!A8:F8</f>
        <v>MOUROUJ IV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9">
        <f>'A5 Exploitation'!B9:F9</f>
        <v>0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>
        <f>'A5 Exploitation'!B10:F10</f>
        <v>0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'A5 Exploitation'!B11:F11</f>
        <v>0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51">
        <f>D199</f>
        <v>0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112"/>
    </row>
    <row r="14" spans="1:7" s="12" customFormat="1" ht="12.75" customHeight="1" x14ac:dyDescent="0.3">
      <c r="A14" s="331"/>
      <c r="B14" s="34" t="s">
        <v>34</v>
      </c>
      <c r="C14" s="34" t="s">
        <v>33</v>
      </c>
      <c r="D14" s="332"/>
      <c r="E14" s="332"/>
      <c r="F14" s="33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7" t="s">
        <v>36</v>
      </c>
      <c r="B22" s="358"/>
      <c r="C22" s="359"/>
      <c r="D22" s="258">
        <f>SUM(B17:C21)</f>
        <v>0</v>
      </c>
    </row>
    <row r="23" spans="1:7" x14ac:dyDescent="0.3">
      <c r="A23" s="352" t="s">
        <v>295</v>
      </c>
      <c r="B23" s="353"/>
      <c r="C23" s="35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52" t="s">
        <v>36</v>
      </c>
      <c r="B33" s="353"/>
      <c r="C33" s="354"/>
      <c r="D33" s="257">
        <f>SUM(B26:C32)</f>
        <v>0</v>
      </c>
    </row>
    <row r="34" spans="1:7" x14ac:dyDescent="0.3">
      <c r="A34" s="352" t="s">
        <v>295</v>
      </c>
      <c r="B34" s="353"/>
      <c r="C34" s="35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60" t="s">
        <v>219</v>
      </c>
      <c r="B36" s="361"/>
      <c r="C36" s="361"/>
      <c r="D36" s="361"/>
      <c r="E36" s="361"/>
      <c r="F36" s="36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52" t="s">
        <v>36</v>
      </c>
      <c r="B42" s="353"/>
      <c r="C42" s="354"/>
      <c r="D42" s="257">
        <f>SUM(B37:C41)</f>
        <v>0</v>
      </c>
      <c r="E42" s="13"/>
      <c r="F42" s="13"/>
      <c r="G42" s="126"/>
    </row>
    <row r="43" spans="1:7" s="22" customFormat="1" x14ac:dyDescent="0.3">
      <c r="A43" s="352" t="s">
        <v>295</v>
      </c>
      <c r="B43" s="353"/>
      <c r="C43" s="35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52" t="s">
        <v>36</v>
      </c>
      <c r="B52" s="353"/>
      <c r="C52" s="354"/>
      <c r="D52" s="257">
        <f>SUM(B46:C51)</f>
        <v>0</v>
      </c>
    </row>
    <row r="53" spans="1:7" x14ac:dyDescent="0.3">
      <c r="A53" s="352" t="s">
        <v>295</v>
      </c>
      <c r="B53" s="353"/>
      <c r="C53" s="35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52" t="s">
        <v>36</v>
      </c>
      <c r="B63" s="353"/>
      <c r="C63" s="354"/>
      <c r="D63" s="257">
        <f>SUM(B56:C62)</f>
        <v>0</v>
      </c>
    </row>
    <row r="64" spans="1:7" x14ac:dyDescent="0.3">
      <c r="A64" s="352" t="s">
        <v>295</v>
      </c>
      <c r="B64" s="353"/>
      <c r="C64" s="35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52" t="s">
        <v>36</v>
      </c>
      <c r="B84" s="353"/>
      <c r="C84" s="354"/>
      <c r="D84" s="257">
        <f>SUM(B67:C83)</f>
        <v>0</v>
      </c>
    </row>
    <row r="85" spans="1:7" x14ac:dyDescent="0.3">
      <c r="A85" s="352" t="s">
        <v>295</v>
      </c>
      <c r="B85" s="353"/>
      <c r="C85" s="35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52" t="s">
        <v>36</v>
      </c>
      <c r="B102" s="353"/>
      <c r="C102" s="354"/>
      <c r="D102" s="257">
        <f>SUM(B88:C101)</f>
        <v>0</v>
      </c>
    </row>
    <row r="103" spans="1:7" x14ac:dyDescent="0.3">
      <c r="A103" s="352" t="s">
        <v>295</v>
      </c>
      <c r="B103" s="353"/>
      <c r="C103" s="35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60" t="s">
        <v>212</v>
      </c>
      <c r="B106" s="361"/>
      <c r="C106" s="361"/>
      <c r="D106" s="361"/>
      <c r="E106" s="361"/>
      <c r="F106" s="36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52" t="s">
        <v>36</v>
      </c>
      <c r="B118" s="353"/>
      <c r="C118" s="354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52" t="s">
        <v>295</v>
      </c>
      <c r="B119" s="353"/>
      <c r="C119" s="35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2" t="s">
        <v>36</v>
      </c>
      <c r="B133" s="353"/>
      <c r="C133" s="354"/>
      <c r="D133" s="257">
        <f>SUM(B122:C132)</f>
        <v>0</v>
      </c>
    </row>
    <row r="134" spans="1:7" x14ac:dyDescent="0.3">
      <c r="A134" s="352" t="s">
        <v>295</v>
      </c>
      <c r="B134" s="353"/>
      <c r="C134" s="35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52" t="s">
        <v>36</v>
      </c>
      <c r="B149" s="353"/>
      <c r="C149" s="354"/>
      <c r="D149" s="257">
        <f>SUM(B137:C148)</f>
        <v>0</v>
      </c>
    </row>
    <row r="150" spans="1:7" x14ac:dyDescent="0.3">
      <c r="A150" s="352" t="s">
        <v>295</v>
      </c>
      <c r="B150" s="353"/>
      <c r="C150" s="35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52" t="s">
        <v>36</v>
      </c>
      <c r="B161" s="358"/>
      <c r="C161" s="359"/>
      <c r="D161" s="258">
        <f>SUM(B153:C160)</f>
        <v>0</v>
      </c>
    </row>
    <row r="162" spans="1:7" x14ac:dyDescent="0.3">
      <c r="A162" s="352" t="s">
        <v>295</v>
      </c>
      <c r="B162" s="353"/>
      <c r="C162" s="35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52" t="s">
        <v>36</v>
      </c>
      <c r="B169" s="353"/>
      <c r="C169" s="354"/>
      <c r="D169" s="257">
        <f>SUM(B165:C168)</f>
        <v>0</v>
      </c>
    </row>
    <row r="170" spans="1:7" x14ac:dyDescent="0.3">
      <c r="A170" s="352" t="s">
        <v>295</v>
      </c>
      <c r="B170" s="353"/>
      <c r="C170" s="35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52" t="s">
        <v>36</v>
      </c>
      <c r="B177" s="353"/>
      <c r="C177" s="354"/>
      <c r="D177" s="257">
        <f>SUM(B173:C176)</f>
        <v>0</v>
      </c>
    </row>
    <row r="178" spans="1:7" x14ac:dyDescent="0.3">
      <c r="A178" s="352" t="s">
        <v>295</v>
      </c>
      <c r="B178" s="353"/>
      <c r="C178" s="35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52" t="s">
        <v>36</v>
      </c>
      <c r="B186" s="353"/>
      <c r="C186" s="354"/>
      <c r="D186" s="257">
        <f>SUM(B181:C185)</f>
        <v>0</v>
      </c>
    </row>
    <row r="187" spans="1:7" x14ac:dyDescent="0.3">
      <c r="A187" s="352" t="s">
        <v>295</v>
      </c>
      <c r="B187" s="353"/>
      <c r="C187" s="35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52" t="s">
        <v>36</v>
      </c>
      <c r="B194" s="353"/>
      <c r="C194" s="354"/>
      <c r="D194" s="54">
        <f>SUM(B190:C193)</f>
        <v>0</v>
      </c>
    </row>
    <row r="195" spans="1:6" x14ac:dyDescent="0.3">
      <c r="A195" s="352" t="s">
        <v>295</v>
      </c>
      <c r="B195" s="353"/>
      <c r="C195" s="35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308">
        <f>E197/F197</f>
        <v>0.5625</v>
      </c>
      <c r="E197" s="303">
        <f>COUNTIF('A4 Technique'!F17:F193,"ok")</f>
        <v>9</v>
      </c>
      <c r="F197" s="303">
        <f>COUNTA('A4 Technique'!F17:F193)</f>
        <v>16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B1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MOUROUJ IV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/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/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/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9">
        <f>D549</f>
        <v>0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358</v>
      </c>
    </row>
    <row r="18" spans="1:8" ht="16.5" customHeight="1" x14ac:dyDescent="0.3">
      <c r="A18" s="331"/>
      <c r="B18" s="41" t="s">
        <v>34</v>
      </c>
      <c r="C18" s="41" t="s">
        <v>33</v>
      </c>
      <c r="D18" s="332"/>
      <c r="E18" s="333"/>
      <c r="F18" s="33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4" t="s">
        <v>379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360</v>
      </c>
      <c r="G50" s="127"/>
    </row>
    <row r="51" spans="1:7" ht="16.5" customHeight="1" x14ac:dyDescent="0.3">
      <c r="A51" s="331"/>
      <c r="B51" s="41" t="s">
        <v>34</v>
      </c>
      <c r="C51" s="41" t="s">
        <v>33</v>
      </c>
      <c r="D51" s="332"/>
      <c r="E51" s="333"/>
      <c r="F51" s="33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4" t="s">
        <v>379</v>
      </c>
      <c r="B94" s="335"/>
      <c r="C94" s="335"/>
      <c r="D94" s="335"/>
      <c r="E94" s="335"/>
      <c r="F94" s="33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360</v>
      </c>
    </row>
    <row r="108" spans="1:7" ht="16.5" customHeight="1" x14ac:dyDescent="0.3">
      <c r="A108" s="331"/>
      <c r="B108" s="41" t="s">
        <v>34</v>
      </c>
      <c r="C108" s="41" t="s">
        <v>33</v>
      </c>
      <c r="D108" s="332"/>
      <c r="E108" s="333"/>
      <c r="F108" s="33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7" t="s">
        <v>379</v>
      </c>
      <c r="B148" s="338"/>
      <c r="C148" s="338"/>
      <c r="D148" s="33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360</v>
      </c>
      <c r="G162" s="127"/>
    </row>
    <row r="163" spans="1:7" ht="16.5" customHeight="1" x14ac:dyDescent="0.3">
      <c r="A163" s="331"/>
      <c r="B163" s="41" t="s">
        <v>34</v>
      </c>
      <c r="C163" s="41" t="s">
        <v>33</v>
      </c>
      <c r="D163" s="332"/>
      <c r="E163" s="333"/>
      <c r="F163" s="33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40" t="s">
        <v>379</v>
      </c>
      <c r="B195" s="340"/>
      <c r="C195" s="340"/>
      <c r="D195" s="340"/>
      <c r="E195" s="340"/>
      <c r="F195" s="34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360</v>
      </c>
      <c r="G209" s="127"/>
    </row>
    <row r="210" spans="1:7" ht="16.5" customHeight="1" x14ac:dyDescent="0.3">
      <c r="A210" s="331"/>
      <c r="B210" s="41" t="s">
        <v>34</v>
      </c>
      <c r="C210" s="41" t="s">
        <v>33</v>
      </c>
      <c r="D210" s="332"/>
      <c r="E210" s="333"/>
      <c r="F210" s="33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40" t="s">
        <v>379</v>
      </c>
      <c r="B256" s="340"/>
      <c r="C256" s="340"/>
      <c r="D256" s="340"/>
      <c r="E256" s="340"/>
      <c r="F256" s="34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360</v>
      </c>
      <c r="G270" s="214"/>
    </row>
    <row r="271" spans="1:7" s="16" customFormat="1" ht="16.5" customHeight="1" x14ac:dyDescent="0.3">
      <c r="A271" s="331"/>
      <c r="B271" s="41" t="s">
        <v>34</v>
      </c>
      <c r="C271" s="41" t="s">
        <v>33</v>
      </c>
      <c r="D271" s="332"/>
      <c r="E271" s="333"/>
      <c r="F271" s="33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41" t="s">
        <v>396</v>
      </c>
      <c r="B308" s="342"/>
      <c r="C308" s="342"/>
      <c r="D308" s="342"/>
      <c r="E308" s="342"/>
      <c r="F308" s="34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360</v>
      </c>
      <c r="G322" s="127"/>
    </row>
    <row r="323" spans="1:7" ht="16.5" customHeight="1" x14ac:dyDescent="0.3">
      <c r="A323" s="331"/>
      <c r="B323" s="41" t="s">
        <v>34</v>
      </c>
      <c r="C323" s="41" t="s">
        <v>33</v>
      </c>
      <c r="D323" s="332"/>
      <c r="E323" s="333"/>
      <c r="F323" s="33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41" t="s">
        <v>379</v>
      </c>
      <c r="B349" s="342"/>
      <c r="C349" s="342"/>
      <c r="D349" s="342"/>
      <c r="E349" s="342"/>
      <c r="F349" s="34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360</v>
      </c>
      <c r="G362" s="127"/>
    </row>
    <row r="363" spans="1:7" ht="16.5" customHeight="1" x14ac:dyDescent="0.3">
      <c r="A363" s="331"/>
      <c r="B363" s="41" t="s">
        <v>34</v>
      </c>
      <c r="C363" s="41" t="s">
        <v>33</v>
      </c>
      <c r="D363" s="332"/>
      <c r="E363" s="333"/>
      <c r="F363" s="33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40" t="s">
        <v>379</v>
      </c>
      <c r="B383" s="340"/>
      <c r="C383" s="340"/>
      <c r="D383" s="340"/>
      <c r="E383" s="340"/>
      <c r="F383" s="34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360</v>
      </c>
      <c r="G395" s="127"/>
    </row>
    <row r="396" spans="1:7" ht="16.5" customHeight="1" x14ac:dyDescent="0.3">
      <c r="A396" s="331"/>
      <c r="B396" s="41" t="s">
        <v>34</v>
      </c>
      <c r="C396" s="41" t="s">
        <v>33</v>
      </c>
      <c r="D396" s="332"/>
      <c r="E396" s="333"/>
      <c r="F396" s="33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40" t="s">
        <v>379</v>
      </c>
      <c r="B435" s="340"/>
      <c r="C435" s="340"/>
      <c r="D435" s="340"/>
      <c r="E435" s="340"/>
      <c r="F435" s="34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360</v>
      </c>
      <c r="G448" s="127"/>
    </row>
    <row r="449" spans="1:6" ht="16.5" customHeight="1" x14ac:dyDescent="0.3">
      <c r="A449" s="331"/>
      <c r="B449" s="41" t="s">
        <v>34</v>
      </c>
      <c r="C449" s="41" t="s">
        <v>33</v>
      </c>
      <c r="D449" s="332"/>
      <c r="E449" s="333"/>
      <c r="F449" s="33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44" t="s">
        <v>379</v>
      </c>
      <c r="B471" s="345"/>
      <c r="C471" s="345"/>
      <c r="D471" s="345"/>
      <c r="E471" s="345"/>
      <c r="F471" s="34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4" t="str">
        <f>IF(D476=1, 2, IF(AND(D476&lt;1,D476&gt;0), 1, IF(D476=0,"0","NA")))</f>
        <v>NA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6" t="s">
        <v>367</v>
      </c>
      <c r="B483" s="346"/>
      <c r="C483" s="346"/>
      <c r="D483" s="34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360</v>
      </c>
      <c r="G485" s="127"/>
    </row>
    <row r="486" spans="1:7" ht="16.5" customHeight="1" x14ac:dyDescent="0.3">
      <c r="A486" s="331"/>
      <c r="B486" s="41" t="s">
        <v>34</v>
      </c>
      <c r="C486" s="41" t="s">
        <v>33</v>
      </c>
      <c r="D486" s="332"/>
      <c r="E486" s="333"/>
      <c r="F486" s="33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360</v>
      </c>
      <c r="G507" s="127"/>
    </row>
    <row r="508" spans="1:7" ht="16.5" customHeight="1" x14ac:dyDescent="0.3">
      <c r="A508" s="331"/>
      <c r="B508" s="41" t="s">
        <v>34</v>
      </c>
      <c r="C508" s="41" t="s">
        <v>33</v>
      </c>
      <c r="D508" s="332"/>
      <c r="E508" s="333"/>
      <c r="F508" s="33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360</v>
      </c>
      <c r="G518" s="127"/>
    </row>
    <row r="519" spans="1:7" ht="16.5" customHeight="1" x14ac:dyDescent="0.3">
      <c r="A519" s="331"/>
      <c r="B519" s="41" t="s">
        <v>34</v>
      </c>
      <c r="C519" s="41" t="s">
        <v>33</v>
      </c>
      <c r="D519" s="332"/>
      <c r="E519" s="333"/>
      <c r="F519" s="33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360</v>
      </c>
      <c r="G538" s="127"/>
    </row>
    <row r="539" spans="1:7" ht="16.5" customHeight="1" x14ac:dyDescent="0.3">
      <c r="A539" s="331"/>
      <c r="B539" s="41" t="s">
        <v>34</v>
      </c>
      <c r="C539" s="41" t="s">
        <v>33</v>
      </c>
      <c r="D539" s="332"/>
      <c r="E539" s="333"/>
      <c r="F539" s="33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nV/ZxIcoHfllgS0UuVZKfseLjQbDA4LKMRZjphFqzDZN1z0oBVgiTO9jNwYkv917l0hb9Wuov7f/2yKJkrQpYg==" saltValue="Xu52q+ZxTc5yZHOGn44hb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6" t="str">
        <f>'A6 Exploitation'!A8:F8</f>
        <v>MOUROUJ IV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9">
        <f>'A6 Exploitation'!B9:F9</f>
        <v>0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>
        <f>'A6 Exploitation'!B10:F10</f>
        <v>0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'A6 Exploitation'!B11:F11</f>
        <v>0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51">
        <f>D199</f>
        <v>0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112"/>
    </row>
    <row r="14" spans="1:7" s="12" customFormat="1" ht="12.75" customHeight="1" x14ac:dyDescent="0.3">
      <c r="A14" s="331"/>
      <c r="B14" s="34" t="s">
        <v>34</v>
      </c>
      <c r="C14" s="34" t="s">
        <v>33</v>
      </c>
      <c r="D14" s="332"/>
      <c r="E14" s="332"/>
      <c r="F14" s="33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7" t="s">
        <v>36</v>
      </c>
      <c r="B22" s="358"/>
      <c r="C22" s="359"/>
      <c r="D22" s="258">
        <f>SUM(B17:C21)</f>
        <v>0</v>
      </c>
    </row>
    <row r="23" spans="1:7" x14ac:dyDescent="0.3">
      <c r="A23" s="352" t="s">
        <v>295</v>
      </c>
      <c r="B23" s="353"/>
      <c r="C23" s="35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52" t="s">
        <v>36</v>
      </c>
      <c r="B33" s="353"/>
      <c r="C33" s="354"/>
      <c r="D33" s="257">
        <f>SUM(B26:C32)</f>
        <v>0</v>
      </c>
    </row>
    <row r="34" spans="1:7" x14ac:dyDescent="0.3">
      <c r="A34" s="352" t="s">
        <v>295</v>
      </c>
      <c r="B34" s="353"/>
      <c r="C34" s="35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60" t="s">
        <v>219</v>
      </c>
      <c r="B36" s="361"/>
      <c r="C36" s="361"/>
      <c r="D36" s="361"/>
      <c r="E36" s="361"/>
      <c r="F36" s="36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52" t="s">
        <v>36</v>
      </c>
      <c r="B42" s="353"/>
      <c r="C42" s="354"/>
      <c r="D42" s="257">
        <f>SUM(B37:C41)</f>
        <v>0</v>
      </c>
      <c r="E42" s="13"/>
      <c r="F42" s="13"/>
      <c r="G42" s="126"/>
    </row>
    <row r="43" spans="1:7" s="22" customFormat="1" x14ac:dyDescent="0.3">
      <c r="A43" s="352" t="s">
        <v>295</v>
      </c>
      <c r="B43" s="353"/>
      <c r="C43" s="35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52" t="s">
        <v>36</v>
      </c>
      <c r="B52" s="353"/>
      <c r="C52" s="354"/>
      <c r="D52" s="257">
        <f>SUM(B46:C51)</f>
        <v>0</v>
      </c>
    </row>
    <row r="53" spans="1:7" x14ac:dyDescent="0.3">
      <c r="A53" s="352" t="s">
        <v>295</v>
      </c>
      <c r="B53" s="353"/>
      <c r="C53" s="35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52" t="s">
        <v>36</v>
      </c>
      <c r="B63" s="353"/>
      <c r="C63" s="354"/>
      <c r="D63" s="257">
        <f>SUM(B56:C62)</f>
        <v>0</v>
      </c>
    </row>
    <row r="64" spans="1:7" x14ac:dyDescent="0.3">
      <c r="A64" s="352" t="s">
        <v>295</v>
      </c>
      <c r="B64" s="353"/>
      <c r="C64" s="35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52" t="s">
        <v>36</v>
      </c>
      <c r="B84" s="353"/>
      <c r="C84" s="354"/>
      <c r="D84" s="257">
        <f>SUM(B67:C83)</f>
        <v>0</v>
      </c>
    </row>
    <row r="85" spans="1:7" x14ac:dyDescent="0.3">
      <c r="A85" s="352" t="s">
        <v>295</v>
      </c>
      <c r="B85" s="353"/>
      <c r="C85" s="35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52" t="s">
        <v>36</v>
      </c>
      <c r="B102" s="353"/>
      <c r="C102" s="354"/>
      <c r="D102" s="257">
        <f>SUM(B88:C101)</f>
        <v>0</v>
      </c>
    </row>
    <row r="103" spans="1:7" x14ac:dyDescent="0.3">
      <c r="A103" s="352" t="s">
        <v>295</v>
      </c>
      <c r="B103" s="353"/>
      <c r="C103" s="35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60" t="s">
        <v>212</v>
      </c>
      <c r="B106" s="361"/>
      <c r="C106" s="361"/>
      <c r="D106" s="361"/>
      <c r="E106" s="361"/>
      <c r="F106" s="36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52" t="s">
        <v>36</v>
      </c>
      <c r="B118" s="353"/>
      <c r="C118" s="354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52" t="s">
        <v>295</v>
      </c>
      <c r="B119" s="353"/>
      <c r="C119" s="35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2" t="s">
        <v>36</v>
      </c>
      <c r="B133" s="353"/>
      <c r="C133" s="354"/>
      <c r="D133" s="257">
        <f>SUM(B122:C132)</f>
        <v>0</v>
      </c>
    </row>
    <row r="134" spans="1:7" x14ac:dyDescent="0.3">
      <c r="A134" s="352" t="s">
        <v>295</v>
      </c>
      <c r="B134" s="353"/>
      <c r="C134" s="35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52" t="s">
        <v>36</v>
      </c>
      <c r="B149" s="353"/>
      <c r="C149" s="354"/>
      <c r="D149" s="257">
        <f>SUM(B137:C148)</f>
        <v>0</v>
      </c>
    </row>
    <row r="150" spans="1:7" x14ac:dyDescent="0.3">
      <c r="A150" s="352" t="s">
        <v>295</v>
      </c>
      <c r="B150" s="353"/>
      <c r="C150" s="35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52" t="s">
        <v>36</v>
      </c>
      <c r="B161" s="358"/>
      <c r="C161" s="359"/>
      <c r="D161" s="258">
        <f>SUM(B153:C160)</f>
        <v>0</v>
      </c>
    </row>
    <row r="162" spans="1:7" x14ac:dyDescent="0.3">
      <c r="A162" s="352" t="s">
        <v>295</v>
      </c>
      <c r="B162" s="353"/>
      <c r="C162" s="35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52" t="s">
        <v>36</v>
      </c>
      <c r="B169" s="353"/>
      <c r="C169" s="354"/>
      <c r="D169" s="257">
        <f>SUM(B165:C168)</f>
        <v>0</v>
      </c>
    </row>
    <row r="170" spans="1:7" x14ac:dyDescent="0.3">
      <c r="A170" s="352" t="s">
        <v>295</v>
      </c>
      <c r="B170" s="353"/>
      <c r="C170" s="35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52" t="s">
        <v>36</v>
      </c>
      <c r="B177" s="353"/>
      <c r="C177" s="354"/>
      <c r="D177" s="257">
        <f>SUM(B173:C176)</f>
        <v>0</v>
      </c>
    </row>
    <row r="178" spans="1:7" x14ac:dyDescent="0.3">
      <c r="A178" s="352" t="s">
        <v>295</v>
      </c>
      <c r="B178" s="353"/>
      <c r="C178" s="35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52" t="s">
        <v>36</v>
      </c>
      <c r="B186" s="353"/>
      <c r="C186" s="354"/>
      <c r="D186" s="257">
        <f>SUM(B181:C185)</f>
        <v>0</v>
      </c>
    </row>
    <row r="187" spans="1:7" x14ac:dyDescent="0.3">
      <c r="A187" s="352" t="s">
        <v>295</v>
      </c>
      <c r="B187" s="353"/>
      <c r="C187" s="35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52" t="s">
        <v>36</v>
      </c>
      <c r="B194" s="353"/>
      <c r="C194" s="354"/>
      <c r="D194" s="54">
        <f>SUM(B190:C193)</f>
        <v>0</v>
      </c>
    </row>
    <row r="195" spans="1:6" x14ac:dyDescent="0.3">
      <c r="A195" s="352" t="s">
        <v>295</v>
      </c>
      <c r="B195" s="353"/>
      <c r="C195" s="35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COUNTIF('A5 Technique'!F17:F193,"ok")</f>
        <v>0</v>
      </c>
      <c r="F197" s="28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6" zoomScale="70" zoomScaleSheetLayoutView="70" workbookViewId="0">
      <selection activeCell="F488" sqref="F488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MOUROUJ IV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 t="s">
        <v>408</v>
      </c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 t="s">
        <v>412</v>
      </c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>
        <v>43158</v>
      </c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9">
        <f>D549</f>
        <v>0.97701149425287359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43158</v>
      </c>
      <c r="B16" s="188"/>
      <c r="C16" s="188"/>
      <c r="D16" s="188"/>
      <c r="E16" s="188"/>
      <c r="F16" s="202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358</v>
      </c>
    </row>
    <row r="18" spans="1:8" ht="16.5" customHeight="1" x14ac:dyDescent="0.3">
      <c r="A18" s="331"/>
      <c r="B18" s="41" t="s">
        <v>34</v>
      </c>
      <c r="C18" s="41" t="s">
        <v>33</v>
      </c>
      <c r="D18" s="332"/>
      <c r="E18" s="333"/>
      <c r="F18" s="33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1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4" t="s">
        <v>379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43158</v>
      </c>
      <c r="B49" s="124"/>
      <c r="C49" s="135"/>
      <c r="D49" s="124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360</v>
      </c>
      <c r="G50" s="127"/>
    </row>
    <row r="51" spans="1:7" x14ac:dyDescent="0.3">
      <c r="A51" s="331"/>
      <c r="B51" s="41" t="s">
        <v>34</v>
      </c>
      <c r="C51" s="41" t="s">
        <v>33</v>
      </c>
      <c r="D51" s="332"/>
      <c r="E51" s="333"/>
      <c r="F51" s="33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90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0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30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4" t="s">
        <v>379</v>
      </c>
      <c r="B94" s="335"/>
      <c r="C94" s="335"/>
      <c r="D94" s="335"/>
      <c r="E94" s="335"/>
      <c r="F94" s="33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43158</v>
      </c>
      <c r="B106" s="124"/>
      <c r="C106" s="135"/>
      <c r="D106" s="124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360</v>
      </c>
    </row>
    <row r="108" spans="1:7" x14ac:dyDescent="0.3">
      <c r="A108" s="331"/>
      <c r="B108" s="41" t="s">
        <v>34</v>
      </c>
      <c r="C108" s="41" t="s">
        <v>33</v>
      </c>
      <c r="D108" s="332"/>
      <c r="E108" s="333"/>
      <c r="F108" s="33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1</v>
      </c>
      <c r="C121" s="130"/>
      <c r="D121" s="113" t="s">
        <v>425</v>
      </c>
      <c r="E121" s="113"/>
      <c r="F121" s="204" t="s">
        <v>460</v>
      </c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49.5" x14ac:dyDescent="0.3">
      <c r="A129" s="238" t="s">
        <v>387</v>
      </c>
      <c r="B129" s="130">
        <v>1</v>
      </c>
      <c r="C129" s="292" t="str">
        <f>IF(B129=0, -5, "0")</f>
        <v>0</v>
      </c>
      <c r="D129" s="236" t="s">
        <v>428</v>
      </c>
      <c r="E129" s="116"/>
      <c r="F129" s="204" t="s">
        <v>356</v>
      </c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93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33" x14ac:dyDescent="0.3">
      <c r="A146" s="191" t="s">
        <v>136</v>
      </c>
      <c r="B146" s="130">
        <v>0</v>
      </c>
      <c r="C146" s="150"/>
      <c r="D146" s="223" t="s">
        <v>439</v>
      </c>
      <c r="E146" s="95" t="s">
        <v>440</v>
      </c>
      <c r="F146" s="204" t="s">
        <v>356</v>
      </c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7" t="s">
        <v>379</v>
      </c>
      <c r="B148" s="338"/>
      <c r="C148" s="338"/>
      <c r="D148" s="33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66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0.94285714285714284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43158</v>
      </c>
      <c r="B161" s="124"/>
      <c r="C161" s="135"/>
      <c r="D161" s="127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360</v>
      </c>
      <c r="G162" s="127"/>
    </row>
    <row r="163" spans="1:7" x14ac:dyDescent="0.3">
      <c r="A163" s="331"/>
      <c r="B163" s="41" t="s">
        <v>34</v>
      </c>
      <c r="C163" s="41" t="s">
        <v>33</v>
      </c>
      <c r="D163" s="332"/>
      <c r="E163" s="333"/>
      <c r="F163" s="33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40" t="s">
        <v>379</v>
      </c>
      <c r="B195" s="340"/>
      <c r="C195" s="340"/>
      <c r="D195" s="340"/>
      <c r="E195" s="340"/>
      <c r="F195" s="340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33" x14ac:dyDescent="0.3">
      <c r="A197" s="70" t="s">
        <v>386</v>
      </c>
      <c r="B197" s="130">
        <v>2</v>
      </c>
      <c r="C197" s="131"/>
      <c r="D197" s="236" t="s">
        <v>438</v>
      </c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43158</v>
      </c>
      <c r="B208" s="124"/>
      <c r="C208" s="135"/>
      <c r="D208" s="124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360</v>
      </c>
      <c r="G209" s="127"/>
    </row>
    <row r="210" spans="1:7" x14ac:dyDescent="0.3">
      <c r="A210" s="331"/>
      <c r="B210" s="41" t="s">
        <v>34</v>
      </c>
      <c r="C210" s="41" t="s">
        <v>33</v>
      </c>
      <c r="D210" s="332"/>
      <c r="E210" s="333"/>
      <c r="F210" s="33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40" t="s">
        <v>379</v>
      </c>
      <c r="B256" s="340"/>
      <c r="C256" s="340"/>
      <c r="D256" s="340"/>
      <c r="E256" s="340"/>
      <c r="F256" s="340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">
        <v>32</v>
      </c>
      <c r="C261" s="140"/>
      <c r="D261" s="251"/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43158</v>
      </c>
      <c r="B269" s="124"/>
      <c r="C269" s="135"/>
      <c r="D269" s="124"/>
      <c r="F269" s="206"/>
      <c r="G269" s="214"/>
    </row>
    <row r="270" spans="1:7" s="16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360</v>
      </c>
      <c r="G270" s="214"/>
    </row>
    <row r="271" spans="1:7" s="16" customFormat="1" x14ac:dyDescent="0.3">
      <c r="A271" s="331"/>
      <c r="B271" s="41" t="s">
        <v>34</v>
      </c>
      <c r="C271" s="41" t="s">
        <v>33</v>
      </c>
      <c r="D271" s="332"/>
      <c r="E271" s="333"/>
      <c r="F271" s="33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 t="s">
        <v>413</v>
      </c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 t="s">
        <v>413</v>
      </c>
      <c r="E280" s="106"/>
      <c r="F280" s="204"/>
      <c r="G280" s="214"/>
    </row>
    <row r="281" spans="1:7" s="16" customFormat="1" ht="49.5" x14ac:dyDescent="0.3">
      <c r="A281" s="7" t="s">
        <v>62</v>
      </c>
      <c r="B281" s="130">
        <v>1</v>
      </c>
      <c r="C281" s="130"/>
      <c r="D281" s="236" t="s">
        <v>414</v>
      </c>
      <c r="E281" s="106" t="s">
        <v>415</v>
      </c>
      <c r="F281" s="204" t="s">
        <v>356</v>
      </c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19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ht="33" x14ac:dyDescent="0.3">
      <c r="A300" s="70" t="s">
        <v>376</v>
      </c>
      <c r="B300" s="130">
        <v>1</v>
      </c>
      <c r="C300" s="239"/>
      <c r="D300" s="226" t="s">
        <v>437</v>
      </c>
      <c r="E300" s="116"/>
      <c r="F300" s="204" t="s">
        <v>460</v>
      </c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49.5" x14ac:dyDescent="0.3">
      <c r="A306" s="70" t="s">
        <v>178</v>
      </c>
      <c r="B306" s="130">
        <v>1</v>
      </c>
      <c r="C306" s="131"/>
      <c r="D306" s="165" t="s">
        <v>423</v>
      </c>
      <c r="E306" s="106"/>
      <c r="F306" s="204" t="s">
        <v>460</v>
      </c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41" t="s">
        <v>396</v>
      </c>
      <c r="B308" s="342"/>
      <c r="C308" s="342"/>
      <c r="D308" s="342"/>
      <c r="E308" s="342"/>
      <c r="F308" s="343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0.95652173913043481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63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0.95454545454545459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43158</v>
      </c>
      <c r="B321" s="124"/>
      <c r="C321" s="135"/>
      <c r="D321" s="127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360</v>
      </c>
      <c r="G322" s="127"/>
    </row>
    <row r="323" spans="1:7" x14ac:dyDescent="0.3">
      <c r="A323" s="331"/>
      <c r="B323" s="41" t="s">
        <v>34</v>
      </c>
      <c r="C323" s="41" t="s">
        <v>33</v>
      </c>
      <c r="D323" s="332"/>
      <c r="E323" s="333"/>
      <c r="F323" s="33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82.5" x14ac:dyDescent="0.3">
      <c r="A341" s="70" t="s">
        <v>98</v>
      </c>
      <c r="B341" s="130">
        <v>1</v>
      </c>
      <c r="C341" s="131"/>
      <c r="D341" s="138" t="s">
        <v>420</v>
      </c>
      <c r="E341" s="95"/>
      <c r="F341" s="204" t="s">
        <v>460</v>
      </c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41" t="s">
        <v>379</v>
      </c>
      <c r="B349" s="342"/>
      <c r="C349" s="342"/>
      <c r="D349" s="342"/>
      <c r="E349" s="342"/>
      <c r="F349" s="34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9"/>
      <c r="E350" s="289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43158</v>
      </c>
      <c r="B361" s="124"/>
      <c r="C361" s="135"/>
      <c r="D361" s="124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360</v>
      </c>
      <c r="G362" s="127"/>
    </row>
    <row r="363" spans="1:7" x14ac:dyDescent="0.3">
      <c r="A363" s="331"/>
      <c r="B363" s="41" t="s">
        <v>34</v>
      </c>
      <c r="C363" s="41" t="s">
        <v>33</v>
      </c>
      <c r="D363" s="332"/>
      <c r="E363" s="333"/>
      <c r="F363" s="33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40" t="s">
        <v>379</v>
      </c>
      <c r="B383" s="340"/>
      <c r="C383" s="340"/>
      <c r="D383" s="340"/>
      <c r="E383" s="340"/>
      <c r="F383" s="34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43158</v>
      </c>
      <c r="B394" s="124"/>
      <c r="C394" s="135"/>
      <c r="D394" s="127"/>
      <c r="G394" s="127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360</v>
      </c>
      <c r="G395" s="127"/>
    </row>
    <row r="396" spans="1:7" x14ac:dyDescent="0.3">
      <c r="A396" s="331"/>
      <c r="B396" s="41" t="s">
        <v>34</v>
      </c>
      <c r="C396" s="41" t="s">
        <v>33</v>
      </c>
      <c r="D396" s="332"/>
      <c r="E396" s="333"/>
      <c r="F396" s="33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123"/>
      <c r="E404" s="123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49.5" x14ac:dyDescent="0.3">
      <c r="A410" s="4" t="s">
        <v>96</v>
      </c>
      <c r="B410" s="130">
        <v>0</v>
      </c>
      <c r="C410" s="130"/>
      <c r="D410" s="123" t="s">
        <v>422</v>
      </c>
      <c r="E410" s="95" t="s">
        <v>421</v>
      </c>
      <c r="F410" s="204" t="s">
        <v>356</v>
      </c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12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0.8571428571428571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40" t="s">
        <v>379</v>
      </c>
      <c r="B435" s="340"/>
      <c r="C435" s="340"/>
      <c r="D435" s="340"/>
      <c r="E435" s="340"/>
      <c r="F435" s="340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33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427</v>
      </c>
      <c r="E438" s="94"/>
      <c r="F438" s="204" t="s">
        <v>356</v>
      </c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0.94827586206896552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43158</v>
      </c>
      <c r="B447" s="124"/>
      <c r="C447" s="135"/>
      <c r="D447" s="124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360</v>
      </c>
      <c r="G448" s="127"/>
    </row>
    <row r="449" spans="1:6" x14ac:dyDescent="0.3">
      <c r="A449" s="331"/>
      <c r="B449" s="41" t="s">
        <v>34</v>
      </c>
      <c r="C449" s="41" t="s">
        <v>33</v>
      </c>
      <c r="D449" s="332"/>
      <c r="E449" s="333"/>
      <c r="F449" s="33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236" t="s">
        <v>409</v>
      </c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 t="s">
        <v>410</v>
      </c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44" t="s">
        <v>379</v>
      </c>
      <c r="B471" s="345"/>
      <c r="C471" s="345"/>
      <c r="D471" s="345"/>
      <c r="E471" s="345"/>
      <c r="F471" s="345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26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6" t="s">
        <v>367</v>
      </c>
      <c r="B483" s="346"/>
      <c r="C483" s="346"/>
      <c r="D483" s="346"/>
      <c r="E483" s="185"/>
      <c r="F483" s="201"/>
    </row>
    <row r="484" spans="1:7" x14ac:dyDescent="0.3">
      <c r="A484" s="74">
        <f>B11</f>
        <v>43158</v>
      </c>
      <c r="B484" s="124"/>
      <c r="C484" s="135"/>
      <c r="D484" s="124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360</v>
      </c>
      <c r="G485" s="127"/>
    </row>
    <row r="486" spans="1:7" x14ac:dyDescent="0.3">
      <c r="A486" s="331"/>
      <c r="B486" s="41" t="s">
        <v>34</v>
      </c>
      <c r="C486" s="41" t="s">
        <v>33</v>
      </c>
      <c r="D486" s="332"/>
      <c r="E486" s="333"/>
      <c r="F486" s="33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3" x14ac:dyDescent="0.3">
      <c r="A488" s="4" t="s">
        <v>263</v>
      </c>
      <c r="B488" s="130">
        <v>1</v>
      </c>
      <c r="C488" s="130"/>
      <c r="D488" s="95" t="s">
        <v>431</v>
      </c>
      <c r="E488" s="94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43158</v>
      </c>
      <c r="B506" s="124"/>
      <c r="C506" s="135"/>
      <c r="D506" s="124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360</v>
      </c>
      <c r="G507" s="127"/>
    </row>
    <row r="508" spans="1:7" x14ac:dyDescent="0.3">
      <c r="A508" s="331"/>
      <c r="B508" s="41" t="s">
        <v>34</v>
      </c>
      <c r="C508" s="41" t="s">
        <v>33</v>
      </c>
      <c r="D508" s="332"/>
      <c r="E508" s="333"/>
      <c r="F508" s="333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43158</v>
      </c>
      <c r="B517" s="124"/>
      <c r="C517" s="135"/>
      <c r="D517" s="124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360</v>
      </c>
      <c r="G518" s="127"/>
    </row>
    <row r="519" spans="1:7" x14ac:dyDescent="0.3">
      <c r="A519" s="331"/>
      <c r="B519" s="41" t="s">
        <v>34</v>
      </c>
      <c r="C519" s="41" t="s">
        <v>33</v>
      </c>
      <c r="D519" s="332"/>
      <c r="E519" s="333"/>
      <c r="F519" s="333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 t="s">
        <v>411</v>
      </c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43158</v>
      </c>
      <c r="B537" s="124"/>
      <c r="C537" s="135"/>
      <c r="D537" s="124"/>
      <c r="G537" s="127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360</v>
      </c>
      <c r="G538" s="127"/>
    </row>
    <row r="539" spans="1:7" x14ac:dyDescent="0.3">
      <c r="A539" s="331"/>
      <c r="B539" s="41" t="s">
        <v>34</v>
      </c>
      <c r="C539" s="41" t="s">
        <v>33</v>
      </c>
      <c r="D539" s="332"/>
      <c r="E539" s="333"/>
      <c r="F539" s="333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510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0.97701149425287359</v>
      </c>
    </row>
  </sheetData>
  <sheetProtection algorithmName="SHA-512" hashValue="GvZBM+cQYhFfXTr34yB73bRMJNGW7bez7untIezvL5vuQnXJWabyRpPq04cbRXyuO2F7ZhtpdVKSk1PLqIdI4g==" saltValue="/PcDAI9YC08zihQ6azGyy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9" orientation="portrait" r:id="rId1"/>
  <rowBreaks count="5" manualBreakCount="5">
    <brk id="85" max="6" man="1"/>
    <brk id="174" max="6" man="1"/>
    <brk id="267" max="6" man="1"/>
    <brk id="359" max="6" man="1"/>
    <brk id="4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7" zoomScale="90" zoomScaleNormal="90" zoomScaleSheetLayoutView="90" workbookViewId="0">
      <selection activeCell="D182" sqref="D182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6" t="str">
        <f>'A1 Exploitation'!A8:F8</f>
        <v>MOUROUJ IV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9" t="str">
        <f>'A1 Exploitation'!B9:F9</f>
        <v>Mme Samah SLAIMI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 t="str">
        <f>'A1 Exploitation'!B10:F10</f>
        <v>Directrice du magasin et Chefs des rayons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'A1 Exploitation'!B11:F11</f>
        <v>43158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51">
        <f>D199</f>
        <v>0.95238095238095233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112"/>
    </row>
    <row r="14" spans="1:7" s="12" customFormat="1" ht="12.75" customHeight="1" x14ac:dyDescent="0.3">
      <c r="A14" s="331"/>
      <c r="B14" s="34" t="s">
        <v>34</v>
      </c>
      <c r="C14" s="34" t="s">
        <v>33</v>
      </c>
      <c r="D14" s="332"/>
      <c r="E14" s="332"/>
      <c r="F14" s="33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7" t="s">
        <v>36</v>
      </c>
      <c r="B22" s="358"/>
      <c r="C22" s="359"/>
      <c r="D22" s="250">
        <f>SUM(B17:C21)</f>
        <v>10</v>
      </c>
    </row>
    <row r="23" spans="1:7" x14ac:dyDescent="0.3">
      <c r="A23" s="352" t="s">
        <v>295</v>
      </c>
      <c r="B23" s="353"/>
      <c r="C23" s="354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52" t="s">
        <v>36</v>
      </c>
      <c r="B33" s="353"/>
      <c r="C33" s="354"/>
      <c r="D33" s="248">
        <f>SUM(B26:C32)</f>
        <v>14</v>
      </c>
    </row>
    <row r="34" spans="1:7" x14ac:dyDescent="0.3">
      <c r="A34" s="352" t="s">
        <v>295</v>
      </c>
      <c r="B34" s="353"/>
      <c r="C34" s="354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60" t="s">
        <v>219</v>
      </c>
      <c r="B36" s="361"/>
      <c r="C36" s="361"/>
      <c r="D36" s="361"/>
      <c r="E36" s="361"/>
      <c r="F36" s="361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52" t="s">
        <v>36</v>
      </c>
      <c r="B42" s="353"/>
      <c r="C42" s="354"/>
      <c r="D42" s="248">
        <f>SUM(B37:C41)</f>
        <v>10</v>
      </c>
      <c r="E42" s="13"/>
      <c r="F42" s="13"/>
      <c r="G42" s="126"/>
    </row>
    <row r="43" spans="1:7" s="22" customFormat="1" x14ac:dyDescent="0.3">
      <c r="A43" s="352" t="s">
        <v>295</v>
      </c>
      <c r="B43" s="353"/>
      <c r="C43" s="354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ht="49.5" x14ac:dyDescent="0.3">
      <c r="A47" s="17" t="s">
        <v>83</v>
      </c>
      <c r="B47" s="94">
        <v>0</v>
      </c>
      <c r="C47" s="94"/>
      <c r="D47" s="123" t="s">
        <v>434</v>
      </c>
      <c r="E47" s="123" t="s">
        <v>441</v>
      </c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416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52" t="s">
        <v>36</v>
      </c>
      <c r="B52" s="353"/>
      <c r="C52" s="354"/>
      <c r="D52" s="248">
        <f>SUM(B46:C51)</f>
        <v>10</v>
      </c>
    </row>
    <row r="53" spans="1:7" x14ac:dyDescent="0.3">
      <c r="A53" s="352" t="s">
        <v>295</v>
      </c>
      <c r="B53" s="353"/>
      <c r="C53" s="354"/>
      <c r="D53" s="33">
        <f>D52/(COUNT(B46:C51)*2)</f>
        <v>0.83333333333333337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123" t="s">
        <v>417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52" t="s">
        <v>36</v>
      </c>
      <c r="B63" s="353"/>
      <c r="C63" s="354"/>
      <c r="D63" s="248">
        <f>SUM(B56:C62)</f>
        <v>14</v>
      </c>
    </row>
    <row r="64" spans="1:7" x14ac:dyDescent="0.3">
      <c r="A64" s="352" t="s">
        <v>295</v>
      </c>
      <c r="B64" s="353"/>
      <c r="C64" s="354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123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94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12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295" t="s">
        <v>418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52" t="s">
        <v>36</v>
      </c>
      <c r="B84" s="353"/>
      <c r="C84" s="354"/>
      <c r="D84" s="248">
        <f>SUM(B67:C83)</f>
        <v>34</v>
      </c>
    </row>
    <row r="85" spans="1:7" x14ac:dyDescent="0.3">
      <c r="A85" s="352" t="s">
        <v>295</v>
      </c>
      <c r="B85" s="353"/>
      <c r="C85" s="354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52" t="s">
        <v>36</v>
      </c>
      <c r="B102" s="353"/>
      <c r="C102" s="354"/>
      <c r="D102" s="248">
        <f>SUM(B88:C101)</f>
        <v>24</v>
      </c>
    </row>
    <row r="103" spans="1:7" x14ac:dyDescent="0.3">
      <c r="A103" s="352" t="s">
        <v>295</v>
      </c>
      <c r="B103" s="353"/>
      <c r="C103" s="354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60" t="s">
        <v>212</v>
      </c>
      <c r="B106" s="361"/>
      <c r="C106" s="361"/>
      <c r="D106" s="361"/>
      <c r="E106" s="361"/>
      <c r="F106" s="361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295" t="s">
        <v>419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ht="90" customHeight="1" x14ac:dyDescent="0.3">
      <c r="A117" s="51" t="s">
        <v>232</v>
      </c>
      <c r="B117" s="110">
        <v>1</v>
      </c>
      <c r="C117" s="94"/>
      <c r="D117" s="296" t="s">
        <v>426</v>
      </c>
      <c r="E117" s="94"/>
      <c r="F117" s="94"/>
      <c r="G117" s="126"/>
    </row>
    <row r="118" spans="1:7" s="22" customFormat="1" x14ac:dyDescent="0.3">
      <c r="A118" s="352" t="s">
        <v>36</v>
      </c>
      <c r="B118" s="353"/>
      <c r="C118" s="354"/>
      <c r="D118" s="248">
        <f>SUM(B107:C117)</f>
        <v>21</v>
      </c>
      <c r="E118" s="13"/>
      <c r="F118" s="13"/>
      <c r="G118" s="126"/>
    </row>
    <row r="119" spans="1:7" s="22" customFormat="1" x14ac:dyDescent="0.3">
      <c r="A119" s="352" t="s">
        <v>295</v>
      </c>
      <c r="B119" s="353"/>
      <c r="C119" s="354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2" t="s">
        <v>36</v>
      </c>
      <c r="B133" s="353"/>
      <c r="C133" s="354"/>
      <c r="D133" s="248">
        <f>SUM(B122:C132)</f>
        <v>0</v>
      </c>
    </row>
    <row r="134" spans="1:7" x14ac:dyDescent="0.3">
      <c r="A134" s="352" t="s">
        <v>295</v>
      </c>
      <c r="B134" s="353"/>
      <c r="C134" s="354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49.5" x14ac:dyDescent="0.3">
      <c r="A140" s="52" t="s">
        <v>278</v>
      </c>
      <c r="B140" s="110">
        <v>0</v>
      </c>
      <c r="C140" s="95"/>
      <c r="D140" s="123" t="s">
        <v>424</v>
      </c>
      <c r="E140" s="123" t="s">
        <v>435</v>
      </c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52" t="s">
        <v>36</v>
      </c>
      <c r="B149" s="353"/>
      <c r="C149" s="354"/>
      <c r="D149" s="248">
        <f>SUM(B137:C148)</f>
        <v>22</v>
      </c>
    </row>
    <row r="150" spans="1:7" x14ac:dyDescent="0.3">
      <c r="A150" s="352" t="s">
        <v>295</v>
      </c>
      <c r="B150" s="353"/>
      <c r="C150" s="354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50.2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432</v>
      </c>
      <c r="E156" s="94"/>
      <c r="F156" s="94"/>
    </row>
    <row r="157" spans="1:7" ht="99" x14ac:dyDescent="0.35">
      <c r="A157" s="40" t="s">
        <v>308</v>
      </c>
      <c r="B157" s="94">
        <v>1</v>
      </c>
      <c r="C157" s="120" t="str">
        <f>IF(B157=0, -5, "0")</f>
        <v>0</v>
      </c>
      <c r="D157" s="123" t="s">
        <v>436</v>
      </c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294"/>
      <c r="E158" s="94"/>
      <c r="F158" s="94"/>
    </row>
    <row r="159" spans="1:7" ht="30" x14ac:dyDescent="0.3">
      <c r="A159" s="75" t="s">
        <v>321</v>
      </c>
      <c r="B159" s="94">
        <v>1</v>
      </c>
      <c r="C159" s="94"/>
      <c r="D159" s="297" t="s">
        <v>433</v>
      </c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52" t="s">
        <v>36</v>
      </c>
      <c r="B161" s="358"/>
      <c r="C161" s="359"/>
      <c r="D161" s="250">
        <f>SUM(B153:C160)</f>
        <v>13</v>
      </c>
    </row>
    <row r="162" spans="1:7" x14ac:dyDescent="0.3">
      <c r="A162" s="352" t="s">
        <v>295</v>
      </c>
      <c r="B162" s="353"/>
      <c r="C162" s="354"/>
      <c r="D162" s="33">
        <f>D161/(COUNT(B153:C160)*2)</f>
        <v>0.8125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52" t="s">
        <v>36</v>
      </c>
      <c r="B169" s="353"/>
      <c r="C169" s="354"/>
      <c r="D169" s="248">
        <f>SUM(B165:C168)</f>
        <v>8</v>
      </c>
    </row>
    <row r="170" spans="1:7" x14ac:dyDescent="0.3">
      <c r="A170" s="352" t="s">
        <v>295</v>
      </c>
      <c r="B170" s="353"/>
      <c r="C170" s="354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52" t="s">
        <v>36</v>
      </c>
      <c r="B177" s="353"/>
      <c r="C177" s="354"/>
      <c r="D177" s="248">
        <f>SUM(B173:C176)</f>
        <v>8</v>
      </c>
    </row>
    <row r="178" spans="1:7" x14ac:dyDescent="0.3">
      <c r="A178" s="352" t="s">
        <v>295</v>
      </c>
      <c r="B178" s="353"/>
      <c r="C178" s="354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0</v>
      </c>
      <c r="C182" s="94"/>
      <c r="D182" s="95" t="s">
        <v>429</v>
      </c>
      <c r="E182" s="69" t="s">
        <v>430</v>
      </c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52" t="s">
        <v>36</v>
      </c>
      <c r="B186" s="353"/>
      <c r="C186" s="354"/>
      <c r="D186" s="248">
        <f>SUM(B181:C185)</f>
        <v>8</v>
      </c>
    </row>
    <row r="187" spans="1:7" x14ac:dyDescent="0.3">
      <c r="A187" s="352" t="s">
        <v>295</v>
      </c>
      <c r="B187" s="353"/>
      <c r="C187" s="354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123"/>
      <c r="E192" s="123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52" t="s">
        <v>36</v>
      </c>
      <c r="B194" s="353"/>
      <c r="C194" s="354"/>
      <c r="D194" s="54">
        <f>SUM(B190:C193)</f>
        <v>4</v>
      </c>
    </row>
    <row r="195" spans="1:6" x14ac:dyDescent="0.3">
      <c r="A195" s="352" t="s">
        <v>295</v>
      </c>
      <c r="B195" s="353"/>
      <c r="C195" s="354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8">
        <v>0.65</v>
      </c>
      <c r="E197" s="287"/>
      <c r="F197" s="288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200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0.95238095238095233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2" orientation="portrait" r:id="rId1"/>
  <rowBreaks count="2" manualBreakCount="2">
    <brk id="85" max="5" man="1"/>
    <brk id="162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9" zoomScale="70" zoomScaleSheetLayoutView="70" workbookViewId="0">
      <selection activeCell="F540" sqref="F540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MOUROUJ IV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 t="s">
        <v>443</v>
      </c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 t="s">
        <v>444</v>
      </c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>
        <v>43245</v>
      </c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9">
        <f>D549</f>
        <v>0.92992424242424243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43245</v>
      </c>
      <c r="B16" s="188"/>
      <c r="C16" s="188"/>
      <c r="D16" s="188"/>
      <c r="E16" s="188"/>
      <c r="F16" s="202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358</v>
      </c>
    </row>
    <row r="18" spans="1:8" ht="16.5" customHeight="1" x14ac:dyDescent="0.3">
      <c r="A18" s="331"/>
      <c r="B18" s="41" t="s">
        <v>34</v>
      </c>
      <c r="C18" s="41" t="s">
        <v>33</v>
      </c>
      <c r="D18" s="332"/>
      <c r="E18" s="333"/>
      <c r="F18" s="33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4" t="s">
        <v>379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">
        <v>32</v>
      </c>
      <c r="C41" s="130"/>
      <c r="D41" s="281" t="s">
        <v>32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28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43245</v>
      </c>
      <c r="B49" s="124"/>
      <c r="C49" s="135"/>
      <c r="D49" s="124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360</v>
      </c>
      <c r="G50" s="127"/>
    </row>
    <row r="51" spans="1:7" x14ac:dyDescent="0.3">
      <c r="A51" s="331"/>
      <c r="B51" s="41" t="s">
        <v>34</v>
      </c>
      <c r="C51" s="41" t="s">
        <v>33</v>
      </c>
      <c r="D51" s="332"/>
      <c r="E51" s="333"/>
      <c r="F51" s="33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30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64.5" customHeight="1" x14ac:dyDescent="0.3">
      <c r="A90" s="8" t="s">
        <v>222</v>
      </c>
      <c r="B90" s="130">
        <v>1</v>
      </c>
      <c r="C90" s="130"/>
      <c r="D90" s="137" t="s">
        <v>445</v>
      </c>
      <c r="E90" s="94"/>
      <c r="F90" s="204" t="s">
        <v>356</v>
      </c>
    </row>
    <row r="91" spans="1:7" ht="18" x14ac:dyDescent="0.3">
      <c r="A91" s="264" t="s">
        <v>375</v>
      </c>
      <c r="B91" s="130">
        <v>2</v>
      </c>
      <c r="C91" s="136" t="str">
        <f>IF(B91=0, -10, "0")</f>
        <v>0</v>
      </c>
      <c r="D91" s="299"/>
      <c r="E91" s="106"/>
      <c r="F91" s="204"/>
      <c r="G91" s="127"/>
    </row>
    <row r="92" spans="1:7" ht="132" x14ac:dyDescent="0.3">
      <c r="A92" s="70" t="s">
        <v>384</v>
      </c>
      <c r="B92" s="130">
        <v>1</v>
      </c>
      <c r="C92" s="218"/>
      <c r="D92" s="147" t="s">
        <v>446</v>
      </c>
      <c r="E92" s="106"/>
      <c r="F92" s="204" t="s">
        <v>356</v>
      </c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4" t="s">
        <v>379</v>
      </c>
      <c r="B94" s="335"/>
      <c r="C94" s="335"/>
      <c r="D94" s="335"/>
      <c r="E94" s="335"/>
      <c r="F94" s="33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">
        <v>32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18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</v>
      </c>
    </row>
    <row r="102" spans="1:7" ht="18" x14ac:dyDescent="0.35">
      <c r="A102" s="42" t="s">
        <v>61</v>
      </c>
      <c r="B102" s="152"/>
      <c r="C102" s="153"/>
      <c r="D102" s="143">
        <f>SUM(D84,D100,D61)</f>
        <v>64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0.96969696969696972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43245</v>
      </c>
      <c r="B106" s="124"/>
      <c r="C106" s="135"/>
      <c r="D106" s="124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360</v>
      </c>
    </row>
    <row r="108" spans="1:7" x14ac:dyDescent="0.3">
      <c r="A108" s="331"/>
      <c r="B108" s="41" t="s">
        <v>34</v>
      </c>
      <c r="C108" s="41" t="s">
        <v>33</v>
      </c>
      <c r="D108" s="332"/>
      <c r="E108" s="333"/>
      <c r="F108" s="33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33" x14ac:dyDescent="0.3">
      <c r="A130" s="70" t="s">
        <v>240</v>
      </c>
      <c r="B130" s="130">
        <v>1</v>
      </c>
      <c r="C130" s="131"/>
      <c r="D130" s="138" t="s">
        <v>447</v>
      </c>
      <c r="E130" s="106"/>
      <c r="F130" s="204" t="s">
        <v>356</v>
      </c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7" t="s">
        <v>379</v>
      </c>
      <c r="B148" s="338"/>
      <c r="C148" s="338"/>
      <c r="D148" s="33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81">
        <v>1</v>
      </c>
      <c r="E153" s="282">
        <f>COUNTIF('A1 Exploitation'!F110:F152,"ok")</f>
        <v>3</v>
      </c>
      <c r="F153" s="283">
        <f>COUNTA('A1 Exploitation'!F110:F152)</f>
        <v>3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0.98571428571428577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43245</v>
      </c>
      <c r="B161" s="124"/>
      <c r="C161" s="135"/>
      <c r="D161" s="127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360</v>
      </c>
      <c r="G162" s="127"/>
    </row>
    <row r="163" spans="1:7" x14ac:dyDescent="0.3">
      <c r="A163" s="331"/>
      <c r="B163" s="41" t="s">
        <v>34</v>
      </c>
      <c r="C163" s="41" t="s">
        <v>33</v>
      </c>
      <c r="D163" s="332"/>
      <c r="E163" s="333"/>
      <c r="F163" s="33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82.5" x14ac:dyDescent="0.35">
      <c r="A182" s="260" t="s">
        <v>223</v>
      </c>
      <c r="B182" s="130">
        <v>1</v>
      </c>
      <c r="C182" s="136">
        <f>IF(B182=0, -10, IF(B182=1, -5, "0"))</f>
        <v>-5</v>
      </c>
      <c r="D182" s="157" t="s">
        <v>448</v>
      </c>
      <c r="E182" s="95"/>
      <c r="F182" s="204" t="s">
        <v>356</v>
      </c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ht="33" x14ac:dyDescent="0.3">
      <c r="A184" s="210" t="s">
        <v>363</v>
      </c>
      <c r="B184" s="130">
        <v>1</v>
      </c>
      <c r="C184" s="150" t="str">
        <f>IF(B184=0, -5, "0")</f>
        <v>0</v>
      </c>
      <c r="D184" s="157" t="s">
        <v>451</v>
      </c>
      <c r="E184" s="95"/>
      <c r="F184" s="204" t="s">
        <v>356</v>
      </c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66" customHeight="1" x14ac:dyDescent="0.35">
      <c r="A186" s="266" t="s">
        <v>186</v>
      </c>
      <c r="B186" s="130">
        <v>1</v>
      </c>
      <c r="C186" s="136" t="str">
        <f>IF(B186=0, -10, "0")</f>
        <v>0</v>
      </c>
      <c r="D186" s="300" t="s">
        <v>449</v>
      </c>
      <c r="E186" s="94"/>
      <c r="F186" s="204" t="s">
        <v>357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40" t="s">
        <v>379</v>
      </c>
      <c r="B195" s="340"/>
      <c r="C195" s="340"/>
      <c r="D195" s="340"/>
      <c r="E195" s="340"/>
      <c r="F195" s="340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">
        <v>32</v>
      </c>
      <c r="C200" s="130"/>
      <c r="D200" s="281" t="s">
        <v>32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0.79166666666666663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0.83870967741935487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43245</v>
      </c>
      <c r="B208" s="124"/>
      <c r="C208" s="135"/>
      <c r="D208" s="124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360</v>
      </c>
      <c r="G209" s="127"/>
    </row>
    <row r="210" spans="1:7" x14ac:dyDescent="0.3">
      <c r="A210" s="331"/>
      <c r="B210" s="41" t="s">
        <v>34</v>
      </c>
      <c r="C210" s="41" t="s">
        <v>33</v>
      </c>
      <c r="D210" s="332"/>
      <c r="E210" s="333"/>
      <c r="F210" s="33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40" t="s">
        <v>379</v>
      </c>
      <c r="B256" s="340"/>
      <c r="C256" s="340"/>
      <c r="D256" s="340"/>
      <c r="E256" s="340"/>
      <c r="F256" s="340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43245</v>
      </c>
      <c r="B269" s="124"/>
      <c r="C269" s="135"/>
      <c r="D269" s="124"/>
      <c r="F269" s="206"/>
      <c r="G269" s="214"/>
    </row>
    <row r="270" spans="1:7" s="16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360</v>
      </c>
      <c r="G270" s="214"/>
    </row>
    <row r="271" spans="1:7" s="16" customFormat="1" x14ac:dyDescent="0.3">
      <c r="A271" s="331"/>
      <c r="B271" s="41" t="s">
        <v>34</v>
      </c>
      <c r="C271" s="41" t="s">
        <v>33</v>
      </c>
      <c r="D271" s="332"/>
      <c r="E271" s="333"/>
      <c r="F271" s="33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ht="49.5" x14ac:dyDescent="0.3">
      <c r="A276" s="10" t="s">
        <v>259</v>
      </c>
      <c r="B276" s="130">
        <v>1</v>
      </c>
      <c r="C276" s="130"/>
      <c r="D276" s="236" t="s">
        <v>414</v>
      </c>
      <c r="E276" s="106"/>
      <c r="F276" s="204" t="s">
        <v>357</v>
      </c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3" x14ac:dyDescent="0.3">
      <c r="A293" s="70" t="s">
        <v>136</v>
      </c>
      <c r="B293" s="130">
        <v>1</v>
      </c>
      <c r="C293" s="130"/>
      <c r="D293" s="156" t="s">
        <v>453</v>
      </c>
      <c r="E293" s="106"/>
      <c r="F293" s="204" t="s">
        <v>356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41" t="s">
        <v>396</v>
      </c>
      <c r="B308" s="342"/>
      <c r="C308" s="342"/>
      <c r="D308" s="342"/>
      <c r="E308" s="342"/>
      <c r="F308" s="343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81">
        <v>1</v>
      </c>
      <c r="E313" s="282">
        <f>COUNTIF('A1 Exploitation'!F273:F312,"ok")</f>
        <v>3</v>
      </c>
      <c r="F313" s="283">
        <f>COUNTA('A1 Exploitation'!F273:F312)</f>
        <v>3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47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0.97916666666666663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0.97222222222222221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43245</v>
      </c>
      <c r="B321" s="124"/>
      <c r="C321" s="135"/>
      <c r="D321" s="127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360</v>
      </c>
      <c r="G322" s="127"/>
    </row>
    <row r="323" spans="1:7" x14ac:dyDescent="0.3">
      <c r="A323" s="331"/>
      <c r="B323" s="41" t="s">
        <v>34</v>
      </c>
      <c r="C323" s="41" t="s">
        <v>33</v>
      </c>
      <c r="D323" s="332"/>
      <c r="E323" s="333"/>
      <c r="F323" s="33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33.75" x14ac:dyDescent="0.35">
      <c r="A342" s="261" t="s">
        <v>57</v>
      </c>
      <c r="B342" s="130">
        <v>1</v>
      </c>
      <c r="C342" s="136">
        <f>IF(B342=0, -10, IF(B342=1, -5, "0"))</f>
        <v>-5</v>
      </c>
      <c r="D342" s="129" t="s">
        <v>454</v>
      </c>
      <c r="E342" s="95"/>
      <c r="F342" s="204" t="s">
        <v>356</v>
      </c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41" t="s">
        <v>379</v>
      </c>
      <c r="B349" s="342"/>
      <c r="C349" s="342"/>
      <c r="D349" s="342"/>
      <c r="E349" s="342"/>
      <c r="F349" s="34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81"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26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0.76470588235294112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42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0.84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43245</v>
      </c>
      <c r="B361" s="124"/>
      <c r="C361" s="135"/>
      <c r="D361" s="124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360</v>
      </c>
      <c r="G362" s="127"/>
    </row>
    <row r="363" spans="1:7" x14ac:dyDescent="0.3">
      <c r="A363" s="331"/>
      <c r="B363" s="41" t="s">
        <v>34</v>
      </c>
      <c r="C363" s="41" t="s">
        <v>33</v>
      </c>
      <c r="D363" s="332"/>
      <c r="E363" s="333"/>
      <c r="F363" s="33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83.25" x14ac:dyDescent="0.35">
      <c r="A378" s="261" t="s">
        <v>7</v>
      </c>
      <c r="B378" s="130">
        <v>0</v>
      </c>
      <c r="C378" s="136">
        <f>IF(B378=0, -10, IF(B378=1, -5, "0"))</f>
        <v>-10</v>
      </c>
      <c r="D378" s="95" t="s">
        <v>455</v>
      </c>
      <c r="E378" s="106"/>
      <c r="F378" s="204" t="s">
        <v>356</v>
      </c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40" t="s">
        <v>379</v>
      </c>
      <c r="B383" s="340"/>
      <c r="C383" s="340"/>
      <c r="D383" s="340"/>
      <c r="E383" s="340"/>
      <c r="F383" s="34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">
        <v>32</v>
      </c>
      <c r="C386" s="130"/>
      <c r="D386" s="281" t="s">
        <v>32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4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0.22222222222222221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0.58823529411764708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43245</v>
      </c>
      <c r="B394" s="124"/>
      <c r="C394" s="135"/>
      <c r="D394" s="127"/>
      <c r="G394" s="127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360</v>
      </c>
      <c r="G395" s="127"/>
    </row>
    <row r="396" spans="1:7" x14ac:dyDescent="0.3">
      <c r="A396" s="331"/>
      <c r="B396" s="41" t="s">
        <v>34</v>
      </c>
      <c r="C396" s="41" t="s">
        <v>33</v>
      </c>
      <c r="D396" s="332"/>
      <c r="E396" s="333"/>
      <c r="F396" s="33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40" t="s">
        <v>379</v>
      </c>
      <c r="B435" s="340"/>
      <c r="C435" s="340"/>
      <c r="D435" s="340"/>
      <c r="E435" s="340"/>
      <c r="F435" s="340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 t="s">
        <v>356</v>
      </c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81">
        <v>1</v>
      </c>
      <c r="E439" s="282">
        <f>COUNTIF('A1 Exploitation'!F398:F438,"ok")</f>
        <v>2</v>
      </c>
      <c r="F439" s="283">
        <f>COUNTA('A1 Exploitation'!F398:F438)</f>
        <v>2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43245</v>
      </c>
      <c r="B447" s="124"/>
      <c r="C447" s="135"/>
      <c r="D447" s="124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360</v>
      </c>
      <c r="G448" s="127"/>
    </row>
    <row r="449" spans="1:6" x14ac:dyDescent="0.3">
      <c r="A449" s="331"/>
      <c r="B449" s="41" t="s">
        <v>34</v>
      </c>
      <c r="C449" s="41" t="s">
        <v>33</v>
      </c>
      <c r="D449" s="332"/>
      <c r="E449" s="333"/>
      <c r="F449" s="33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44" t="s">
        <v>379</v>
      </c>
      <c r="B471" s="345"/>
      <c r="C471" s="345"/>
      <c r="D471" s="345"/>
      <c r="E471" s="345"/>
      <c r="F471" s="345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 t="s">
        <v>356</v>
      </c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">
        <v>32</v>
      </c>
      <c r="C476" s="140"/>
      <c r="D476" s="251" t="str">
        <f>IFERROR(E476/F476,"N.A")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6" t="s">
        <v>367</v>
      </c>
      <c r="B483" s="346"/>
      <c r="C483" s="346"/>
      <c r="D483" s="346"/>
      <c r="E483" s="185"/>
      <c r="F483" s="201"/>
    </row>
    <row r="484" spans="1:7" x14ac:dyDescent="0.3">
      <c r="A484" s="74">
        <f>B11</f>
        <v>43245</v>
      </c>
      <c r="B484" s="124"/>
      <c r="C484" s="135"/>
      <c r="D484" s="124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360</v>
      </c>
      <c r="G485" s="127"/>
    </row>
    <row r="486" spans="1:7" x14ac:dyDescent="0.3">
      <c r="A486" s="331"/>
      <c r="B486" s="41" t="s">
        <v>34</v>
      </c>
      <c r="C486" s="41" t="s">
        <v>33</v>
      </c>
      <c r="D486" s="332"/>
      <c r="E486" s="333"/>
      <c r="F486" s="33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81">
        <v>1</v>
      </c>
      <c r="E498" s="282">
        <f>COUNTIF('A1 Exploitation'!F488:F497,"ok")</f>
        <v>1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43245</v>
      </c>
      <c r="B506" s="124"/>
      <c r="C506" s="135"/>
      <c r="D506" s="124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360</v>
      </c>
      <c r="G507" s="127"/>
    </row>
    <row r="508" spans="1:7" x14ac:dyDescent="0.3">
      <c r="A508" s="331"/>
      <c r="B508" s="41" t="s">
        <v>34</v>
      </c>
      <c r="C508" s="41" t="s">
        <v>33</v>
      </c>
      <c r="D508" s="366"/>
      <c r="E508" s="333"/>
      <c r="F508" s="333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">
        <v>32</v>
      </c>
      <c r="C512" s="140"/>
      <c r="D512" s="281" t="s">
        <v>32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43245</v>
      </c>
      <c r="B517" s="124"/>
      <c r="C517" s="135"/>
      <c r="D517" s="124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360</v>
      </c>
      <c r="G518" s="127"/>
    </row>
    <row r="519" spans="1:7" x14ac:dyDescent="0.3">
      <c r="A519" s="331"/>
      <c r="B519" s="41" t="s">
        <v>34</v>
      </c>
      <c r="C519" s="41" t="s">
        <v>33</v>
      </c>
      <c r="D519" s="366"/>
      <c r="E519" s="333"/>
      <c r="F519" s="333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">
        <v>32</v>
      </c>
      <c r="C532" s="140"/>
      <c r="D532" s="281" t="s">
        <v>32</v>
      </c>
      <c r="E532" s="282">
        <f>COUNTIF('A1 Exploitation'!F520:F531,"ok")</f>
        <v>0</v>
      </c>
      <c r="F532" s="283">
        <f>COUNTA('A1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20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43245</v>
      </c>
      <c r="B537" s="124"/>
      <c r="C537" s="135"/>
      <c r="D537" s="124"/>
      <c r="G537" s="127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360</v>
      </c>
      <c r="G538" s="127"/>
    </row>
    <row r="539" spans="1:7" x14ac:dyDescent="0.3">
      <c r="A539" s="331"/>
      <c r="B539" s="41" t="s">
        <v>34</v>
      </c>
      <c r="C539" s="41" t="s">
        <v>33</v>
      </c>
      <c r="D539" s="366"/>
      <c r="E539" s="333"/>
      <c r="F539" s="333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">
        <v>32</v>
      </c>
      <c r="C543" s="130"/>
      <c r="D543" s="281" t="s">
        <v>32</v>
      </c>
      <c r="E543" s="282">
        <f>COUNTIF('A1 Exploitation'!F540:F542,"ok")</f>
        <v>0</v>
      </c>
      <c r="F543" s="283">
        <f>COUNTA('A1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491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0.92992424242424243</v>
      </c>
    </row>
  </sheetData>
  <sheetProtection algorithmName="SHA-512" hashValue="HvQ6NwUWE92fHUr0rbcBHAkuQYHUKQH4KyEUjN35X4v6bWtRgvM9bQT1fmfF9Usc1/FNnd0GQ8OgxGTdkzAJ+Q==" saltValue="f+KOM4h6kvOUnPPBZD37F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540:B542 B212:B221 B226:B243 B196:B199 B273:B284 B289:B307 B248:B255 B325:B332 B337:B348 B309:B312 B365:B372 B377:B382 B350:B352 B398:B405 B410:B416 B421:B425 B430:B434 B384:B385 B451:B456 B461:B470 B436:B438 B488:B492 B472:B475 B496:B497 B509:B511 B257:B26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543 B313 B353 B386 B439 B476 B498 B512 B532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1" zoomScale="78" zoomScaleNormal="90" zoomScaleSheetLayoutView="78" workbookViewId="0">
      <selection activeCell="F190" sqref="F19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6" t="str">
        <f>'A2 Exploitation'!A8:F8</f>
        <v>MOUROUJ IV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9" t="str">
        <f>'A2 Exploitation'!B9:F9</f>
        <v>Dr Hend KAMOUN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 t="str">
        <f>'A2 Exploitation'!B10:F10</f>
        <v>Directeur du magasin et chefs rayons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'A2 Exploitation'!B11:F11</f>
        <v>43245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51">
        <f>D199</f>
        <v>0.96116504854368934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112"/>
    </row>
    <row r="14" spans="1:7" s="12" customFormat="1" ht="12.75" customHeight="1" x14ac:dyDescent="0.3">
      <c r="A14" s="331"/>
      <c r="B14" s="34" t="s">
        <v>34</v>
      </c>
      <c r="C14" s="34" t="s">
        <v>33</v>
      </c>
      <c r="D14" s="332"/>
      <c r="E14" s="332"/>
      <c r="F14" s="33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7" t="s">
        <v>36</v>
      </c>
      <c r="B22" s="358"/>
      <c r="C22" s="359"/>
      <c r="D22" s="250">
        <f>SUM(B17:C21)</f>
        <v>10</v>
      </c>
    </row>
    <row r="23" spans="1:7" x14ac:dyDescent="0.3">
      <c r="A23" s="352" t="s">
        <v>295</v>
      </c>
      <c r="B23" s="353"/>
      <c r="C23" s="354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52" t="s">
        <v>36</v>
      </c>
      <c r="B33" s="353"/>
      <c r="C33" s="354"/>
      <c r="D33" s="248">
        <f>SUM(B26:C32)</f>
        <v>14</v>
      </c>
    </row>
    <row r="34" spans="1:7" x14ac:dyDescent="0.3">
      <c r="A34" s="352" t="s">
        <v>295</v>
      </c>
      <c r="B34" s="353"/>
      <c r="C34" s="354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60" t="s">
        <v>219</v>
      </c>
      <c r="B36" s="361"/>
      <c r="C36" s="361"/>
      <c r="D36" s="361"/>
      <c r="E36" s="361"/>
      <c r="F36" s="361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 t="s">
        <v>356</v>
      </c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52" t="s">
        <v>36</v>
      </c>
      <c r="B42" s="353"/>
      <c r="C42" s="354"/>
      <c r="D42" s="248">
        <f>SUM(B37:C41)</f>
        <v>10</v>
      </c>
      <c r="E42" s="13"/>
      <c r="F42" s="13"/>
      <c r="G42" s="126"/>
    </row>
    <row r="43" spans="1:7" s="22" customFormat="1" x14ac:dyDescent="0.3">
      <c r="A43" s="352" t="s">
        <v>295</v>
      </c>
      <c r="B43" s="353"/>
      <c r="C43" s="354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1</v>
      </c>
      <c r="C48" s="94"/>
      <c r="D48" s="95" t="s">
        <v>434</v>
      </c>
      <c r="E48" s="94"/>
      <c r="F48" s="94" t="s">
        <v>357</v>
      </c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52" t="s">
        <v>36</v>
      </c>
      <c r="B52" s="353"/>
      <c r="C52" s="354"/>
      <c r="D52" s="248">
        <f>SUM(B46:C51)</f>
        <v>11</v>
      </c>
    </row>
    <row r="53" spans="1:7" x14ac:dyDescent="0.3">
      <c r="A53" s="352" t="s">
        <v>295</v>
      </c>
      <c r="B53" s="353"/>
      <c r="C53" s="354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43" t="s">
        <v>176</v>
      </c>
      <c r="B56" s="94">
        <v>1</v>
      </c>
      <c r="C56" s="120" t="str">
        <f>IF(B56=0, -5, "0")</f>
        <v>0</v>
      </c>
      <c r="D56" s="95" t="s">
        <v>461</v>
      </c>
      <c r="E56" s="94"/>
      <c r="F56" s="94" t="s">
        <v>357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52" t="s">
        <v>36</v>
      </c>
      <c r="B63" s="353"/>
      <c r="C63" s="354"/>
      <c r="D63" s="248">
        <f>SUM(B56:C62)</f>
        <v>13</v>
      </c>
    </row>
    <row r="64" spans="1:7" x14ac:dyDescent="0.3">
      <c r="A64" s="352" t="s">
        <v>295</v>
      </c>
      <c r="B64" s="353"/>
      <c r="C64" s="354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 t="s">
        <v>356</v>
      </c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52" t="s">
        <v>36</v>
      </c>
      <c r="B84" s="353"/>
      <c r="C84" s="354"/>
      <c r="D84" s="248">
        <f>SUM(B67:C83)</f>
        <v>30</v>
      </c>
    </row>
    <row r="85" spans="1:7" x14ac:dyDescent="0.3">
      <c r="A85" s="352" t="s">
        <v>295</v>
      </c>
      <c r="B85" s="353"/>
      <c r="C85" s="354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 t="s">
        <v>356</v>
      </c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52" t="s">
        <v>36</v>
      </c>
      <c r="B102" s="353"/>
      <c r="C102" s="354"/>
      <c r="D102" s="248">
        <f>SUM(B88:C101)</f>
        <v>24</v>
      </c>
    </row>
    <row r="103" spans="1:7" x14ac:dyDescent="0.3">
      <c r="A103" s="352" t="s">
        <v>295</v>
      </c>
      <c r="B103" s="353"/>
      <c r="C103" s="354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60" t="s">
        <v>212</v>
      </c>
      <c r="B106" s="361"/>
      <c r="C106" s="361"/>
      <c r="D106" s="361"/>
      <c r="E106" s="361"/>
      <c r="F106" s="361"/>
      <c r="G106" s="126"/>
    </row>
    <row r="107" spans="1:7" s="22" customFormat="1" ht="34.5" x14ac:dyDescent="0.4">
      <c r="A107" s="50" t="s">
        <v>274</v>
      </c>
      <c r="B107" s="110">
        <v>1</v>
      </c>
      <c r="C107" s="101"/>
      <c r="D107" s="301" t="s">
        <v>450</v>
      </c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24" customHeight="1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58.5" customHeight="1" x14ac:dyDescent="0.4">
      <c r="A112" s="46" t="s">
        <v>230</v>
      </c>
      <c r="B112" s="110">
        <v>1</v>
      </c>
      <c r="C112" s="120" t="str">
        <f>IF(B112=0, -5, "0")</f>
        <v>0</v>
      </c>
      <c r="D112" s="302" t="s">
        <v>452</v>
      </c>
      <c r="E112" s="94"/>
      <c r="F112" s="94" t="s">
        <v>356</v>
      </c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21.75" customHeight="1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52" t="s">
        <v>36</v>
      </c>
      <c r="B118" s="353"/>
      <c r="C118" s="354"/>
      <c r="D118" s="248">
        <f>SUM(B107:C117)</f>
        <v>20</v>
      </c>
      <c r="E118" s="13"/>
      <c r="F118" s="13"/>
      <c r="G118" s="126"/>
    </row>
    <row r="119" spans="1:7" s="22" customFormat="1" x14ac:dyDescent="0.3">
      <c r="A119" s="352" t="s">
        <v>295</v>
      </c>
      <c r="B119" s="353"/>
      <c r="C119" s="354"/>
      <c r="D119" s="33">
        <f>D118/(COUNT(B107:C117)*2)</f>
        <v>0.90909090909090906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2" t="s">
        <v>36</v>
      </c>
      <c r="B133" s="353"/>
      <c r="C133" s="354"/>
      <c r="D133" s="248">
        <f>SUM(B122:C132)</f>
        <v>0</v>
      </c>
    </row>
    <row r="134" spans="1:7" x14ac:dyDescent="0.3">
      <c r="A134" s="352" t="s">
        <v>295</v>
      </c>
      <c r="B134" s="353"/>
      <c r="C134" s="354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49.5" x14ac:dyDescent="0.3">
      <c r="A140" s="52" t="s">
        <v>278</v>
      </c>
      <c r="B140" s="110">
        <v>1</v>
      </c>
      <c r="C140" s="95"/>
      <c r="D140" s="123" t="s">
        <v>424</v>
      </c>
      <c r="E140" s="94"/>
      <c r="F140" s="94" t="s">
        <v>357</v>
      </c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52" t="s">
        <v>36</v>
      </c>
      <c r="B149" s="353"/>
      <c r="C149" s="354"/>
      <c r="D149" s="248">
        <f>SUM(B137:C148)</f>
        <v>23</v>
      </c>
    </row>
    <row r="150" spans="1:7" x14ac:dyDescent="0.3">
      <c r="A150" s="352" t="s">
        <v>295</v>
      </c>
      <c r="B150" s="353"/>
      <c r="C150" s="354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33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456</v>
      </c>
      <c r="E156" s="94"/>
      <c r="F156" s="94" t="s">
        <v>357</v>
      </c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ht="33" x14ac:dyDescent="0.3">
      <c r="A160" s="75" t="s">
        <v>164</v>
      </c>
      <c r="B160" s="94">
        <v>2</v>
      </c>
      <c r="C160" s="94"/>
      <c r="D160" s="95" t="s">
        <v>457</v>
      </c>
      <c r="E160" s="94"/>
      <c r="F160" s="94" t="s">
        <v>357</v>
      </c>
    </row>
    <row r="161" spans="1:7" x14ac:dyDescent="0.3">
      <c r="A161" s="352" t="s">
        <v>36</v>
      </c>
      <c r="B161" s="358"/>
      <c r="C161" s="359"/>
      <c r="D161" s="250">
        <f>SUM(B153:C160)</f>
        <v>15</v>
      </c>
    </row>
    <row r="162" spans="1:7" x14ac:dyDescent="0.3">
      <c r="A162" s="352" t="s">
        <v>295</v>
      </c>
      <c r="B162" s="353"/>
      <c r="C162" s="354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52" t="s">
        <v>36</v>
      </c>
      <c r="B169" s="353"/>
      <c r="C169" s="354"/>
      <c r="D169" s="248">
        <f>SUM(B165:C168)</f>
        <v>8</v>
      </c>
    </row>
    <row r="170" spans="1:7" x14ac:dyDescent="0.3">
      <c r="A170" s="352" t="s">
        <v>295</v>
      </c>
      <c r="B170" s="353"/>
      <c r="C170" s="354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ht="30.75" x14ac:dyDescent="0.3">
      <c r="A173" s="20" t="s">
        <v>180</v>
      </c>
      <c r="B173" s="94">
        <v>1</v>
      </c>
      <c r="C173" s="94"/>
      <c r="D173" s="119" t="s">
        <v>458</v>
      </c>
      <c r="E173" s="94"/>
      <c r="F173" s="94" t="s">
        <v>357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52" t="s">
        <v>36</v>
      </c>
      <c r="B177" s="353"/>
      <c r="C177" s="354"/>
      <c r="D177" s="248">
        <f>SUM(B173:C176)</f>
        <v>7</v>
      </c>
    </row>
    <row r="178" spans="1:7" x14ac:dyDescent="0.3">
      <c r="A178" s="352" t="s">
        <v>295</v>
      </c>
      <c r="B178" s="353"/>
      <c r="C178" s="354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459</v>
      </c>
      <c r="E182" s="69"/>
      <c r="F182" s="94" t="s">
        <v>357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52" t="s">
        <v>36</v>
      </c>
      <c r="B186" s="353"/>
      <c r="C186" s="354"/>
      <c r="D186" s="248">
        <f>SUM(B181:C185)</f>
        <v>9</v>
      </c>
    </row>
    <row r="187" spans="1:7" x14ac:dyDescent="0.3">
      <c r="A187" s="352" t="s">
        <v>295</v>
      </c>
      <c r="B187" s="353"/>
      <c r="C187" s="354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 t="s">
        <v>356</v>
      </c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52" t="s">
        <v>36</v>
      </c>
      <c r="B194" s="353"/>
      <c r="C194" s="354"/>
      <c r="D194" s="54">
        <f>SUM(B190:C193)</f>
        <v>4</v>
      </c>
    </row>
    <row r="195" spans="1:6" x14ac:dyDescent="0.3">
      <c r="A195" s="352" t="s">
        <v>295</v>
      </c>
      <c r="B195" s="353"/>
      <c r="C195" s="354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86" t="e">
        <f>E197/F197</f>
        <v>#DIV/0!</v>
      </c>
      <c r="E197" s="303">
        <f>COUNTIF('A1 Technique'!F17:F193,"ok")</f>
        <v>0</v>
      </c>
      <c r="F197" s="303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198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0.96116504854368934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1" zoomScale="95" zoomScaleSheetLayoutView="95" workbookViewId="0">
      <selection activeCell="C381" sqref="C381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MOUROUJ IV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 t="s">
        <v>462</v>
      </c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 t="s">
        <v>463</v>
      </c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>
        <v>43311</v>
      </c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9">
        <f>D549</f>
        <v>0.8867924528301887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43311</v>
      </c>
      <c r="B16" s="188"/>
      <c r="C16" s="188"/>
      <c r="D16" s="188"/>
      <c r="E16" s="188"/>
      <c r="F16" s="202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358</v>
      </c>
    </row>
    <row r="18" spans="1:8" ht="16.5" customHeight="1" x14ac:dyDescent="0.3">
      <c r="A18" s="331"/>
      <c r="B18" s="41" t="s">
        <v>34</v>
      </c>
      <c r="C18" s="41" t="s">
        <v>33</v>
      </c>
      <c r="D18" s="332"/>
      <c r="E18" s="333"/>
      <c r="F18" s="33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4" t="s">
        <v>379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81">
        <f>IFERROR(E41/F41,"N.A")</f>
        <v>1</v>
      </c>
      <c r="E41" s="282">
        <f>COUNTIF('A2 Exploitation'!F21:F40,"ok")</f>
        <v>1</v>
      </c>
      <c r="F41" s="283">
        <f>COUNTA('A2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43311</v>
      </c>
      <c r="B49" s="124"/>
      <c r="C49" s="135"/>
      <c r="D49" s="124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360</v>
      </c>
      <c r="G50" s="127"/>
    </row>
    <row r="51" spans="1:7" x14ac:dyDescent="0.3">
      <c r="A51" s="331"/>
      <c r="B51" s="41" t="s">
        <v>34</v>
      </c>
      <c r="C51" s="41" t="s">
        <v>33</v>
      </c>
      <c r="D51" s="332"/>
      <c r="E51" s="333"/>
      <c r="F51" s="33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3" x14ac:dyDescent="0.3">
      <c r="A54" s="18" t="s">
        <v>229</v>
      </c>
      <c r="B54" s="130" t="s">
        <v>32</v>
      </c>
      <c r="C54" s="130"/>
      <c r="D54" s="138" t="s">
        <v>464</v>
      </c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12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305" t="s">
        <v>465</v>
      </c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49.5" x14ac:dyDescent="0.3">
      <c r="A76" s="70" t="s">
        <v>156</v>
      </c>
      <c r="B76" s="130">
        <v>2</v>
      </c>
      <c r="C76" s="131"/>
      <c r="D76" s="138" t="s">
        <v>466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33.75" x14ac:dyDescent="0.35">
      <c r="A78" s="191" t="s">
        <v>397</v>
      </c>
      <c r="B78" s="130">
        <v>1</v>
      </c>
      <c r="C78" s="150"/>
      <c r="D78" s="223" t="s">
        <v>467</v>
      </c>
      <c r="E78" s="67"/>
      <c r="F78" s="204" t="s">
        <v>356</v>
      </c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306"/>
      <c r="E82" s="116"/>
      <c r="F82" s="204"/>
      <c r="G82" s="127"/>
    </row>
    <row r="83" spans="1:7" s="112" customFormat="1" ht="33" x14ac:dyDescent="0.3">
      <c r="A83" s="55" t="s">
        <v>383</v>
      </c>
      <c r="B83" s="130">
        <v>1</v>
      </c>
      <c r="C83" s="213"/>
      <c r="D83" s="151" t="s">
        <v>468</v>
      </c>
      <c r="E83" s="106"/>
      <c r="F83" s="204" t="s">
        <v>356</v>
      </c>
      <c r="G83" s="127"/>
    </row>
    <row r="84" spans="1:7" x14ac:dyDescent="0.3">
      <c r="A84" s="5" t="s">
        <v>36</v>
      </c>
      <c r="B84" s="5"/>
      <c r="C84" s="5"/>
      <c r="D84" s="59">
        <f>SUM(B65:C83)</f>
        <v>32</v>
      </c>
    </row>
    <row r="85" spans="1:7" x14ac:dyDescent="0.3">
      <c r="A85" s="5" t="s">
        <v>35</v>
      </c>
      <c r="B85" s="132"/>
      <c r="C85" s="133"/>
      <c r="D85" s="134">
        <f>D84/(COUNT(B65:C83)*2)</f>
        <v>0.94117647058823528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ht="49.5" x14ac:dyDescent="0.3">
      <c r="A88" s="4" t="s">
        <v>96</v>
      </c>
      <c r="B88" s="130">
        <v>1</v>
      </c>
      <c r="C88" s="130"/>
      <c r="D88" s="137" t="s">
        <v>469</v>
      </c>
      <c r="E88" s="94"/>
      <c r="F88" s="204" t="s">
        <v>356</v>
      </c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4" t="s">
        <v>379</v>
      </c>
      <c r="B94" s="335"/>
      <c r="C94" s="335"/>
      <c r="D94" s="335"/>
      <c r="E94" s="335"/>
      <c r="F94" s="33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2</v>
      </c>
      <c r="C99" s="213"/>
      <c r="D99" s="281">
        <f>IFERROR(E99/F99,"N.A")</f>
        <v>1</v>
      </c>
      <c r="E99" s="282">
        <f>COUNTIF('A2 Exploitation'!F53:F98,"ok")</f>
        <v>2</v>
      </c>
      <c r="F99" s="283">
        <f>COUNTA('A2 Exploitation'!F53:F98)</f>
        <v>2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</v>
      </c>
    </row>
    <row r="102" spans="1:7" ht="18" x14ac:dyDescent="0.35">
      <c r="A102" s="42" t="s">
        <v>61</v>
      </c>
      <c r="B102" s="152"/>
      <c r="C102" s="153"/>
      <c r="D102" s="143">
        <f>SUM(D84,D100,D61)</f>
        <v>63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0.95454545454545459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43311</v>
      </c>
      <c r="B106" s="124"/>
      <c r="C106" s="135"/>
      <c r="D106" s="124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360</v>
      </c>
    </row>
    <row r="108" spans="1:7" x14ac:dyDescent="0.3">
      <c r="A108" s="331"/>
      <c r="B108" s="41" t="s">
        <v>34</v>
      </c>
      <c r="C108" s="41" t="s">
        <v>33</v>
      </c>
      <c r="D108" s="332"/>
      <c r="E108" s="333"/>
      <c r="F108" s="33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ht="48.75" customHeight="1" x14ac:dyDescent="0.3">
      <c r="A128" s="4" t="s">
        <v>170</v>
      </c>
      <c r="B128" s="130">
        <v>1</v>
      </c>
      <c r="C128" s="131"/>
      <c r="D128" s="156" t="s">
        <v>471</v>
      </c>
      <c r="E128" s="94"/>
      <c r="F128" s="204" t="s">
        <v>356</v>
      </c>
    </row>
    <row r="129" spans="1:7" s="112" customFormat="1" ht="29.25" customHeight="1" x14ac:dyDescent="0.3">
      <c r="A129" s="238" t="s">
        <v>518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7" t="s">
        <v>379</v>
      </c>
      <c r="B148" s="338"/>
      <c r="C148" s="338"/>
      <c r="D148" s="33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2</v>
      </c>
      <c r="C153" s="140"/>
      <c r="D153" s="281">
        <f>IFERROR(E153/F153,"N.A")</f>
        <v>1</v>
      </c>
      <c r="E153" s="282">
        <f>COUNTIF('A2 Exploitation'!F110:F152,"ok")</f>
        <v>1</v>
      </c>
      <c r="F153" s="283">
        <f>COUNTA('A2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0.98529411764705888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43311</v>
      </c>
      <c r="B161" s="124"/>
      <c r="C161" s="135"/>
      <c r="D161" s="127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360</v>
      </c>
      <c r="G162" s="127"/>
    </row>
    <row r="163" spans="1:7" x14ac:dyDescent="0.3">
      <c r="A163" s="331"/>
      <c r="B163" s="41" t="s">
        <v>34</v>
      </c>
      <c r="C163" s="41" t="s">
        <v>33</v>
      </c>
      <c r="D163" s="332"/>
      <c r="E163" s="333"/>
      <c r="F163" s="33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01.25" customHeight="1" x14ac:dyDescent="0.3">
      <c r="A185" s="70" t="s">
        <v>136</v>
      </c>
      <c r="B185" s="130">
        <v>1</v>
      </c>
      <c r="C185" s="130"/>
      <c r="D185" s="240" t="s">
        <v>520</v>
      </c>
      <c r="E185" s="94"/>
      <c r="F185" s="204" t="s">
        <v>356</v>
      </c>
    </row>
    <row r="186" spans="1:7" ht="102" customHeight="1" x14ac:dyDescent="0.35">
      <c r="A186" s="276" t="s">
        <v>186</v>
      </c>
      <c r="B186" s="130">
        <v>0</v>
      </c>
      <c r="C186" s="136">
        <f>IF(B186=0, -10, "0")</f>
        <v>-10</v>
      </c>
      <c r="D186" s="165" t="s">
        <v>513</v>
      </c>
      <c r="E186" s="95" t="s">
        <v>470</v>
      </c>
      <c r="F186" s="204" t="s">
        <v>356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58.5" customHeight="1" x14ac:dyDescent="0.3">
      <c r="A188" s="70" t="s">
        <v>170</v>
      </c>
      <c r="B188" s="130">
        <v>1</v>
      </c>
      <c r="C188" s="130"/>
      <c r="D188" s="116" t="s">
        <v>471</v>
      </c>
      <c r="E188" s="95"/>
      <c r="F188" s="204" t="s">
        <v>356</v>
      </c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0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40" t="s">
        <v>379</v>
      </c>
      <c r="B195" s="340"/>
      <c r="C195" s="340"/>
      <c r="D195" s="340"/>
      <c r="E195" s="340"/>
      <c r="F195" s="340"/>
      <c r="G195" s="127"/>
    </row>
    <row r="196" spans="1:7" s="112" customFormat="1" ht="35.25" customHeight="1" x14ac:dyDescent="0.3">
      <c r="A196" s="4" t="s">
        <v>361</v>
      </c>
      <c r="B196" s="310" t="s">
        <v>32</v>
      </c>
      <c r="C196" s="131"/>
      <c r="D196" s="116"/>
      <c r="E196" s="106"/>
      <c r="F196" s="204"/>
      <c r="G196" s="309">
        <v>0</v>
      </c>
    </row>
    <row r="197" spans="1:7" s="112" customFormat="1" ht="25.5" customHeight="1" x14ac:dyDescent="0.3">
      <c r="A197" s="70" t="s">
        <v>386</v>
      </c>
      <c r="B197" s="310" t="s">
        <v>32</v>
      </c>
      <c r="C197" s="131"/>
      <c r="D197" s="116"/>
      <c r="E197" s="106"/>
      <c r="F197" s="204"/>
      <c r="G197" s="309">
        <v>0</v>
      </c>
    </row>
    <row r="198" spans="1:7" s="112" customFormat="1" ht="33" customHeight="1" x14ac:dyDescent="0.3">
      <c r="A198" s="10" t="s">
        <v>391</v>
      </c>
      <c r="B198" s="310" t="s">
        <v>32</v>
      </c>
      <c r="C198" s="131"/>
      <c r="D198" s="116"/>
      <c r="E198" s="106"/>
      <c r="F198" s="204"/>
      <c r="G198" s="309">
        <v>0</v>
      </c>
    </row>
    <row r="199" spans="1:7" s="112" customFormat="1" ht="22.5" customHeight="1" x14ac:dyDescent="0.3">
      <c r="A199" s="10" t="s">
        <v>392</v>
      </c>
      <c r="B199" s="310" t="s">
        <v>32</v>
      </c>
      <c r="C199" s="150"/>
      <c r="D199" s="116"/>
      <c r="E199" s="106"/>
      <c r="F199" s="204"/>
      <c r="G199" s="309">
        <v>0</v>
      </c>
    </row>
    <row r="200" spans="1:7" ht="45" x14ac:dyDescent="0.3">
      <c r="A200" s="8" t="s">
        <v>249</v>
      </c>
      <c r="B200" s="280">
        <f>IF(D200=1, 2, IF(AND(D200&lt;1,D200&gt;0), 1, IF(D200=0,"0","NA")))</f>
        <v>1</v>
      </c>
      <c r="C200" s="130"/>
      <c r="D200" s="281">
        <f>IFERROR(E200/F200,"N.A")</f>
        <v>0.66666666666666663</v>
      </c>
      <c r="E200" s="282">
        <f>COUNTIF('A2 Exploitation'!F165:F199,"ok")</f>
        <v>2</v>
      </c>
      <c r="F200" s="283">
        <f>COUNTA('A2 Exploitation'!F165:F199)</f>
        <v>3</v>
      </c>
      <c r="G200" s="312">
        <v>1</v>
      </c>
    </row>
    <row r="201" spans="1:7" x14ac:dyDescent="0.3">
      <c r="A201" s="59" t="s">
        <v>36</v>
      </c>
      <c r="B201" s="59"/>
      <c r="C201" s="59"/>
      <c r="D201" s="311">
        <f>SUM(B176:C194,G196:G200)</f>
        <v>25</v>
      </c>
    </row>
    <row r="202" spans="1:7" x14ac:dyDescent="0.3">
      <c r="A202" s="5" t="s">
        <v>35</v>
      </c>
      <c r="B202" s="132"/>
      <c r="C202" s="133"/>
      <c r="D202" s="134">
        <f>D201/(COUNT(B176:C194,G196:H199,B200)*2)</f>
        <v>0.5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313">
        <f>SUM(D172,D201)</f>
        <v>39</v>
      </c>
    </row>
    <row r="205" spans="1:7" ht="18" x14ac:dyDescent="0.35">
      <c r="A205" s="42" t="s">
        <v>201</v>
      </c>
      <c r="B205" s="152"/>
      <c r="C205" s="153"/>
      <c r="D205" s="144">
        <f>D204/(COUNT(B165:C171,B176:C194,G196:G199,B200)*2)</f>
        <v>0.609375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43311</v>
      </c>
      <c r="B208" s="124"/>
      <c r="C208" s="135"/>
      <c r="D208" s="124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360</v>
      </c>
      <c r="G209" s="127"/>
    </row>
    <row r="210" spans="1:7" x14ac:dyDescent="0.3">
      <c r="A210" s="331"/>
      <c r="B210" s="41" t="s">
        <v>34</v>
      </c>
      <c r="C210" s="41" t="s">
        <v>33</v>
      </c>
      <c r="D210" s="332"/>
      <c r="E210" s="333"/>
      <c r="F210" s="33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40" t="s">
        <v>379</v>
      </c>
      <c r="B256" s="340"/>
      <c r="C256" s="340"/>
      <c r="D256" s="340"/>
      <c r="E256" s="340"/>
      <c r="F256" s="340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43311</v>
      </c>
      <c r="B269" s="124"/>
      <c r="C269" s="135"/>
      <c r="D269" s="124"/>
      <c r="F269" s="206"/>
      <c r="G269" s="214"/>
    </row>
    <row r="270" spans="1:7" s="16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360</v>
      </c>
      <c r="G270" s="214"/>
    </row>
    <row r="271" spans="1:7" s="16" customFormat="1" x14ac:dyDescent="0.3">
      <c r="A271" s="331"/>
      <c r="B271" s="41" t="s">
        <v>34</v>
      </c>
      <c r="C271" s="41" t="s">
        <v>33</v>
      </c>
      <c r="D271" s="332"/>
      <c r="E271" s="333"/>
      <c r="F271" s="33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ht="49.5" x14ac:dyDescent="0.3">
      <c r="A273" s="222" t="s">
        <v>364</v>
      </c>
      <c r="B273" s="130">
        <v>0</v>
      </c>
      <c r="C273" s="150"/>
      <c r="D273" s="95" t="s">
        <v>472</v>
      </c>
      <c r="E273" s="116" t="s">
        <v>473</v>
      </c>
      <c r="F273" s="204" t="s">
        <v>356</v>
      </c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ht="33" x14ac:dyDescent="0.3">
      <c r="A276" s="10" t="s">
        <v>259</v>
      </c>
      <c r="B276" s="130">
        <v>1</v>
      </c>
      <c r="C276" s="130"/>
      <c r="D276" s="95" t="s">
        <v>474</v>
      </c>
      <c r="E276" s="106"/>
      <c r="F276" s="204" t="s">
        <v>356</v>
      </c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21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0.875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48.75" customHeight="1" x14ac:dyDescent="0.3">
      <c r="A289" s="211" t="s">
        <v>372</v>
      </c>
      <c r="B289" s="130">
        <v>1</v>
      </c>
      <c r="C289" s="131"/>
      <c r="D289" s="214" t="s">
        <v>475</v>
      </c>
      <c r="E289" s="106"/>
      <c r="F289" s="204" t="s">
        <v>356</v>
      </c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49.5" x14ac:dyDescent="0.3">
      <c r="A293" s="70" t="s">
        <v>136</v>
      </c>
      <c r="B293" s="130">
        <v>1</v>
      </c>
      <c r="C293" s="130"/>
      <c r="D293" s="156" t="s">
        <v>477</v>
      </c>
      <c r="E293" s="106"/>
      <c r="F293" s="204" t="s">
        <v>356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67.5" customHeight="1" x14ac:dyDescent="0.3">
      <c r="A297" s="270" t="s">
        <v>388</v>
      </c>
      <c r="B297" s="130">
        <v>1</v>
      </c>
      <c r="C297" s="136" t="str">
        <f>IF(B297=0, -10, "0")</f>
        <v>0</v>
      </c>
      <c r="D297" s="156" t="s">
        <v>514</v>
      </c>
      <c r="E297" s="116"/>
      <c r="F297" s="204" t="s">
        <v>356</v>
      </c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1</v>
      </c>
      <c r="C303" s="131"/>
      <c r="D303" s="165" t="s">
        <v>476</v>
      </c>
      <c r="E303" s="67"/>
      <c r="F303" s="204" t="s">
        <v>356</v>
      </c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3" x14ac:dyDescent="0.3">
      <c r="A306" s="70" t="s">
        <v>178</v>
      </c>
      <c r="B306" s="130">
        <v>1</v>
      </c>
      <c r="C306" s="131"/>
      <c r="D306" s="165" t="s">
        <v>478</v>
      </c>
      <c r="E306" s="106"/>
      <c r="F306" s="204" t="s">
        <v>356</v>
      </c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41" t="s">
        <v>396</v>
      </c>
      <c r="B308" s="342"/>
      <c r="C308" s="342"/>
      <c r="D308" s="342"/>
      <c r="E308" s="342"/>
      <c r="F308" s="343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ht="49.5" x14ac:dyDescent="0.3">
      <c r="A312" s="219" t="s">
        <v>392</v>
      </c>
      <c r="B312" s="130">
        <v>1</v>
      </c>
      <c r="C312" s="213"/>
      <c r="D312" s="165" t="s">
        <v>479</v>
      </c>
      <c r="E312" s="106"/>
      <c r="F312" s="204" t="s">
        <v>356</v>
      </c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1</v>
      </c>
      <c r="C313" s="140"/>
      <c r="D313" s="281">
        <f>IFERROR(E313/F313,"N.A")</f>
        <v>0.5</v>
      </c>
      <c r="E313" s="282">
        <f>COUNTIF('A2 Exploitation'!F273:F312,"ok")</f>
        <v>1</v>
      </c>
      <c r="F313" s="283">
        <f>COUNTA('A2 Exploitation'!F273:F312)</f>
        <v>2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39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0.84782608695652173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0.8571428571428571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43311</v>
      </c>
      <c r="B321" s="124"/>
      <c r="C321" s="135"/>
      <c r="D321" s="127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360</v>
      </c>
      <c r="G322" s="127"/>
    </row>
    <row r="323" spans="1:7" x14ac:dyDescent="0.3">
      <c r="A323" s="331"/>
      <c r="B323" s="41" t="s">
        <v>34</v>
      </c>
      <c r="C323" s="41" t="s">
        <v>33</v>
      </c>
      <c r="D323" s="332"/>
      <c r="E323" s="333"/>
      <c r="F323" s="33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ht="49.5" x14ac:dyDescent="0.3">
      <c r="A338" s="70" t="s">
        <v>320</v>
      </c>
      <c r="B338" s="130">
        <v>1</v>
      </c>
      <c r="C338" s="130"/>
      <c r="D338" s="95" t="s">
        <v>480</v>
      </c>
      <c r="E338" s="94"/>
      <c r="F338" s="204" t="s">
        <v>356</v>
      </c>
    </row>
    <row r="339" spans="1:7" ht="33" x14ac:dyDescent="0.3">
      <c r="A339" s="4" t="s">
        <v>5</v>
      </c>
      <c r="B339" s="130">
        <v>1</v>
      </c>
      <c r="C339" s="130"/>
      <c r="D339" s="129" t="s">
        <v>481</v>
      </c>
      <c r="E339" s="94"/>
      <c r="F339" s="204" t="s">
        <v>356</v>
      </c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1</v>
      </c>
      <c r="C347" s="130"/>
      <c r="D347" s="217" t="s">
        <v>482</v>
      </c>
      <c r="E347" s="94"/>
      <c r="F347" s="204" t="s">
        <v>356</v>
      </c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41" t="s">
        <v>379</v>
      </c>
      <c r="B349" s="342"/>
      <c r="C349" s="342"/>
      <c r="D349" s="342"/>
      <c r="E349" s="342"/>
      <c r="F349" s="34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COUNTIF('A2 Exploitation'!F325:F352,"ok")</f>
        <v>1</v>
      </c>
      <c r="F353" s="283">
        <f>COUNTA('A2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29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0.90625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45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0.9375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43311</v>
      </c>
      <c r="B361" s="124"/>
      <c r="C361" s="135"/>
      <c r="D361" s="124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360</v>
      </c>
      <c r="G362" s="127"/>
    </row>
    <row r="363" spans="1:7" x14ac:dyDescent="0.3">
      <c r="A363" s="331"/>
      <c r="B363" s="41" t="s">
        <v>34</v>
      </c>
      <c r="C363" s="41" t="s">
        <v>33</v>
      </c>
      <c r="D363" s="332"/>
      <c r="E363" s="333"/>
      <c r="F363" s="33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1</v>
      </c>
      <c r="C366" s="130"/>
      <c r="D366" s="12" t="s">
        <v>483</v>
      </c>
      <c r="E366" s="94"/>
      <c r="F366" s="204" t="s">
        <v>356</v>
      </c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66" x14ac:dyDescent="0.3">
      <c r="A381" s="8" t="s">
        <v>101</v>
      </c>
      <c r="B381" s="130">
        <v>1</v>
      </c>
      <c r="C381" s="130" t="str">
        <f>IF(B381=0, -5, "0")</f>
        <v>0</v>
      </c>
      <c r="D381" s="149" t="s">
        <v>545</v>
      </c>
      <c r="E381" s="94"/>
      <c r="F381" s="204" t="s">
        <v>356</v>
      </c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40" t="s">
        <v>379</v>
      </c>
      <c r="B383" s="340"/>
      <c r="C383" s="340"/>
      <c r="D383" s="340"/>
      <c r="E383" s="340"/>
      <c r="F383" s="34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2</v>
      </c>
      <c r="C386" s="130"/>
      <c r="D386" s="281">
        <f>IFERROR(E386/F386,"N.A")</f>
        <v>1</v>
      </c>
      <c r="E386" s="282">
        <f>COUNTIF('A2 Exploitation'!F365:F385,"ok")</f>
        <v>1</v>
      </c>
      <c r="F386" s="283">
        <f>COUNTA('A2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0.94117647058823528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43311</v>
      </c>
      <c r="B394" s="124"/>
      <c r="C394" s="135"/>
      <c r="D394" s="127"/>
      <c r="G394" s="127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360</v>
      </c>
      <c r="G395" s="127"/>
    </row>
    <row r="396" spans="1:7" x14ac:dyDescent="0.3">
      <c r="A396" s="331"/>
      <c r="B396" s="41" t="s">
        <v>34</v>
      </c>
      <c r="C396" s="41" t="s">
        <v>33</v>
      </c>
      <c r="D396" s="332"/>
      <c r="E396" s="333"/>
      <c r="F396" s="33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50.25" x14ac:dyDescent="0.35">
      <c r="A411" s="261" t="s">
        <v>55</v>
      </c>
      <c r="B411" s="130">
        <v>0</v>
      </c>
      <c r="C411" s="136">
        <f>IF(B411=0, -10, IF(B411=1, -5, "0"))</f>
        <v>-10</v>
      </c>
      <c r="D411" s="95" t="s">
        <v>484</v>
      </c>
      <c r="E411" s="113" t="s">
        <v>485</v>
      </c>
      <c r="F411" s="204" t="s">
        <v>356</v>
      </c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2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0.125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40" t="s">
        <v>379</v>
      </c>
      <c r="B435" s="340"/>
      <c r="C435" s="340"/>
      <c r="D435" s="340"/>
      <c r="E435" s="340"/>
      <c r="F435" s="340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COUNTIF('A2 Exploitation'!F398:F438,"ok")</f>
        <v>1</v>
      </c>
      <c r="F439" s="283">
        <f>COUNTA('A2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0.76666666666666672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43311</v>
      </c>
      <c r="B447" s="124"/>
      <c r="C447" s="135"/>
      <c r="D447" s="124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360</v>
      </c>
      <c r="G448" s="127"/>
    </row>
    <row r="449" spans="1:6" x14ac:dyDescent="0.3">
      <c r="A449" s="331"/>
      <c r="B449" s="41" t="s">
        <v>34</v>
      </c>
      <c r="C449" s="41" t="s">
        <v>33</v>
      </c>
      <c r="D449" s="332"/>
      <c r="E449" s="333"/>
      <c r="F449" s="33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73.5" customHeight="1" x14ac:dyDescent="0.3">
      <c r="A462" s="70" t="s">
        <v>243</v>
      </c>
      <c r="B462" s="130">
        <v>1</v>
      </c>
      <c r="C462" s="130"/>
      <c r="D462" s="156" t="s">
        <v>515</v>
      </c>
      <c r="E462" s="94"/>
      <c r="F462" s="204" t="s">
        <v>356</v>
      </c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44" t="s">
        <v>379</v>
      </c>
      <c r="B471" s="345"/>
      <c r="C471" s="345"/>
      <c r="D471" s="345"/>
      <c r="E471" s="345"/>
      <c r="F471" s="345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516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4">
        <f>IF(D476=1, 2, IF(AND(D476&lt;1,D476&gt;0), 1, IF(D476=0,"0","NA")))</f>
        <v>2</v>
      </c>
      <c r="C476" s="140"/>
      <c r="D476" s="251">
        <f>IFERROR(E476/F476,"N.A")</f>
        <v>1</v>
      </c>
      <c r="E476" s="282">
        <f>COUNTIF('A2 Exploitation'!F451:F475,"ok")</f>
        <v>1</v>
      </c>
      <c r="F476" s="283">
        <f>COUNTA('A2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0.9642857142857143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39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0.97499999999999998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6" t="s">
        <v>367</v>
      </c>
      <c r="B483" s="346"/>
      <c r="C483" s="346"/>
      <c r="D483" s="346"/>
      <c r="E483" s="185"/>
      <c r="F483" s="201"/>
    </row>
    <row r="484" spans="1:7" x14ac:dyDescent="0.3">
      <c r="A484" s="74">
        <f>B11</f>
        <v>43311</v>
      </c>
      <c r="B484" s="124"/>
      <c r="C484" s="135"/>
      <c r="D484" s="124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360</v>
      </c>
      <c r="G485" s="127"/>
    </row>
    <row r="486" spans="1:7" x14ac:dyDescent="0.3">
      <c r="A486" s="331"/>
      <c r="B486" s="41" t="s">
        <v>34</v>
      </c>
      <c r="C486" s="41" t="s">
        <v>33</v>
      </c>
      <c r="D486" s="332"/>
      <c r="E486" s="333"/>
      <c r="F486" s="33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1</v>
      </c>
      <c r="C492" s="131"/>
      <c r="D492" s="116" t="s">
        <v>486</v>
      </c>
      <c r="E492" s="106"/>
      <c r="F492" s="204" t="s">
        <v>356</v>
      </c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IF(D498=0,"0","NA")))</f>
        <v>2</v>
      </c>
      <c r="C498" s="213"/>
      <c r="D498" s="281">
        <f>IFERROR(E498/F498,"N.A")</f>
        <v>1</v>
      </c>
      <c r="E498" s="282">
        <f>COUNTIF('A2 Exploitation'!F488:F497,"ok")</f>
        <v>1</v>
      </c>
      <c r="F498" s="283">
        <f>COUNTA('A2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43311</v>
      </c>
      <c r="B506" s="124"/>
      <c r="C506" s="135"/>
      <c r="D506" s="124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360</v>
      </c>
      <c r="G507" s="127"/>
    </row>
    <row r="508" spans="1:7" x14ac:dyDescent="0.3">
      <c r="A508" s="331"/>
      <c r="B508" s="41" t="s">
        <v>34</v>
      </c>
      <c r="C508" s="41" t="s">
        <v>33</v>
      </c>
      <c r="D508" s="332"/>
      <c r="E508" s="333"/>
      <c r="F508" s="333"/>
    </row>
    <row r="509" spans="1:7" ht="33" x14ac:dyDescent="0.3">
      <c r="A509" s="6" t="s">
        <v>15</v>
      </c>
      <c r="B509" s="130">
        <v>2</v>
      </c>
      <c r="C509" s="130"/>
      <c r="D509" s="95" t="s">
        <v>517</v>
      </c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IF(D512=0,"0","NA")))</f>
        <v>2</v>
      </c>
      <c r="C512" s="140"/>
      <c r="D512" s="251">
        <f>IFERROR(E512/F512,"N.A")</f>
        <v>1</v>
      </c>
      <c r="E512" s="254">
        <f>COUNTIF('A2 Exploitation'!F509:F511,"ok")</f>
        <v>1</v>
      </c>
      <c r="F512" s="255">
        <f>COUNTA('A2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43311</v>
      </c>
      <c r="B517" s="124"/>
      <c r="C517" s="135"/>
      <c r="D517" s="124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360</v>
      </c>
      <c r="G518" s="127"/>
    </row>
    <row r="519" spans="1:7" x14ac:dyDescent="0.3">
      <c r="A519" s="331"/>
      <c r="B519" s="41" t="s">
        <v>34</v>
      </c>
      <c r="C519" s="41" t="s">
        <v>33</v>
      </c>
      <c r="D519" s="332"/>
      <c r="E519" s="333"/>
      <c r="F519" s="333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 t="s">
        <v>32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IF(D532=0,"0","NA")))</f>
        <v>2</v>
      </c>
      <c r="C532" s="140"/>
      <c r="D532" s="281">
        <f>IFERROR(E532/F532,"N.A")</f>
        <v>1</v>
      </c>
      <c r="E532" s="282">
        <f>COUNTIF('A2 Exploitation'!F520:F531,"ok")</f>
        <v>1</v>
      </c>
      <c r="F532" s="283">
        <f>COUNTA('A2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43311</v>
      </c>
      <c r="B537" s="124"/>
      <c r="C537" s="135"/>
      <c r="D537" s="124"/>
      <c r="G537" s="127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360</v>
      </c>
      <c r="G538" s="127"/>
    </row>
    <row r="539" spans="1:7" x14ac:dyDescent="0.3">
      <c r="A539" s="331"/>
      <c r="B539" s="41" t="s">
        <v>34</v>
      </c>
      <c r="C539" s="41" t="s">
        <v>33</v>
      </c>
      <c r="D539" s="332"/>
      <c r="E539" s="333"/>
      <c r="F539" s="333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IF(D543=0,"0","NA")))</f>
        <v>2</v>
      </c>
      <c r="C543" s="130"/>
      <c r="D543" s="281">
        <f>IFERROR(E543/F543,"N.A")</f>
        <v>1</v>
      </c>
      <c r="E543" s="282">
        <f>COUNTIF('A2 Exploitation'!F540:F542,"ok")</f>
        <v>1</v>
      </c>
      <c r="F543" s="283">
        <f>COUNTA('A2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0.9358974358974359</v>
      </c>
    </row>
    <row r="548" spans="1:4" ht="22.5" x14ac:dyDescent="0.45">
      <c r="A548" s="35" t="s">
        <v>45</v>
      </c>
      <c r="B548" s="181"/>
      <c r="C548" s="182"/>
      <c r="D548" s="314">
        <f>SUM(D544,D533,D513,D502,D443,D390,D357,D45,D317,D265,D157,D480,D204,D102)</f>
        <v>470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G196:G199,B149:C153,B95:C99,B39:C41,B200)*2)</f>
        <v>0.8867924528301887</v>
      </c>
    </row>
  </sheetData>
  <sheetProtection algorithmName="SHA-512" hashValue="i3vYTz576jKRuUehT5k5+JshEZ5r6KXyTFqwVa283n/5MOYGV5MYxxsT/+szj0uiuvjxF+Mwwl7AlxH/RfOu5A==" saltValue="JdIoA1Gtg+3XYLlqXyBlS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3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0" orientation="portrait" r:id="rId1"/>
  <rowBreaks count="4" manualBreakCount="4">
    <brk id="85" max="6" man="1"/>
    <brk id="202" max="6" man="1"/>
    <brk id="267" max="6" man="1"/>
    <brk id="44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89" zoomScaleNormal="90" zoomScaleSheetLayoutView="100" workbookViewId="0">
      <selection activeCell="F192" sqref="F192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6" t="str">
        <f>'A3 Exploitation'!A8:F8</f>
        <v>MOUROUJ IV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9" t="str">
        <f>'A3 Exploitation'!B9:F9</f>
        <v>Dr Raja Bouhalfaya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 t="str">
        <f>'A3 Exploitation'!B10:F10</f>
        <v>Directrice du magasin et chefs rayons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'A3 Exploitation'!B11:F11</f>
        <v>43311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51">
        <f>D199</f>
        <v>0.87113402061855671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112"/>
    </row>
    <row r="14" spans="1:7" s="12" customFormat="1" ht="12.75" customHeight="1" x14ac:dyDescent="0.3">
      <c r="A14" s="331"/>
      <c r="B14" s="34" t="s">
        <v>34</v>
      </c>
      <c r="C14" s="34" t="s">
        <v>33</v>
      </c>
      <c r="D14" s="332"/>
      <c r="E14" s="332"/>
      <c r="F14" s="33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69.75" customHeight="1" x14ac:dyDescent="0.3">
      <c r="A19" s="17" t="s">
        <v>81</v>
      </c>
      <c r="B19" s="94">
        <v>0</v>
      </c>
      <c r="C19" s="94"/>
      <c r="D19" s="156" t="s">
        <v>487</v>
      </c>
      <c r="E19" s="156" t="s">
        <v>519</v>
      </c>
      <c r="F19" s="94" t="s">
        <v>357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7" t="s">
        <v>36</v>
      </c>
      <c r="B22" s="358"/>
      <c r="C22" s="359"/>
      <c r="D22" s="92">
        <f>SUM(B17:C21)</f>
        <v>8</v>
      </c>
    </row>
    <row r="23" spans="1:7" x14ac:dyDescent="0.3">
      <c r="A23" s="352" t="s">
        <v>295</v>
      </c>
      <c r="B23" s="353"/>
      <c r="C23" s="354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ht="33" x14ac:dyDescent="0.3">
      <c r="A27" s="17" t="s">
        <v>90</v>
      </c>
      <c r="B27" s="94">
        <v>2</v>
      </c>
      <c r="C27" s="94"/>
      <c r="D27" s="95" t="s">
        <v>488</v>
      </c>
      <c r="E27" s="94"/>
      <c r="F27" s="94"/>
    </row>
    <row r="28" spans="1:7" ht="49.5" x14ac:dyDescent="0.3">
      <c r="A28" s="44" t="s">
        <v>370</v>
      </c>
      <c r="B28" s="94">
        <v>2</v>
      </c>
      <c r="C28" s="94"/>
      <c r="D28" s="95" t="s">
        <v>489</v>
      </c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52" t="s">
        <v>36</v>
      </c>
      <c r="B33" s="353"/>
      <c r="C33" s="354"/>
      <c r="D33" s="91">
        <f>SUM(B26:C32)</f>
        <v>14</v>
      </c>
    </row>
    <row r="34" spans="1:7" x14ac:dyDescent="0.3">
      <c r="A34" s="352" t="s">
        <v>295</v>
      </c>
      <c r="B34" s="353"/>
      <c r="C34" s="354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60" t="s">
        <v>219</v>
      </c>
      <c r="B36" s="361"/>
      <c r="C36" s="361"/>
      <c r="D36" s="361"/>
      <c r="E36" s="361"/>
      <c r="F36" s="361"/>
      <c r="G36" s="126"/>
    </row>
    <row r="37" spans="1:7" s="22" customFormat="1" ht="33.75" x14ac:dyDescent="0.35">
      <c r="A37" s="40" t="s">
        <v>97</v>
      </c>
      <c r="B37" s="94">
        <v>2</v>
      </c>
      <c r="C37" s="120" t="str">
        <f>IF(B37=0, -5, "0")</f>
        <v>0</v>
      </c>
      <c r="D37" s="95" t="s">
        <v>490</v>
      </c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52" t="s">
        <v>36</v>
      </c>
      <c r="B42" s="353"/>
      <c r="C42" s="354"/>
      <c r="D42" s="91">
        <f>SUM(B37:C41)</f>
        <v>10</v>
      </c>
      <c r="E42" s="13"/>
      <c r="F42" s="13"/>
      <c r="G42" s="126"/>
    </row>
    <row r="43" spans="1:7" s="22" customFormat="1" x14ac:dyDescent="0.3">
      <c r="A43" s="352" t="s">
        <v>295</v>
      </c>
      <c r="B43" s="353"/>
      <c r="C43" s="354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ht="33" x14ac:dyDescent="0.3">
      <c r="A48" s="17" t="s">
        <v>231</v>
      </c>
      <c r="B48" s="94">
        <v>1</v>
      </c>
      <c r="C48" s="94"/>
      <c r="D48" s="95" t="s">
        <v>491</v>
      </c>
      <c r="E48" s="94"/>
      <c r="F48" s="94" t="s">
        <v>356</v>
      </c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492</v>
      </c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52" t="s">
        <v>36</v>
      </c>
      <c r="B52" s="353"/>
      <c r="C52" s="354"/>
      <c r="D52" s="91">
        <f>SUM(B46:C51)</f>
        <v>9</v>
      </c>
    </row>
    <row r="53" spans="1:7" x14ac:dyDescent="0.3">
      <c r="A53" s="352" t="s">
        <v>295</v>
      </c>
      <c r="B53" s="353"/>
      <c r="C53" s="354"/>
      <c r="D53" s="33">
        <f>D52/(COUNT(B46:C51)*2)</f>
        <v>0.9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43" t="s">
        <v>176</v>
      </c>
      <c r="B56" s="94">
        <v>1</v>
      </c>
      <c r="C56" s="120" t="str">
        <f>IF(B56=0, -5, "0")</f>
        <v>0</v>
      </c>
      <c r="D56" s="95" t="s">
        <v>512</v>
      </c>
      <c r="E56" s="94"/>
      <c r="F56" s="94" t="s">
        <v>356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82.5" x14ac:dyDescent="0.3">
      <c r="A58" s="23" t="s">
        <v>244</v>
      </c>
      <c r="B58" s="94">
        <v>1</v>
      </c>
      <c r="C58" s="94"/>
      <c r="D58" s="95" t="s">
        <v>496</v>
      </c>
      <c r="E58" s="95"/>
      <c r="F58" s="94" t="s">
        <v>357</v>
      </c>
    </row>
    <row r="59" spans="1:7" ht="33" x14ac:dyDescent="0.3">
      <c r="A59" s="23" t="s">
        <v>92</v>
      </c>
      <c r="B59" s="94">
        <v>1</v>
      </c>
      <c r="C59" s="94"/>
      <c r="D59" s="95" t="s">
        <v>493</v>
      </c>
      <c r="E59" s="94"/>
      <c r="F59" s="94" t="s">
        <v>356</v>
      </c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494</v>
      </c>
      <c r="E60" s="94"/>
      <c r="F60" s="94"/>
    </row>
    <row r="61" spans="1:7" ht="83.25" x14ac:dyDescent="0.35">
      <c r="A61" s="40" t="s">
        <v>297</v>
      </c>
      <c r="B61" s="94">
        <v>1</v>
      </c>
      <c r="C61" s="120" t="str">
        <f>IF(B61=0, -5, "0")</f>
        <v>0</v>
      </c>
      <c r="D61" s="95" t="s">
        <v>495</v>
      </c>
      <c r="E61" s="94"/>
      <c r="F61" s="94" t="s">
        <v>356</v>
      </c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52" t="s">
        <v>36</v>
      </c>
      <c r="B63" s="353"/>
      <c r="C63" s="354"/>
      <c r="D63" s="91">
        <f>SUM(B56:C62)</f>
        <v>10</v>
      </c>
    </row>
    <row r="64" spans="1:7" x14ac:dyDescent="0.3">
      <c r="A64" s="352" t="s">
        <v>295</v>
      </c>
      <c r="B64" s="353"/>
      <c r="C64" s="354"/>
      <c r="D64" s="33">
        <f>D63/(COUNT(B56:C62)*2)</f>
        <v>0.7142857142857143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23" t="s">
        <v>497</v>
      </c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ht="33" x14ac:dyDescent="0.3">
      <c r="A78" s="21" t="s">
        <v>232</v>
      </c>
      <c r="B78" s="100">
        <v>1</v>
      </c>
      <c r="C78" s="106"/>
      <c r="D78" s="95" t="s">
        <v>498</v>
      </c>
      <c r="E78" s="107"/>
      <c r="F78" s="94" t="s">
        <v>356</v>
      </c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499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52" t="s">
        <v>36</v>
      </c>
      <c r="B84" s="353"/>
      <c r="C84" s="354"/>
      <c r="D84" s="91">
        <f>SUM(B67:C83)</f>
        <v>23</v>
      </c>
    </row>
    <row r="85" spans="1:7" x14ac:dyDescent="0.3">
      <c r="A85" s="352" t="s">
        <v>295</v>
      </c>
      <c r="B85" s="353"/>
      <c r="C85" s="354"/>
      <c r="D85" s="33">
        <f>D84/(COUNT(B67:C83)*2)</f>
        <v>0.95833333333333337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123" t="s">
        <v>500</v>
      </c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52" t="s">
        <v>36</v>
      </c>
      <c r="B102" s="353"/>
      <c r="C102" s="354"/>
      <c r="D102" s="91">
        <f>SUM(B88:C101)</f>
        <v>20</v>
      </c>
    </row>
    <row r="103" spans="1:7" x14ac:dyDescent="0.3">
      <c r="A103" s="352" t="s">
        <v>295</v>
      </c>
      <c r="B103" s="353"/>
      <c r="C103" s="354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60" t="s">
        <v>212</v>
      </c>
      <c r="B106" s="361"/>
      <c r="C106" s="361"/>
      <c r="D106" s="361"/>
      <c r="E106" s="361"/>
      <c r="F106" s="361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501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52" t="s">
        <v>36</v>
      </c>
      <c r="B118" s="353"/>
      <c r="C118" s="354"/>
      <c r="D118" s="91">
        <f>SUM(B107:C117)</f>
        <v>20</v>
      </c>
      <c r="E118" s="13"/>
      <c r="F118" s="13"/>
      <c r="G118" s="126"/>
    </row>
    <row r="119" spans="1:7" s="22" customFormat="1" x14ac:dyDescent="0.3">
      <c r="A119" s="352" t="s">
        <v>295</v>
      </c>
      <c r="B119" s="353"/>
      <c r="C119" s="354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2" t="s">
        <v>36</v>
      </c>
      <c r="B133" s="353"/>
      <c r="C133" s="354"/>
      <c r="D133" s="91">
        <f>SUM(B122:C132)</f>
        <v>0</v>
      </c>
    </row>
    <row r="134" spans="1:7" x14ac:dyDescent="0.3">
      <c r="A134" s="352" t="s">
        <v>295</v>
      </c>
      <c r="B134" s="353"/>
      <c r="C134" s="354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33.75" x14ac:dyDescent="0.35">
      <c r="A138" s="40" t="s">
        <v>127</v>
      </c>
      <c r="B138" s="110">
        <v>2</v>
      </c>
      <c r="C138" s="120" t="str">
        <f>IF(B138=0, -5, "0")</f>
        <v>0</v>
      </c>
      <c r="D138" s="116" t="s">
        <v>502</v>
      </c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12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ht="33" x14ac:dyDescent="0.3">
      <c r="A147" s="50" t="s">
        <v>214</v>
      </c>
      <c r="B147" s="110">
        <v>1</v>
      </c>
      <c r="C147" s="95"/>
      <c r="D147" s="116" t="s">
        <v>503</v>
      </c>
      <c r="E147" s="94"/>
      <c r="F147" s="94" t="s">
        <v>357</v>
      </c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52" t="s">
        <v>36</v>
      </c>
      <c r="B149" s="353"/>
      <c r="C149" s="354"/>
      <c r="D149" s="91">
        <f>SUM(B137:C148)</f>
        <v>23</v>
      </c>
    </row>
    <row r="150" spans="1:7" x14ac:dyDescent="0.3">
      <c r="A150" s="352" t="s">
        <v>295</v>
      </c>
      <c r="B150" s="353"/>
      <c r="C150" s="354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33.75" x14ac:dyDescent="0.35">
      <c r="A156" s="40" t="s">
        <v>307</v>
      </c>
      <c r="B156" s="94">
        <v>0</v>
      </c>
      <c r="C156" s="120">
        <f>IF(B156=0, -5, "0")</f>
        <v>-5</v>
      </c>
      <c r="D156" s="95" t="s">
        <v>504</v>
      </c>
      <c r="E156" s="94" t="s">
        <v>521</v>
      </c>
      <c r="F156" s="94" t="s">
        <v>356</v>
      </c>
    </row>
    <row r="157" spans="1:7" ht="33.7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505</v>
      </c>
      <c r="E157" s="94"/>
      <c r="F157" s="94" t="s">
        <v>357</v>
      </c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ht="33" x14ac:dyDescent="0.3">
      <c r="A159" s="75" t="s">
        <v>321</v>
      </c>
      <c r="B159" s="94">
        <v>1</v>
      </c>
      <c r="C159" s="94"/>
      <c r="D159" s="95" t="s">
        <v>506</v>
      </c>
      <c r="E159" s="94"/>
      <c r="F159" s="94" t="s">
        <v>356</v>
      </c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52" t="s">
        <v>36</v>
      </c>
      <c r="B161" s="358"/>
      <c r="C161" s="359"/>
      <c r="D161" s="92">
        <f>SUM(B153:C160)</f>
        <v>7</v>
      </c>
    </row>
    <row r="162" spans="1:7" x14ac:dyDescent="0.3">
      <c r="A162" s="352" t="s">
        <v>295</v>
      </c>
      <c r="B162" s="353"/>
      <c r="C162" s="354"/>
      <c r="D162" s="33">
        <f>D161/(COUNT(B153:C160)*2)</f>
        <v>0.3888888888888889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49.5" x14ac:dyDescent="0.3">
      <c r="A167" s="44" t="s">
        <v>215</v>
      </c>
      <c r="B167" s="94">
        <v>1</v>
      </c>
      <c r="C167" s="94"/>
      <c r="D167" s="95" t="s">
        <v>507</v>
      </c>
      <c r="E167" s="94"/>
      <c r="F167" s="94" t="s">
        <v>356</v>
      </c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52" t="s">
        <v>36</v>
      </c>
      <c r="B169" s="353"/>
      <c r="C169" s="354"/>
      <c r="D169" s="91">
        <f>SUM(B165:C168)</f>
        <v>7</v>
      </c>
    </row>
    <row r="170" spans="1:7" x14ac:dyDescent="0.3">
      <c r="A170" s="352" t="s">
        <v>295</v>
      </c>
      <c r="B170" s="353"/>
      <c r="C170" s="354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ht="49.5" x14ac:dyDescent="0.3">
      <c r="A173" s="20" t="s">
        <v>180</v>
      </c>
      <c r="B173" s="94">
        <v>1</v>
      </c>
      <c r="C173" s="94"/>
      <c r="D173" s="95" t="s">
        <v>508</v>
      </c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52" t="s">
        <v>36</v>
      </c>
      <c r="B177" s="353"/>
      <c r="C177" s="354"/>
      <c r="D177" s="91">
        <f>SUM(B173:C176)</f>
        <v>7</v>
      </c>
    </row>
    <row r="178" spans="1:7" x14ac:dyDescent="0.3">
      <c r="A178" s="352" t="s">
        <v>295</v>
      </c>
      <c r="B178" s="353"/>
      <c r="C178" s="354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509</v>
      </c>
      <c r="E182" s="69"/>
      <c r="F182" s="94" t="s">
        <v>357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52" t="s">
        <v>36</v>
      </c>
      <c r="B186" s="353"/>
      <c r="C186" s="354"/>
      <c r="D186" s="91">
        <f>SUM(B181:C185)</f>
        <v>9</v>
      </c>
    </row>
    <row r="187" spans="1:7" x14ac:dyDescent="0.3">
      <c r="A187" s="352" t="s">
        <v>295</v>
      </c>
      <c r="B187" s="353"/>
      <c r="C187" s="354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ht="33" x14ac:dyDescent="0.3">
      <c r="A190" s="44" t="s">
        <v>371</v>
      </c>
      <c r="B190" s="94">
        <v>1</v>
      </c>
      <c r="C190" s="94"/>
      <c r="D190" s="95" t="s">
        <v>510</v>
      </c>
      <c r="E190" s="94"/>
      <c r="F190" s="94" t="s">
        <v>356</v>
      </c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511</v>
      </c>
      <c r="E192" s="94"/>
      <c r="F192" s="94" t="s">
        <v>356</v>
      </c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52" t="s">
        <v>36</v>
      </c>
      <c r="B194" s="353"/>
      <c r="C194" s="354"/>
      <c r="D194" s="54">
        <f>SUM(B190:C193)</f>
        <v>2</v>
      </c>
    </row>
    <row r="195" spans="1:6" x14ac:dyDescent="0.3">
      <c r="A195" s="352" t="s">
        <v>295</v>
      </c>
      <c r="B195" s="353"/>
      <c r="C195" s="354"/>
      <c r="D195" s="33">
        <f>D194/(COUNT(B190:C193)*2)</f>
        <v>0.5</v>
      </c>
    </row>
    <row r="197" spans="1:6" ht="18" x14ac:dyDescent="0.35">
      <c r="A197" s="64" t="s">
        <v>246</v>
      </c>
      <c r="B197" s="63"/>
      <c r="C197" s="63"/>
      <c r="D197" s="307">
        <f>E197/F197</f>
        <v>0.5625</v>
      </c>
      <c r="E197" s="303">
        <f>COUNTIF('A2 Technique'!F17:F193,"ok")</f>
        <v>9</v>
      </c>
      <c r="F197" s="303">
        <f>COUNTA('A2 Technique'!F17:F193)</f>
        <v>16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169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0.87113402061855671</v>
      </c>
    </row>
  </sheetData>
  <sheetProtection algorithmName="SHA-512" hashValue="svlkufMGeERLNMwrd72hojxgBkNM+ckDBErYPW84RRlvhf+Jb3qDnSaLBzJNdN3jkIHfclK55fEQ5sy6SHCTxQ==" saltValue="Nx29vG9xUO8T2v9rRjC+8A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0" orientation="portrait" r:id="rId1"/>
  <rowBreaks count="2" manualBreakCount="2">
    <brk id="63" max="5" man="1"/>
    <brk id="134" max="5" man="1"/>
  </rowBreaks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22" zoomScale="70" zoomScaleSheetLayoutView="70" workbookViewId="0">
      <selection activeCell="F32" sqref="F32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MOUROUJ IV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 t="s">
        <v>522</v>
      </c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 t="s">
        <v>523</v>
      </c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>
        <v>43433</v>
      </c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9">
        <f>D549</f>
        <v>0.95719844357976658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43433</v>
      </c>
      <c r="B16" s="188"/>
      <c r="C16" s="188"/>
      <c r="D16" s="188"/>
      <c r="E16" s="188"/>
      <c r="F16" s="202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358</v>
      </c>
    </row>
    <row r="18" spans="1:8" ht="16.5" customHeight="1" x14ac:dyDescent="0.3">
      <c r="A18" s="331"/>
      <c r="B18" s="41" t="s">
        <v>34</v>
      </c>
      <c r="C18" s="41" t="s">
        <v>33</v>
      </c>
      <c r="D18" s="332"/>
      <c r="E18" s="333"/>
      <c r="F18" s="33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 t="s">
        <v>356</v>
      </c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4" t="s">
        <v>379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28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43433</v>
      </c>
      <c r="B49" s="124"/>
      <c r="C49" s="135"/>
      <c r="D49" s="124"/>
    </row>
    <row r="50" spans="1:7" ht="16.5" customHeight="1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360</v>
      </c>
      <c r="G50" s="127"/>
    </row>
    <row r="51" spans="1:7" ht="16.5" customHeight="1" x14ac:dyDescent="0.3">
      <c r="A51" s="331"/>
      <c r="B51" s="41" t="s">
        <v>34</v>
      </c>
      <c r="C51" s="41" t="s">
        <v>33</v>
      </c>
      <c r="D51" s="332"/>
      <c r="E51" s="333"/>
      <c r="F51" s="33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 t="s">
        <v>356</v>
      </c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30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4" t="s">
        <v>379</v>
      </c>
      <c r="B94" s="335"/>
      <c r="C94" s="335"/>
      <c r="D94" s="335"/>
      <c r="E94" s="335"/>
      <c r="F94" s="33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516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555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2</v>
      </c>
      <c r="C99" s="213"/>
      <c r="D99" s="281">
        <f>IFERROR(E99/F99,"N.A")</f>
        <v>1</v>
      </c>
      <c r="E99" s="282">
        <f>COUNTIF('A3 Exploitation'!F53:F98,"ok")</f>
        <v>3</v>
      </c>
      <c r="F99" s="283">
        <f>COUNTA('A3 Exploitation'!F53:F98)</f>
        <v>3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43433</v>
      </c>
      <c r="B106" s="124"/>
      <c r="C106" s="135"/>
      <c r="D106" s="124"/>
    </row>
    <row r="107" spans="1:7" ht="16.5" customHeight="1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360</v>
      </c>
    </row>
    <row r="108" spans="1:7" ht="16.5" customHeight="1" x14ac:dyDescent="0.3">
      <c r="A108" s="331"/>
      <c r="B108" s="41" t="s">
        <v>34</v>
      </c>
      <c r="C108" s="41" t="s">
        <v>33</v>
      </c>
      <c r="D108" s="332"/>
      <c r="E108" s="333"/>
      <c r="F108" s="33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12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518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32" x14ac:dyDescent="0.3">
      <c r="A130" s="70" t="s">
        <v>240</v>
      </c>
      <c r="B130" s="130">
        <v>0</v>
      </c>
      <c r="C130" s="131"/>
      <c r="D130" s="138" t="s">
        <v>556</v>
      </c>
      <c r="E130" s="116" t="s">
        <v>543</v>
      </c>
      <c r="F130" s="204" t="s">
        <v>356</v>
      </c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30</v>
      </c>
    </row>
    <row r="140" spans="1:7" x14ac:dyDescent="0.3">
      <c r="A140" s="5" t="s">
        <v>35</v>
      </c>
      <c r="B140" s="132"/>
      <c r="C140" s="133"/>
      <c r="D140" s="134">
        <f>D139/(COUNT(B121:C138)*2)</f>
        <v>0.9375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7" t="s">
        <v>379</v>
      </c>
      <c r="B148" s="338"/>
      <c r="C148" s="338"/>
      <c r="D148" s="339"/>
      <c r="E148" s="116"/>
      <c r="F148" s="204"/>
      <c r="G148" s="127"/>
    </row>
    <row r="149" spans="1:7" s="112" customForma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516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555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2</v>
      </c>
      <c r="C153" s="140"/>
      <c r="D153" s="281">
        <f>IFERROR(E153/F153,"N.A")</f>
        <v>1</v>
      </c>
      <c r="E153" s="282">
        <f>COUNTIF('A3 Exploitation'!F110:F152,"ok")</f>
        <v>1</v>
      </c>
      <c r="F153" s="283">
        <f>COUNTA('A3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62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0.96875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43433</v>
      </c>
      <c r="B161" s="124"/>
      <c r="C161" s="135"/>
      <c r="D161" s="127"/>
    </row>
    <row r="162" spans="1:7" ht="16.5" customHeight="1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360</v>
      </c>
      <c r="G162" s="127"/>
    </row>
    <row r="163" spans="1:7" ht="16.5" customHeight="1" x14ac:dyDescent="0.3">
      <c r="A163" s="331"/>
      <c r="B163" s="41" t="s">
        <v>34</v>
      </c>
      <c r="C163" s="41" t="s">
        <v>33</v>
      </c>
      <c r="D163" s="332"/>
      <c r="E163" s="333"/>
      <c r="F163" s="33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66" x14ac:dyDescent="0.3">
      <c r="A185" s="70" t="s">
        <v>136</v>
      </c>
      <c r="B185" s="130">
        <v>0</v>
      </c>
      <c r="C185" s="130"/>
      <c r="D185" s="147" t="s">
        <v>535</v>
      </c>
      <c r="E185" s="95" t="s">
        <v>536</v>
      </c>
      <c r="F185" s="204" t="s">
        <v>356</v>
      </c>
    </row>
    <row r="186" spans="1:7" ht="42.75" customHeight="1" x14ac:dyDescent="0.35">
      <c r="A186" s="27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51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40" t="s">
        <v>379</v>
      </c>
      <c r="B195" s="340"/>
      <c r="C195" s="340"/>
      <c r="D195" s="340"/>
      <c r="E195" s="340"/>
      <c r="F195" s="340"/>
      <c r="G195" s="127"/>
    </row>
    <row r="196" spans="1:7" s="112" customForma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x14ac:dyDescent="0.3">
      <c r="A197" s="70" t="s">
        <v>516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555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2</v>
      </c>
      <c r="C200" s="130"/>
      <c r="D200" s="281">
        <f>IFERROR(E200/F200,"N.A")</f>
        <v>1</v>
      </c>
      <c r="E200" s="282">
        <f>COUNTIF('A3 Exploitation'!F165:F199,"ok")</f>
        <v>3</v>
      </c>
      <c r="F200" s="283">
        <f>COUNTA('A3 Exploitation'!F165:F199)</f>
        <v>3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0.95833333333333337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0.967741935483871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43433</v>
      </c>
      <c r="B208" s="124"/>
      <c r="C208" s="135"/>
      <c r="D208" s="124"/>
    </row>
    <row r="209" spans="1:7" ht="16.5" customHeight="1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360</v>
      </c>
      <c r="G209" s="127"/>
    </row>
    <row r="210" spans="1:7" ht="16.5" customHeight="1" x14ac:dyDescent="0.3">
      <c r="A210" s="331"/>
      <c r="B210" s="41" t="s">
        <v>34</v>
      </c>
      <c r="C210" s="41" t="s">
        <v>33</v>
      </c>
      <c r="D210" s="332"/>
      <c r="E210" s="333"/>
      <c r="F210" s="33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557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40" t="s">
        <v>379</v>
      </c>
      <c r="B256" s="340"/>
      <c r="C256" s="340"/>
      <c r="D256" s="340"/>
      <c r="E256" s="340"/>
      <c r="F256" s="340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516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555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43433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360</v>
      </c>
      <c r="G270" s="214"/>
    </row>
    <row r="271" spans="1:7" s="16" customFormat="1" ht="16.5" customHeight="1" x14ac:dyDescent="0.3">
      <c r="A271" s="331"/>
      <c r="B271" s="41" t="s">
        <v>34</v>
      </c>
      <c r="C271" s="41" t="s">
        <v>33</v>
      </c>
      <c r="D271" s="332"/>
      <c r="E271" s="333"/>
      <c r="F271" s="33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103.5" customHeight="1" x14ac:dyDescent="0.3">
      <c r="A297" s="270" t="s">
        <v>388</v>
      </c>
      <c r="B297" s="130">
        <v>0</v>
      </c>
      <c r="C297" s="136">
        <f>IF(B297=0, -10, "0")</f>
        <v>-10</v>
      </c>
      <c r="D297" s="156" t="s">
        <v>544</v>
      </c>
      <c r="E297" s="116" t="s">
        <v>558</v>
      </c>
      <c r="F297" s="204" t="s">
        <v>356</v>
      </c>
      <c r="G297" s="214"/>
    </row>
    <row r="298" spans="1:7" s="16" customFormat="1" ht="123.75" customHeight="1" x14ac:dyDescent="0.3">
      <c r="A298" s="70" t="s">
        <v>260</v>
      </c>
      <c r="B298" s="130">
        <v>0</v>
      </c>
      <c r="C298" s="130"/>
      <c r="D298" s="156" t="s">
        <v>559</v>
      </c>
      <c r="E298" s="116" t="s">
        <v>560</v>
      </c>
      <c r="F298" s="204" t="s">
        <v>357</v>
      </c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ht="33" x14ac:dyDescent="0.3">
      <c r="A305" s="8" t="s">
        <v>75</v>
      </c>
      <c r="B305" s="130">
        <v>1</v>
      </c>
      <c r="C305" s="130"/>
      <c r="D305" s="156" t="s">
        <v>554</v>
      </c>
      <c r="E305" s="106"/>
      <c r="F305" s="204" t="s">
        <v>356</v>
      </c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41" t="s">
        <v>396</v>
      </c>
      <c r="B308" s="342"/>
      <c r="C308" s="342"/>
      <c r="D308" s="342"/>
      <c r="E308" s="342"/>
      <c r="F308" s="343"/>
      <c r="G308" s="214"/>
    </row>
    <row r="309" spans="1:7" s="16" customForma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516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555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2</v>
      </c>
      <c r="C313" s="140"/>
      <c r="D313" s="281">
        <f>IFERROR(E313/F313,"N.A")</f>
        <v>1</v>
      </c>
      <c r="E313" s="282">
        <f>COUNTIF('A3 Exploitation'!F273:F312,"ok")</f>
        <v>8</v>
      </c>
      <c r="F313" s="283">
        <f>COUNTA('A3 Exploitation'!F273:F312)</f>
        <v>8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31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0.64583333333333337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55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0.76388888888888884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43433</v>
      </c>
      <c r="B321" s="124"/>
      <c r="C321" s="135"/>
      <c r="D321" s="127"/>
    </row>
    <row r="322" spans="1:7" ht="16.5" customHeight="1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360</v>
      </c>
      <c r="G322" s="127"/>
    </row>
    <row r="323" spans="1:7" ht="16.5" customHeight="1" x14ac:dyDescent="0.3">
      <c r="A323" s="331"/>
      <c r="B323" s="41" t="s">
        <v>34</v>
      </c>
      <c r="C323" s="41" t="s">
        <v>33</v>
      </c>
      <c r="D323" s="332"/>
      <c r="E323" s="333"/>
      <c r="F323" s="33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 t="s">
        <v>356</v>
      </c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 t="s">
        <v>32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 t="s">
        <v>32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41" t="s">
        <v>379</v>
      </c>
      <c r="B349" s="342"/>
      <c r="C349" s="342"/>
      <c r="D349" s="342"/>
      <c r="E349" s="342"/>
      <c r="F349" s="342"/>
    </row>
    <row r="350" spans="1:7" s="112" customFormat="1" ht="18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555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COUNTIF('A3 Exploitation'!F325:F352,"ok")</f>
        <v>3</v>
      </c>
      <c r="F353" s="283">
        <f>COUNTA('A3 Exploitation'!F325:F352)</f>
        <v>3</v>
      </c>
    </row>
    <row r="354" spans="1:7" x14ac:dyDescent="0.3">
      <c r="A354" s="5" t="s">
        <v>36</v>
      </c>
      <c r="B354" s="59"/>
      <c r="C354" s="59"/>
      <c r="D354" s="232">
        <f>SUM(B337:C348,B350:C353)</f>
        <v>28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44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43433</v>
      </c>
      <c r="B361" s="124"/>
      <c r="C361" s="135"/>
      <c r="D361" s="124"/>
    </row>
    <row r="362" spans="1:7" ht="16.5" customHeight="1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360</v>
      </c>
      <c r="G362" s="127"/>
    </row>
    <row r="363" spans="1:7" ht="16.5" customHeight="1" x14ac:dyDescent="0.3">
      <c r="A363" s="331"/>
      <c r="B363" s="41" t="s">
        <v>34</v>
      </c>
      <c r="C363" s="41" t="s">
        <v>33</v>
      </c>
      <c r="D363" s="332"/>
      <c r="E363" s="333"/>
      <c r="F363" s="33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 t="s">
        <v>356</v>
      </c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40" t="s">
        <v>379</v>
      </c>
      <c r="B383" s="340"/>
      <c r="C383" s="340"/>
      <c r="D383" s="340"/>
      <c r="E383" s="340"/>
      <c r="F383" s="34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555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2</v>
      </c>
      <c r="C386" s="130"/>
      <c r="D386" s="281">
        <f>IFERROR(E386/F386,"N.A")</f>
        <v>1</v>
      </c>
      <c r="E386" s="282">
        <f>COUNTIF('A3 Exploitation'!F365:F385,"ok")</f>
        <v>2</v>
      </c>
      <c r="F386" s="283">
        <f>COUNTA('A3 Exploitation'!F365:F385)</f>
        <v>2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43433</v>
      </c>
      <c r="B394" s="124"/>
      <c r="C394" s="135"/>
      <c r="D394" s="127"/>
      <c r="G394" s="127"/>
    </row>
    <row r="395" spans="1:7" ht="16.5" customHeight="1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360</v>
      </c>
      <c r="G395" s="127"/>
    </row>
    <row r="396" spans="1:7" ht="16.5" customHeight="1" x14ac:dyDescent="0.3">
      <c r="A396" s="331"/>
      <c r="B396" s="41" t="s">
        <v>34</v>
      </c>
      <c r="C396" s="41" t="s">
        <v>33</v>
      </c>
      <c r="D396" s="332"/>
      <c r="E396" s="333"/>
      <c r="F396" s="33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 t="s">
        <v>356</v>
      </c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40" t="s">
        <v>379</v>
      </c>
      <c r="B435" s="340"/>
      <c r="C435" s="340"/>
      <c r="D435" s="340"/>
      <c r="E435" s="340"/>
      <c r="F435" s="340"/>
      <c r="G435" s="12"/>
    </row>
    <row r="436" spans="1:7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555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COUNTIF('A3 Exploitation'!F398:F438,"ok")</f>
        <v>1</v>
      </c>
      <c r="F439" s="283">
        <f>COUNTA('A3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43433</v>
      </c>
      <c r="B447" s="124"/>
      <c r="C447" s="135"/>
      <c r="D447" s="124"/>
    </row>
    <row r="448" spans="1:7" ht="16.5" customHeight="1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360</v>
      </c>
      <c r="G448" s="127"/>
    </row>
    <row r="449" spans="1:6" ht="16.5" customHeight="1" x14ac:dyDescent="0.3">
      <c r="A449" s="331"/>
      <c r="B449" s="41" t="s">
        <v>34</v>
      </c>
      <c r="C449" s="41" t="s">
        <v>33</v>
      </c>
      <c r="D449" s="332"/>
      <c r="E449" s="333"/>
      <c r="F449" s="33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44" t="s">
        <v>379</v>
      </c>
      <c r="B471" s="345"/>
      <c r="C471" s="345"/>
      <c r="D471" s="345"/>
      <c r="E471" s="345"/>
      <c r="F471" s="345"/>
    </row>
    <row r="472" spans="1:7" s="112" customForma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516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555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4">
        <f>IF(D476=1, 2, IF(AND(D476&lt;1,D476&gt;0), 1, IF(D476=0,"0","NA")))</f>
        <v>2</v>
      </c>
      <c r="C476" s="140"/>
      <c r="D476" s="251">
        <f>IFERROR(E476/F476,"N.A")</f>
        <v>1</v>
      </c>
      <c r="E476" s="282">
        <f>COUNTIF('A3 Exploitation'!F451:F475,"ok")</f>
        <v>1</v>
      </c>
      <c r="F476" s="283">
        <f>COUNTA('A3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26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6" t="s">
        <v>367</v>
      </c>
      <c r="B483" s="346"/>
      <c r="C483" s="346"/>
      <c r="D483" s="346"/>
      <c r="E483" s="185"/>
      <c r="F483" s="201"/>
    </row>
    <row r="484" spans="1:7" x14ac:dyDescent="0.3">
      <c r="A484" s="74">
        <f>B11</f>
        <v>43433</v>
      </c>
      <c r="B484" s="124"/>
      <c r="C484" s="135"/>
      <c r="D484" s="124"/>
    </row>
    <row r="485" spans="1:7" ht="16.5" customHeight="1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360</v>
      </c>
      <c r="G485" s="127"/>
    </row>
    <row r="486" spans="1:7" ht="16.5" customHeight="1" x14ac:dyDescent="0.3">
      <c r="A486" s="331"/>
      <c r="B486" s="41" t="s">
        <v>34</v>
      </c>
      <c r="C486" s="41" t="s">
        <v>33</v>
      </c>
      <c r="D486" s="332"/>
      <c r="E486" s="333"/>
      <c r="F486" s="33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IF(D498=0,"0","NA")))</f>
        <v>2</v>
      </c>
      <c r="C498" s="213"/>
      <c r="D498" s="281">
        <f>IFERROR(E498/F498,"N.A")</f>
        <v>1</v>
      </c>
      <c r="E498" s="282">
        <f>COUNTIF('A3 Exploitation'!F488:F497,"ok")</f>
        <v>1</v>
      </c>
      <c r="F498" s="283">
        <f>COUNTA('A3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43433</v>
      </c>
      <c r="B506" s="124"/>
      <c r="C506" s="135"/>
      <c r="D506" s="124"/>
    </row>
    <row r="507" spans="1:7" ht="16.5" customHeight="1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360</v>
      </c>
      <c r="G507" s="127"/>
    </row>
    <row r="508" spans="1:7" ht="16.5" customHeight="1" x14ac:dyDescent="0.3">
      <c r="A508" s="331"/>
      <c r="B508" s="41" t="s">
        <v>34</v>
      </c>
      <c r="C508" s="41" t="s">
        <v>33</v>
      </c>
      <c r="D508" s="332"/>
      <c r="E508" s="333"/>
      <c r="F508" s="333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33" x14ac:dyDescent="0.3">
      <c r="A510" s="9" t="s">
        <v>218</v>
      </c>
      <c r="B510" s="130">
        <v>1</v>
      </c>
      <c r="C510" s="130"/>
      <c r="D510" s="138" t="s">
        <v>537</v>
      </c>
      <c r="E510" s="94"/>
      <c r="F510" s="204" t="s">
        <v>356</v>
      </c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5</v>
      </c>
    </row>
    <row r="514" spans="1:7" x14ac:dyDescent="0.3">
      <c r="A514" s="5" t="s">
        <v>35</v>
      </c>
      <c r="B514" s="132"/>
      <c r="C514" s="133"/>
      <c r="D514" s="134">
        <f>D513/(COUNT(B509:C512)*2)</f>
        <v>0.83333333333333337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43433</v>
      </c>
      <c r="B517" s="124"/>
      <c r="C517" s="135"/>
      <c r="D517" s="124"/>
    </row>
    <row r="518" spans="1:7" ht="16.5" customHeight="1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360</v>
      </c>
      <c r="G518" s="127"/>
    </row>
    <row r="519" spans="1:7" ht="16.5" customHeight="1" x14ac:dyDescent="0.3">
      <c r="A519" s="331"/>
      <c r="B519" s="41" t="s">
        <v>34</v>
      </c>
      <c r="C519" s="41" t="s">
        <v>33</v>
      </c>
      <c r="D519" s="332"/>
      <c r="E519" s="333"/>
      <c r="F519" s="333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20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43433</v>
      </c>
      <c r="B537" s="124"/>
      <c r="C537" s="135"/>
      <c r="D537" s="124"/>
      <c r="G537" s="127"/>
    </row>
    <row r="538" spans="1:7" ht="16.5" customHeight="1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360</v>
      </c>
      <c r="G538" s="127"/>
    </row>
    <row r="539" spans="1:7" ht="16.5" customHeight="1" x14ac:dyDescent="0.3">
      <c r="A539" s="331"/>
      <c r="B539" s="41" t="s">
        <v>34</v>
      </c>
      <c r="C539" s="41" t="s">
        <v>33</v>
      </c>
      <c r="D539" s="332"/>
      <c r="E539" s="333"/>
      <c r="F539" s="333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492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0.95719844357976658</v>
      </c>
    </row>
  </sheetData>
  <sheetProtection algorithmName="SHA-512" hashValue="F5PmLD6ew9E2wejxenfSl5Y3Mp3cQVgeNS+qLHc6qdW4UV9zpU31iC0/tKOttDZ6HboWih1eYB7gBH1fYV23dA==" saltValue="MS/gtSYfY2totBJZt6Dg0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52" zoomScale="80" zoomScaleNormal="90" zoomScaleSheetLayoutView="80" workbookViewId="0">
      <selection activeCell="F199" sqref="F199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6" t="str">
        <f>'A3 Exploitation'!A8:F8</f>
        <v>MOUROUJ IV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9" t="str">
        <f>'A4 Exploitation'!B9:F9</f>
        <v>Mme Meriam CHOUCHENE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 t="str">
        <f>'A4 Exploitation'!B10:F10</f>
        <v>Directeur magasin &amp; chefs rayons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'A4 Exploitation'!B11:B11</f>
        <v>43433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51">
        <f>D199</f>
        <v>0.84895833333333337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112"/>
    </row>
    <row r="14" spans="1:7" s="12" customFormat="1" ht="12.75" customHeight="1" x14ac:dyDescent="0.3">
      <c r="A14" s="331"/>
      <c r="B14" s="34" t="s">
        <v>34</v>
      </c>
      <c r="C14" s="34" t="s">
        <v>33</v>
      </c>
      <c r="D14" s="332"/>
      <c r="E14" s="332"/>
      <c r="F14" s="33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33" x14ac:dyDescent="0.3">
      <c r="A19" s="17" t="s">
        <v>81</v>
      </c>
      <c r="B19" s="94">
        <v>0</v>
      </c>
      <c r="C19" s="94"/>
      <c r="D19" s="95" t="s">
        <v>524</v>
      </c>
      <c r="E19" s="95" t="s">
        <v>534</v>
      </c>
      <c r="F19" s="94" t="s">
        <v>357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7" t="s">
        <v>36</v>
      </c>
      <c r="B22" s="358"/>
      <c r="C22" s="359"/>
      <c r="D22" s="245">
        <f>SUM(B17:C21)</f>
        <v>8</v>
      </c>
    </row>
    <row r="23" spans="1:7" x14ac:dyDescent="0.3">
      <c r="A23" s="352" t="s">
        <v>295</v>
      </c>
      <c r="B23" s="353"/>
      <c r="C23" s="354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50.25" x14ac:dyDescent="0.35">
      <c r="A26" s="40" t="s">
        <v>97</v>
      </c>
      <c r="B26" s="94">
        <v>0</v>
      </c>
      <c r="C26" s="120">
        <f>IF(B26=0, -5, "0")</f>
        <v>-5</v>
      </c>
      <c r="D26" s="95" t="s">
        <v>540</v>
      </c>
      <c r="E26" s="95" t="s">
        <v>541</v>
      </c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52" t="s">
        <v>36</v>
      </c>
      <c r="B33" s="353"/>
      <c r="C33" s="354"/>
      <c r="D33" s="244">
        <f>SUM(B26:C32)</f>
        <v>7</v>
      </c>
    </row>
    <row r="34" spans="1:7" x14ac:dyDescent="0.3">
      <c r="A34" s="352" t="s">
        <v>295</v>
      </c>
      <c r="B34" s="353"/>
      <c r="C34" s="354"/>
      <c r="D34" s="33">
        <f>D33/(COUNT(B26:C32)*2)</f>
        <v>0.4375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60" t="s">
        <v>219</v>
      </c>
      <c r="B36" s="361"/>
      <c r="C36" s="361"/>
      <c r="D36" s="361"/>
      <c r="E36" s="361"/>
      <c r="F36" s="361"/>
      <c r="G36" s="126"/>
    </row>
    <row r="37" spans="1:7" s="22" customFormat="1" ht="33.75" x14ac:dyDescent="0.35">
      <c r="A37" s="40" t="s">
        <v>97</v>
      </c>
      <c r="B37" s="94">
        <v>1</v>
      </c>
      <c r="C37" s="120" t="str">
        <f>IF(B37=0, -5, "0")</f>
        <v>0</v>
      </c>
      <c r="D37" s="95" t="s">
        <v>546</v>
      </c>
      <c r="E37" s="94"/>
      <c r="F37" s="94" t="s">
        <v>357</v>
      </c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52" t="s">
        <v>36</v>
      </c>
      <c r="B42" s="353"/>
      <c r="C42" s="354"/>
      <c r="D42" s="244">
        <f>SUM(B37:C41)</f>
        <v>9</v>
      </c>
      <c r="E42" s="13"/>
      <c r="F42" s="13"/>
      <c r="G42" s="126"/>
    </row>
    <row r="43" spans="1:7" s="22" customFormat="1" x14ac:dyDescent="0.3">
      <c r="A43" s="352" t="s">
        <v>295</v>
      </c>
      <c r="B43" s="353"/>
      <c r="C43" s="354"/>
      <c r="D43" s="33">
        <f>D42/(COUNT(B37:C41)*2)</f>
        <v>0.9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52" t="s">
        <v>36</v>
      </c>
      <c r="B52" s="353"/>
      <c r="C52" s="354"/>
      <c r="D52" s="244">
        <f>SUM(B46:C51)</f>
        <v>12</v>
      </c>
    </row>
    <row r="53" spans="1:7" x14ac:dyDescent="0.3">
      <c r="A53" s="352" t="s">
        <v>295</v>
      </c>
      <c r="B53" s="353"/>
      <c r="C53" s="354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33" x14ac:dyDescent="0.3">
      <c r="A58" s="23" t="s">
        <v>244</v>
      </c>
      <c r="B58" s="94">
        <v>0</v>
      </c>
      <c r="C58" s="94"/>
      <c r="D58" s="95" t="s">
        <v>542</v>
      </c>
      <c r="E58" s="95" t="s">
        <v>547</v>
      </c>
      <c r="F58" s="94" t="s">
        <v>356</v>
      </c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52" t="s">
        <v>36</v>
      </c>
      <c r="B63" s="353"/>
      <c r="C63" s="354"/>
      <c r="D63" s="244">
        <f>SUM(B56:C62)</f>
        <v>12</v>
      </c>
    </row>
    <row r="64" spans="1:7" x14ac:dyDescent="0.3">
      <c r="A64" s="352" t="s">
        <v>295</v>
      </c>
      <c r="B64" s="353"/>
      <c r="C64" s="354"/>
      <c r="D64" s="33">
        <f>D63/(COUNT(B56:C62)*2)</f>
        <v>0.8571428571428571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34.5" x14ac:dyDescent="0.4">
      <c r="A73" s="17" t="s">
        <v>94</v>
      </c>
      <c r="B73" s="100">
        <v>1</v>
      </c>
      <c r="C73" s="101"/>
      <c r="D73" s="95" t="s">
        <v>525</v>
      </c>
      <c r="E73" s="94"/>
      <c r="F73" s="94" t="s">
        <v>356</v>
      </c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52" t="s">
        <v>36</v>
      </c>
      <c r="B84" s="353"/>
      <c r="C84" s="354"/>
      <c r="D84" s="244">
        <f>SUM(B67:C83)</f>
        <v>25</v>
      </c>
    </row>
    <row r="85" spans="1:7" x14ac:dyDescent="0.3">
      <c r="A85" s="352" t="s">
        <v>295</v>
      </c>
      <c r="B85" s="353"/>
      <c r="C85" s="354"/>
      <c r="D85" s="33">
        <f>D84/(COUNT(B67:C83)*2)</f>
        <v>0.96153846153846156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26.25" customHeight="1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21.75" customHeight="1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ht="49.5" x14ac:dyDescent="0.3">
      <c r="A95" s="20" t="s">
        <v>165</v>
      </c>
      <c r="B95" s="110">
        <v>0</v>
      </c>
      <c r="C95" s="94"/>
      <c r="D95" s="95" t="s">
        <v>533</v>
      </c>
      <c r="E95" s="95" t="s">
        <v>532</v>
      </c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52" t="s">
        <v>36</v>
      </c>
      <c r="B102" s="353"/>
      <c r="C102" s="354"/>
      <c r="D102" s="244">
        <f>SUM(B88:C101)</f>
        <v>14</v>
      </c>
    </row>
    <row r="103" spans="1:7" x14ac:dyDescent="0.3">
      <c r="A103" s="352" t="s">
        <v>295</v>
      </c>
      <c r="B103" s="353"/>
      <c r="C103" s="354"/>
      <c r="D103" s="33">
        <f>D102/(COUNT(B88:C101)*2)</f>
        <v>0.875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60" t="s">
        <v>212</v>
      </c>
      <c r="B106" s="361"/>
      <c r="C106" s="361"/>
      <c r="D106" s="361"/>
      <c r="E106" s="361"/>
      <c r="F106" s="361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 t="s">
        <v>32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21.75" customHeight="1" x14ac:dyDescent="0.4">
      <c r="A111" s="21" t="s">
        <v>248</v>
      </c>
      <c r="B111" s="110" t="s">
        <v>32</v>
      </c>
      <c r="C111" s="101"/>
      <c r="D111" s="107"/>
      <c r="E111" s="94"/>
      <c r="F111" s="94"/>
      <c r="G111" s="126"/>
    </row>
    <row r="112" spans="1:7" s="22" customFormat="1" ht="39.75" customHeight="1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ht="33" x14ac:dyDescent="0.3">
      <c r="A113" s="21" t="s">
        <v>165</v>
      </c>
      <c r="B113" s="110">
        <v>1</v>
      </c>
      <c r="C113" s="94"/>
      <c r="D113" s="95" t="s">
        <v>551</v>
      </c>
      <c r="E113" s="94"/>
      <c r="F113" s="94" t="s">
        <v>356</v>
      </c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52" t="s">
        <v>36</v>
      </c>
      <c r="B118" s="353"/>
      <c r="C118" s="354"/>
      <c r="D118" s="244">
        <f>SUM(B107:C117)</f>
        <v>17</v>
      </c>
      <c r="E118" s="13"/>
      <c r="F118" s="13"/>
      <c r="G118" s="126"/>
    </row>
    <row r="119" spans="1:7" s="22" customFormat="1" x14ac:dyDescent="0.3">
      <c r="A119" s="352" t="s">
        <v>295</v>
      </c>
      <c r="B119" s="353"/>
      <c r="C119" s="354"/>
      <c r="D119" s="33">
        <f>D118/(COUNT(B107:C117)*2)</f>
        <v>0.94444444444444442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2" t="s">
        <v>36</v>
      </c>
      <c r="B133" s="353"/>
      <c r="C133" s="354"/>
      <c r="D133" s="244">
        <f>SUM(B122:C132)</f>
        <v>0</v>
      </c>
    </row>
    <row r="134" spans="1:7" x14ac:dyDescent="0.3">
      <c r="A134" s="352" t="s">
        <v>295</v>
      </c>
      <c r="B134" s="353"/>
      <c r="C134" s="354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ht="49.5" x14ac:dyDescent="0.3">
      <c r="A147" s="50" t="s">
        <v>214</v>
      </c>
      <c r="B147" s="110">
        <v>0</v>
      </c>
      <c r="C147" s="95"/>
      <c r="D147" s="95" t="s">
        <v>538</v>
      </c>
      <c r="E147" s="95" t="s">
        <v>552</v>
      </c>
      <c r="F147" s="94" t="s">
        <v>357</v>
      </c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52" t="s">
        <v>36</v>
      </c>
      <c r="B149" s="353"/>
      <c r="C149" s="354"/>
      <c r="D149" s="244">
        <f>SUM(B137:C148)</f>
        <v>22</v>
      </c>
    </row>
    <row r="150" spans="1:7" x14ac:dyDescent="0.3">
      <c r="A150" s="352" t="s">
        <v>295</v>
      </c>
      <c r="B150" s="353"/>
      <c r="C150" s="354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50" t="s">
        <v>279</v>
      </c>
      <c r="B153" s="94">
        <v>1</v>
      </c>
      <c r="C153" s="94"/>
      <c r="D153" s="95" t="s">
        <v>539</v>
      </c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33.75" customHeight="1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553</v>
      </c>
      <c r="E157" s="94"/>
      <c r="F157" s="94" t="s">
        <v>357</v>
      </c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95" t="s">
        <v>530</v>
      </c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52" t="s">
        <v>36</v>
      </c>
      <c r="B161" s="358"/>
      <c r="C161" s="359"/>
      <c r="D161" s="245">
        <f>SUM(B153:C160)</f>
        <v>14</v>
      </c>
    </row>
    <row r="162" spans="1:7" x14ac:dyDescent="0.3">
      <c r="A162" s="352" t="s">
        <v>295</v>
      </c>
      <c r="B162" s="353"/>
      <c r="C162" s="354"/>
      <c r="D162" s="33">
        <f>D161/(COUNT(B153:C160)*2)</f>
        <v>0.875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ht="33" x14ac:dyDescent="0.3">
      <c r="A166" s="17" t="s">
        <v>287</v>
      </c>
      <c r="B166" s="94">
        <v>1</v>
      </c>
      <c r="C166" s="94"/>
      <c r="D166" s="95" t="s">
        <v>531</v>
      </c>
      <c r="E166" s="94"/>
      <c r="F166" s="94" t="s">
        <v>356</v>
      </c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52" t="s">
        <v>36</v>
      </c>
      <c r="B169" s="353"/>
      <c r="C169" s="354"/>
      <c r="D169" s="244">
        <f>SUM(B165:C168)</f>
        <v>7</v>
      </c>
    </row>
    <row r="170" spans="1:7" x14ac:dyDescent="0.3">
      <c r="A170" s="352" t="s">
        <v>295</v>
      </c>
      <c r="B170" s="353"/>
      <c r="C170" s="354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ht="49.5" x14ac:dyDescent="0.3">
      <c r="A173" s="20" t="s">
        <v>180</v>
      </c>
      <c r="B173" s="94">
        <v>1</v>
      </c>
      <c r="C173" s="94"/>
      <c r="D173" s="95" t="s">
        <v>548</v>
      </c>
      <c r="E173" s="94"/>
      <c r="F173" s="94" t="s">
        <v>357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52" t="s">
        <v>36</v>
      </c>
      <c r="B177" s="353"/>
      <c r="C177" s="354"/>
      <c r="D177" s="244">
        <f>SUM(B173:C176)</f>
        <v>7</v>
      </c>
    </row>
    <row r="178" spans="1:7" x14ac:dyDescent="0.3">
      <c r="A178" s="352" t="s">
        <v>295</v>
      </c>
      <c r="B178" s="353"/>
      <c r="C178" s="354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ht="82.5" x14ac:dyDescent="0.3">
      <c r="A181" s="44" t="s">
        <v>315</v>
      </c>
      <c r="B181" s="94">
        <v>1</v>
      </c>
      <c r="C181" s="94"/>
      <c r="D181" s="95" t="s">
        <v>529</v>
      </c>
      <c r="E181" s="95"/>
      <c r="F181" s="94" t="s">
        <v>357</v>
      </c>
    </row>
    <row r="182" spans="1:7" ht="33" x14ac:dyDescent="0.3">
      <c r="A182" s="52" t="s">
        <v>220</v>
      </c>
      <c r="B182" s="94">
        <v>1</v>
      </c>
      <c r="C182" s="94"/>
      <c r="D182" s="95" t="s">
        <v>528</v>
      </c>
      <c r="E182" s="69"/>
      <c r="F182" s="94" t="s">
        <v>356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ht="66" x14ac:dyDescent="0.3">
      <c r="A185" s="17" t="s">
        <v>309</v>
      </c>
      <c r="B185" s="94">
        <v>1</v>
      </c>
      <c r="C185" s="94"/>
      <c r="D185" s="95" t="s">
        <v>549</v>
      </c>
      <c r="E185" s="94"/>
      <c r="F185" s="94" t="s">
        <v>356</v>
      </c>
    </row>
    <row r="186" spans="1:7" x14ac:dyDescent="0.3">
      <c r="A186" s="352" t="s">
        <v>36</v>
      </c>
      <c r="B186" s="353"/>
      <c r="C186" s="354"/>
      <c r="D186" s="244">
        <f>SUM(B181:C185)</f>
        <v>7</v>
      </c>
    </row>
    <row r="187" spans="1:7" x14ac:dyDescent="0.3">
      <c r="A187" s="352" t="s">
        <v>295</v>
      </c>
      <c r="B187" s="353"/>
      <c r="C187" s="354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49.5" x14ac:dyDescent="0.3">
      <c r="A192" s="20" t="s">
        <v>311</v>
      </c>
      <c r="B192" s="94">
        <v>0</v>
      </c>
      <c r="C192" s="94"/>
      <c r="D192" s="95" t="s">
        <v>526</v>
      </c>
      <c r="E192" s="95" t="s">
        <v>527</v>
      </c>
      <c r="F192" s="94" t="s">
        <v>356</v>
      </c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52" t="s">
        <v>36</v>
      </c>
      <c r="B194" s="353"/>
      <c r="C194" s="354"/>
      <c r="D194" s="54">
        <f>SUM(B190:C193)</f>
        <v>2</v>
      </c>
    </row>
    <row r="195" spans="1:6" x14ac:dyDescent="0.3">
      <c r="A195" s="352" t="s">
        <v>295</v>
      </c>
      <c r="B195" s="353"/>
      <c r="C195" s="354"/>
      <c r="D195" s="33">
        <f>D194/(COUNT(B190:C193)*2)</f>
        <v>0.5</v>
      </c>
    </row>
    <row r="197" spans="1:6" ht="18" x14ac:dyDescent="0.35">
      <c r="A197" s="64" t="s">
        <v>550</v>
      </c>
      <c r="B197" s="63"/>
      <c r="C197" s="63"/>
      <c r="D197" s="308">
        <f>E197/F197</f>
        <v>0.6875</v>
      </c>
      <c r="E197" s="287">
        <f>COUNTIF('A3 Technique'!F17:F193,"ok")</f>
        <v>11</v>
      </c>
      <c r="F197" s="288">
        <f>COUNTA('A3 Technique'!F17:F193)</f>
        <v>16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163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0.84895833333333337</v>
      </c>
    </row>
  </sheetData>
  <sheetProtection algorithmName="SHA-512" hashValue="zVz/dMonbe3uuyqQv9saAUSUt30XKVVIS3XHCti50RjF8YfKAFjr0y9yziZ495+y5CrHC1Lf7jijucyRsm/qzg==" saltValue="J8dJWSJcaGD8vawzNPXCe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53:B160 B67:B83 B137:B148 B165:B168 B173:B176 B181:B185 B122:B132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2018-02-22T14:54:44Z</cp:lastPrinted>
  <dcterms:created xsi:type="dcterms:W3CDTF">2015-10-03T07:44:26Z</dcterms:created>
  <dcterms:modified xsi:type="dcterms:W3CDTF">2019-02-27T14:22:49Z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