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Mourouj 1/2019/mai 19/"/>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721" i="38" l="1"/>
  <c r="A7" i="37" l="1"/>
  <c r="A8" i="36"/>
  <c r="D564" i="36" l="1"/>
  <c r="B564" i="36" s="1"/>
  <c r="D667" i="36"/>
  <c r="B667" i="36" s="1"/>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D118" i="43" s="1"/>
  <c r="D119" i="43" s="1"/>
  <c r="C100" i="43"/>
  <c r="C99" i="43"/>
  <c r="C94" i="43"/>
  <c r="C93" i="43"/>
  <c r="D102" i="43" s="1"/>
  <c r="D103" i="43" s="1"/>
  <c r="C82" i="43"/>
  <c r="C80" i="43"/>
  <c r="C77" i="43"/>
  <c r="C76" i="43"/>
  <c r="D84" i="43" s="1"/>
  <c r="D85" i="43" s="1"/>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D668" i="42" s="1"/>
  <c r="B668" i="42" s="1"/>
  <c r="D669" i="42" s="1"/>
  <c r="D670" i="42" s="1"/>
  <c r="F605" i="42"/>
  <c r="E605" i="42"/>
  <c r="F565" i="42"/>
  <c r="E565" i="42"/>
  <c r="D565" i="42" s="1"/>
  <c r="B565" i="42" s="1"/>
  <c r="D566" i="42" s="1"/>
  <c r="F525" i="42"/>
  <c r="E525" i="42"/>
  <c r="D525" i="42" s="1"/>
  <c r="B525" i="42" s="1"/>
  <c r="F471" i="42"/>
  <c r="E471" i="42"/>
  <c r="F424" i="42"/>
  <c r="E424" i="42"/>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D627" i="42" s="1"/>
  <c r="C622" i="42"/>
  <c r="A613" i="42"/>
  <c r="C600" i="42"/>
  <c r="C596" i="42"/>
  <c r="C593" i="42"/>
  <c r="C586" i="42"/>
  <c r="C585" i="42"/>
  <c r="C583" i="42"/>
  <c r="C582" i="42"/>
  <c r="A574" i="42"/>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E471" i="40"/>
  <c r="D471" i="40" s="1"/>
  <c r="B471" i="40" s="1"/>
  <c r="F424" i="40"/>
  <c r="E424" i="40"/>
  <c r="D424" i="40" s="1"/>
  <c r="B424" i="40" s="1"/>
  <c r="F366" i="40"/>
  <c r="D366" i="40" s="1"/>
  <c r="B366" i="40" s="1"/>
  <c r="E366" i="40"/>
  <c r="F299" i="40"/>
  <c r="E299" i="40"/>
  <c r="D299" i="40" s="1"/>
  <c r="B299" i="40" s="1"/>
  <c r="F244" i="40"/>
  <c r="D244" i="40" s="1"/>
  <c r="B244" i="40" s="1"/>
  <c r="F244" i="38"/>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D699" i="36"/>
  <c r="B699" i="36" s="1"/>
  <c r="D604" i="36"/>
  <c r="B604" i="36" s="1"/>
  <c r="D524" i="36"/>
  <c r="B524" i="36" s="1"/>
  <c r="D470" i="36"/>
  <c r="B470" i="36" s="1"/>
  <c r="D129" i="36"/>
  <c r="B129" i="36" s="1"/>
  <c r="D161" i="39" l="1"/>
  <c r="D162" i="39" s="1"/>
  <c r="D390" i="38"/>
  <c r="D391" i="38" s="1"/>
  <c r="D149" i="39"/>
  <c r="D150" i="39" s="1"/>
  <c r="D245" i="40"/>
  <c r="D246" i="40" s="1"/>
  <c r="E244" i="42"/>
  <c r="D627" i="40"/>
  <c r="D525" i="40"/>
  <c r="B525" i="40" s="1"/>
  <c r="D526" i="40" s="1"/>
  <c r="D527" i="40" s="1"/>
  <c r="B126" i="29" s="1"/>
  <c r="D605" i="40"/>
  <c r="B605" i="40" s="1"/>
  <c r="D609" i="40" s="1"/>
  <c r="D610" i="40" s="1"/>
  <c r="B144" i="29" s="1"/>
  <c r="D161" i="41"/>
  <c r="D162" i="41" s="1"/>
  <c r="D197" i="41"/>
  <c r="D344" i="42"/>
  <c r="D345" i="42" s="1"/>
  <c r="D130" i="42"/>
  <c r="D131" i="42" s="1"/>
  <c r="B64" i="29" s="1"/>
  <c r="D63" i="39"/>
  <c r="D64" i="39" s="1"/>
  <c r="D102" i="39"/>
  <c r="D103" i="39" s="1"/>
  <c r="D118" i="39"/>
  <c r="D119" i="39" s="1"/>
  <c r="D203" i="40"/>
  <c r="D204" i="40" s="1"/>
  <c r="D344" i="40"/>
  <c r="D345" i="40" s="1"/>
  <c r="D133" i="41"/>
  <c r="D134" i="41" s="1"/>
  <c r="D149" i="41"/>
  <c r="D150" i="41" s="1"/>
  <c r="D227" i="42"/>
  <c r="D228" i="42" s="1"/>
  <c r="D526" i="42"/>
  <c r="D527" i="42" s="1"/>
  <c r="B127" i="29" s="1"/>
  <c r="D63" i="43"/>
  <c r="D64" i="43" s="1"/>
  <c r="D161" i="43"/>
  <c r="D162" i="43" s="1"/>
  <c r="D197" i="39"/>
  <c r="D227" i="40"/>
  <c r="D228" i="40" s="1"/>
  <c r="D129" i="40"/>
  <c r="B129" i="40" s="1"/>
  <c r="D721" i="40"/>
  <c r="D63" i="41"/>
  <c r="D64" i="41" s="1"/>
  <c r="D84" i="41"/>
  <c r="D85" i="41" s="1"/>
  <c r="D102" i="41"/>
  <c r="D103" i="41" s="1"/>
  <c r="D118" i="41"/>
  <c r="D119" i="41" s="1"/>
  <c r="D588" i="42"/>
  <c r="D589" i="42" s="1"/>
  <c r="D133" i="43"/>
  <c r="D134" i="43" s="1"/>
  <c r="D149" i="43"/>
  <c r="D150" i="43" s="1"/>
  <c r="D727" i="36"/>
  <c r="B43" i="29" s="1"/>
  <c r="E244" i="40"/>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70" i="40" s="1"/>
  <c r="D371" i="40" s="1"/>
  <c r="B99" i="29" s="1"/>
  <c r="D300" i="40"/>
  <c r="D301" i="40" s="1"/>
  <c r="D185" i="40"/>
  <c r="B185" i="40" s="1"/>
  <c r="D186" i="40" s="1"/>
  <c r="D187" i="40" s="1"/>
  <c r="B72" i="29" s="1"/>
  <c r="D130" i="40"/>
  <c r="D131" i="40" s="1"/>
  <c r="B63" i="29" s="1"/>
  <c r="D43" i="40"/>
  <c r="B43" i="40" s="1"/>
  <c r="D44" i="40" s="1"/>
  <c r="D628" i="40"/>
  <c r="D472" i="40"/>
  <c r="D588" i="40"/>
  <c r="D589" i="40" s="1"/>
  <c r="D266" i="40"/>
  <c r="B721" i="40"/>
  <c r="D722" i="40" s="1"/>
  <c r="D84" i="39"/>
  <c r="D85" i="39" s="1"/>
  <c r="D133" i="39"/>
  <c r="D134" i="39" s="1"/>
  <c r="D195" i="39"/>
  <c r="D245" i="38"/>
  <c r="D227" i="38"/>
  <c r="D228" i="38" s="1"/>
  <c r="D344" i="38"/>
  <c r="D345" i="38" s="1"/>
  <c r="D627" i="38"/>
  <c r="D721" i="38"/>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185" i="38"/>
  <c r="D129" i="38"/>
  <c r="D43" i="38"/>
  <c r="B43" i="38" s="1"/>
  <c r="D44" i="38" s="1"/>
  <c r="D47" i="38" s="1"/>
  <c r="D48" i="38" s="1"/>
  <c r="B53" i="29" s="1"/>
  <c r="D266" i="38"/>
  <c r="D588" i="38"/>
  <c r="D589" i="38" s="1"/>
  <c r="D606" i="40" l="1"/>
  <c r="D607" i="40" s="1"/>
  <c r="D368" i="40"/>
  <c r="D303" i="40"/>
  <c r="D304" i="40" s="1"/>
  <c r="B90" i="29" s="1"/>
  <c r="D248" i="40"/>
  <c r="D249" i="40" s="1"/>
  <c r="B81" i="29" s="1"/>
  <c r="D198" i="39"/>
  <c r="D199" i="39" s="1"/>
  <c r="D198" i="43"/>
  <c r="D199" i="43" s="1"/>
  <c r="B11" i="41"/>
  <c r="B181" i="29"/>
  <c r="D248" i="38"/>
  <c r="D249" i="38" s="1"/>
  <c r="B80" i="29" s="1"/>
  <c r="D246" i="38"/>
  <c r="D569" i="38"/>
  <c r="D570" i="38" s="1"/>
  <c r="B134" i="29" s="1"/>
  <c r="D567" i="38"/>
  <c r="D428" i="38"/>
  <c r="D429" i="38" s="1"/>
  <c r="B107" i="29" s="1"/>
  <c r="D426" i="38"/>
  <c r="D723" i="38"/>
  <c r="D370" i="38"/>
  <c r="D371" i="38" s="1"/>
  <c r="B98" i="29" s="1"/>
  <c r="D301" i="38"/>
  <c r="D303" i="38"/>
  <c r="D304" i="38" s="1"/>
  <c r="B89" i="29" s="1"/>
  <c r="D475" i="38"/>
  <c r="D476" i="38" s="1"/>
  <c r="B116" i="29" s="1"/>
  <c r="D473" i="38"/>
  <c r="B129" i="38"/>
  <c r="D130" i="38" s="1"/>
  <c r="D131" i="38" s="1"/>
  <c r="B62" i="29" s="1"/>
  <c r="D609" i="38"/>
  <c r="D610" i="38" s="1"/>
  <c r="B143" i="29" s="1"/>
  <c r="B185" i="38"/>
  <c r="D186" i="38" s="1"/>
  <c r="D672" i="38"/>
  <c r="D673" i="38" s="1"/>
  <c r="B152"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43" l="1"/>
  <c r="B182" i="29"/>
  <c r="B11" i="39"/>
  <c r="B180" i="29"/>
  <c r="D187" i="38"/>
  <c r="B71" i="29" s="1"/>
  <c r="D729" i="38"/>
  <c r="D730" i="38" s="1"/>
  <c r="D729" i="42"/>
  <c r="D730" i="42" s="1"/>
  <c r="D726" i="42"/>
  <c r="B173" i="29" s="1"/>
  <c r="D726" i="40"/>
  <c r="B172" i="29" s="1"/>
  <c r="D729" i="40"/>
  <c r="D730" i="40" s="1"/>
  <c r="B12" i="42" l="1"/>
  <c r="B37" i="29"/>
  <c r="B27" i="29"/>
  <c r="B12" i="40"/>
  <c r="B26" i="29"/>
  <c r="B36" i="29"/>
  <c r="B12" i="38"/>
  <c r="B25" i="29"/>
  <c r="B3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<sst xmlns="http://schemas.openxmlformats.org/spreadsheetml/2006/main" count="5408" uniqueCount="665">
  <si>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</si>
  <si>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</si>
  <si>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</si>
  <si>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</si>
  <si>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</si>
  <si>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</si>
  <si>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</si>
  <si>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</si>
  <si>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</si>
  <si>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</si>
  <si>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</si>
  <si>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</si>
  <si>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</si>
  <si>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</si>
  <si>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</si>
  <si>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</si>
  <si>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</si>
  <si>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</si>
  <si>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</si>
  <si>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</si>
  <si>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</si>
  <si>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</si>
  <si>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</si>
  <si>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</si>
  <si>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</si>
  <si>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</si>
  <si>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</si>
  <si>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</si>
  <si>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</si>
  <si>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</si>
  <si>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</si>
  <si>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</si>
  <si>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</si>
  <si>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</si>
  <si>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</si>
  <si>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</si>
  <si>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</si>
  <si>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</si>
  <si>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</si>
  <si>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</si>
  <si>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</si>
  <si>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</si>
  <si>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</si>
  <si>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</si>
  <si>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</si>
  <si>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</si>
  <si>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</si>
  <si>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</si>
  <si>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</si>
  <si>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</si>
  <si>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</si>
  <si>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</si>
  <si>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</si>
  <si>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</si>
  <si>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</si>
  <si>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</si>
  <si>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</si>
  <si>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</si>
  <si>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</si>
  <si>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</si>
  <si>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</si>
  <si>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</si>
  <si>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</si>
  <si>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</si>
  <si>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</si>
  <si>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</si>
  <si>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</si>
  <si>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</si>
  <si>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</si>
  <si>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</si>
  <si>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</si>
  <si>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</si>
  <si>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</si>
  <si>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</si>
  <si>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</si>
  <si>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</si>
  <si>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</si>
  <si>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</si>
  <si>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</si>
  <si>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</si>
  <si>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</si>
  <si>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</si>
  <si>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</si>
  <si>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</si>
  <si>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</si>
  <si>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</si>
  <si>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</si>
  <si>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</si>
  <si>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</si>
  <si>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</si>
  <si>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</si>
  <si>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</si>
  <si>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</si>
  <si>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</si>
  <si>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</si>
  <si>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</si>
  <si>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</si>
  <si>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</si>
  <si>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</si>
  <si>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</si>
  <si>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</si>
  <si>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</si>
  <si>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</si>
  <si>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</si>
  <si>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</si>
  <si>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</si>
  <si>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</si>
  <si>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</si>
  <si>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</si>
  <si>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</si>
  <si>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</si>
  <si>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</si>
  <si>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</si>
  <si>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</si>
  <si>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</si>
  <si>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</si>
  <si>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</si>
  <si>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</si>
  <si>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</si>
  <si>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</si>
  <si>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</si>
  <si>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</si>
  <si>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</si>
  <si>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</si>
  <si>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</si>
  <si>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</si>
  <si>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</si>
  <si>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</si>
  <si>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</si>
  <si>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</si>
  <si>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</si>
  <si>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</si>
  <si>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</si>
  <si>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</si>
  <si>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</si>
  <si>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</si>
  <si>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</si>
  <si>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</si>
  <si>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</si>
  <si>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</si>
  <si>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</si>
  <si>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</si>
  <si>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</si>
  <si>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</si>
  <si>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</si>
  <si>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</si>
  <si>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</si>
  <si>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</si>
  <si>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</si>
  <si>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</si>
  <si>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</si>
  <si>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</si>
  <si>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</si>
  <si>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</si>
  <si>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</si>
  <si>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</si>
  <si>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</si>
  <si>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</si>
  <si>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</si>
  <si>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</si>
  <si>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</si>
  <si>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</si>
  <si>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</si>
  <si>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</si>
  <si>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</si>
  <si>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</si>
  <si>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</si>
  <si>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</si>
  <si>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</si>
  <si>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</si>
  <si>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</si>
  <si>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</si>
  <si>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</si>
  <si>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</si>
  <si>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</si>
  <si>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</si>
  <si>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</si>
  <si>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</si>
  <si>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</si>
  <si>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</si>
  <si>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</si>
  <si>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</si>
  <si>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</si>
  <si>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</si>
  <si>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</si>
  <si>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</si>
  <si>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</si>
  <si>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</si>
  <si>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</si>
  <si>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</si>
  <si>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</si>
  <si>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</si>
  <si>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</si>
  <si>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</si>
  <si>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</si>
  <si>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</si>
  <si>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</si>
  <si>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</si>
  <si>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</si>
  <si>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</si>
  <si>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</si>
  <si>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</si>
  <si>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</si>
  <si>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</si>
  <si>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</si>
  <si>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</si>
  <si>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</si>
  <si>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</si>
  <si>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</si>
  <si>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</si>
  <si>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</si>
  <si>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</si>
  <si>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</si>
  <si>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</si>
  <si>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</si>
  <si>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</si>
  <si>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</si>
  <si>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</si>
  <si>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</si>
  <si>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</si>
  <si>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</si>
  <si>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</si>
  <si>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</si>
  <si>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</si>
  <si>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</si>
  <si>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</si>
  <si>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</si>
  <si>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</si>
  <si>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</si>
  <si>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</si>
  <si>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</si>
  <si>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</si>
  <si>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</si>
  <si>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</si>
  <si>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</si>
  <si>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</si>
  <si>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</si>
  <si>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</si>
  <si>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</si>
  <si>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</si>
  <si>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</si>
  <si>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</si>
  <si>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</si>
  <si>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</si>
  <si>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</si>
  <si>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</si>
  <si>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</si>
  <si>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</si>
  <si>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</si>
  <si>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</si>
  <si>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</si>
  <si>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</si>
  <si>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</si>
  <si>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</si>
  <si>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</si>
  <si>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</si>
  <si>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</si>
  <si>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</si>
  <si>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</si>
  <si>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</si>
  <si>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</si>
  <si>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</si>
  <si>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</si>
  <si>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</si>
  <si>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</si>
  <si>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</si>
  <si>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</si>
  <si>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</si>
  <si>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</si>
  <si>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</si>
  <si>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</si>
  <si>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</si>
  <si>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</si>
  <si>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</si>
  <si>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</si>
  <si>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</si>
  <si>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</si>
  <si>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</si>
  <si>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</si>
  <si>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</si>
  <si>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</si>
  <si>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</si>
  <si>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</si>
  <si>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</si>
  <si>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</si>
  <si>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</si>
  <si>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</si>
  <si>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</si>
  <si>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</si>
  <si>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</si>
  <si>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</si>
  <si>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</si>
  <si>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</si>
  <si>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</si>
  <si>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</si>
  <si>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</si>
  <si>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</si>
  <si>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</si>
  <si>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</si>
  <si>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</si>
  <si>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</si>
  <si>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</si>
  <si>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</si>
  <si>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</si>
  <si>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</si>
  <si>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</si>
  <si>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</si>
  <si>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</si>
  <si>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</si>
  <si>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</si>
  <si>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</si>
  <si>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</si>
  <si>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</si>
  <si>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</si>
  <si>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</si>
  <si>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</si>
  <si>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</si>
  <si>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</si>
  <si>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</si>
  <si>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</si>
  <si>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</si>
  <si>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</si>
  <si>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</si>
  <si>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</si>
  <si>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</si>
  <si>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</si>
  <si>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</si>
  <si>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</si>
  <si>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</si>
  <si>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</si>
  <si>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</si>
  <si>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</si>
  <si>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</si>
  <si>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</si>
  <si>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</si>
  <si>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</si>
  <si>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</si>
  <si>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</si>
  <si>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</si>
  <si>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</si>
  <si>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</si>
  <si>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</si>
  <si>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</si>
  <si>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</si>
  <si>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</si>
  <si>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</si>
  <si>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</si>
  <si>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</si>
  <si>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</si>
  <si>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</si>
  <si>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</si>
  <si>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</si>
  <si>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</si>
  <si>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</si>
  <si>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</si>
  <si>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</si>
  <si>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</si>
  <si>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</si>
  <si>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</si>
  <si>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</si>
  <si>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</si>
  <si>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</si>
  <si>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</si>
  <si>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</si>
  <si>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</si>
  <si>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</si>
  <si>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</si>
  <si>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</si>
  <si>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</si>
  <si>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</si>
  <si>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</si>
  <si>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</si>
  <si>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</si>
  <si>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</si>
  <si>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</si>
  <si>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</si>
  <si>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</si>
  <si>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</si>
  <si>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</si>
  <si>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</si>
  <si>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</si>
  <si>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</si>
  <si>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</si>
  <si>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</si>
  <si>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</si>
  <si>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</si>
  <si>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</si>
  <si>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</si>
  <si>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</si>
  <si>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</si>
  <si>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</si>
  <si>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</si>
  <si>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</si>
  <si>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</si>
  <si>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</si>
  <si>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</si>
  <si>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</si>
  <si>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</si>
  <si>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</si>
  <si>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</si>
  <si>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</si>
  <si>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</si>
  <si>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</si>
  <si>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</si>
  <si>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</si>
  <si>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</si>
  <si>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</si>
  <si>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</si>
  <si>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</si>
  <si>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</si>
  <si>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</si>
  <si>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</si>
  <si>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</si>
  <si>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</si>
  <si>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</si>
  <si>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</si>
  <si>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</si>
  <si>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</si>
  <si>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</si>
  <si>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</si>
  <si>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</si>
  <si>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</si>
  <si>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</si>
  <si>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</si>
  <si>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</si>
  <si>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</si>
  <si>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</si>
  <si>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</si>
  <si>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</si>
  <si>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</si>
  <si>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</si>
  <si>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</si>
  <si>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</si>
  <si>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</si>
  <si>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</si>
  <si>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</si>
  <si>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</si>
  <si>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</si>
  <si>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</si>
  <si>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</si>
  <si>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</si>
  <si>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</si>
  <si>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</si>
  <si>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</si>
  <si>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</si>
  <si>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</si>
  <si>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</si>
  <si>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</si>
  <si>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</si>
  <si>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</si>
  <si>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</si>
  <si>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</si>
  <si>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</si>
  <si>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</si>
  <si>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</si>
  <si>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</si>
  <si>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</si>
  <si>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</si>
  <si>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</si>
  <si>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</si>
  <si>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</si>
  <si>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</si>
  <si>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</si>
  <si>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</si>
  <si>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</si>
  <si>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</si>
  <si>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</si>
  <si>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</si>
  <si>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</si>
  <si>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</si>
  <si>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</si>
  <si>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</si>
  <si>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</si>
  <si>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</si>
  <si>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</si>
  <si>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</si>
  <si>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</si>
  <si>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Port de chaussure de ville.</t>
  </si>
  <si>
    <t>Présence de toile d'araignée au plafond de la zone de réception.</t>
  </si>
  <si>
    <t>Utilisation d'un produit de nettoyage nommé 'INO Renov' pour le nettoyage de la balance. Ce produit n'est pas indiqué à la procédure de nettoyage.</t>
  </si>
  <si>
    <t>Perte de la traçabilité des morceaux de fromage réemballés.</t>
  </si>
  <si>
    <t xml:space="preserve">Maintenir les produits casse dans la zone appropriée.
</t>
  </si>
  <si>
    <t>Un seul thermomètre pour rayons fromage/ charcuterie et rayon traiteur.</t>
  </si>
  <si>
    <t>Fournir des thermomètres séparés.</t>
  </si>
  <si>
    <t>Armoire UV en panne.</t>
  </si>
  <si>
    <t>Prévoir une machine filmeuse au niveau du rayon poissonnerie.</t>
  </si>
  <si>
    <t>Filmage des barquettes des produits de la mer au niveau du rayon fromage. Il y'a risque de contamination croisée.</t>
  </si>
  <si>
    <t>Assurer la traçabilité de tous les produits mis en vente.</t>
  </si>
  <si>
    <t>Ecaillement et oxydation du revêtement mural de la chambre froide.
Ecaillement du revêtement du sol de la chambre froide négative.</t>
  </si>
  <si>
    <t>Fixer le revêtement mural de la chambre froide.
Fixer le revêtement du sol de la chambre froide négative.</t>
  </si>
  <si>
    <t>Manque de traçabilité des moules décortiqués Mahjoub N° lot 038 (DE 01/01/2019)
Egalement, manque de 10kg du même produit au stock.</t>
  </si>
  <si>
    <t>Respecter la fréquence de changement de l'huile de friture.</t>
  </si>
  <si>
    <t>Entreposage d'un poisson antérieurement éviscéré dans une caisse de poissons stockés dans la chambre froide.
Il s'agit d'un poisson retour d'un client.</t>
  </si>
  <si>
    <t xml:space="preserve">Protéger correctement le meuble d'exposition. </t>
  </si>
  <si>
    <t>Renforcer le nettoyage de ces équipements.</t>
  </si>
  <si>
    <t>Résine écaillée.</t>
  </si>
  <si>
    <t>Un seul thermomètre au rayon fromage/ charcuterie et traiteur.</t>
  </si>
  <si>
    <t>Prévoir des thermomètres séparés pour chaque rayon.</t>
  </si>
  <si>
    <t>Manque de traçabilité de 40 pièces de  poulets rôtis 'Cuisto' N° lot 03001001.</t>
  </si>
  <si>
    <t>Indiquer correctement le nombre et le numéro de lot des produits sur les enregistrements de traçabilité.</t>
  </si>
  <si>
    <t>Respecter la dose de chlore indiquée dans la procédure de décontamination des fruits/ œufs.</t>
  </si>
  <si>
    <t>Non respect du protocole de décontamination; dosage de chlore non maitrisé.
L'enregistrement de décontamination n'a pas été réalisé au mois de janvier.</t>
  </si>
  <si>
    <t>Ecaillement du revêtement du sol de la chambre froide positive.</t>
  </si>
  <si>
    <t>Fixer le revêtement de la chambre froide.</t>
  </si>
  <si>
    <t>Présence d'un paquet de Makroudh 'Essaada' ayant un emballage abimé.</t>
  </si>
  <si>
    <t>Les DEIV du rayon FLEG sont placés au dessus des linéaires.</t>
  </si>
  <si>
    <t>Revoir l'emplacement des DEIV.</t>
  </si>
  <si>
    <t>Remplacer ces éléments.</t>
  </si>
  <si>
    <t>Présence de souillures persistantes et poussière sous les caisses de légumes.</t>
  </si>
  <si>
    <t>Même chambre froide pour viande rouge et volaille. Absence de séparation physique entre les 2 secteurs.</t>
  </si>
  <si>
    <t>Renforcer le nettoyage de la planche de découpe volaille trad.</t>
  </si>
  <si>
    <t>Stagnation d'eau au niveau du laboratoire boucherie.</t>
  </si>
  <si>
    <t>Revoir le système de drainage des eaux de nettoyage au niveau du laboratoire de la boucherie.</t>
  </si>
  <si>
    <t>Perte de traçabilité escalope de dinde 'Cuisto' N° lot 0300202; indication erronée des numéros de lot de l'escalope de dinde sur les documents à partir du 31/01/2019.</t>
  </si>
  <si>
    <t>Indiquer correctement les numéros de lots et les quantités dans les documents de traçabilité.</t>
  </si>
  <si>
    <t>Indication de la date de réception des carcasses au lieu de leur date d'abattage sur les enregistrements de traçabilité de la boucherie fabrication.  Il y'a risque de dépassement de la durée de vie (J d'abattage+6).</t>
  </si>
  <si>
    <t>Indiquer la date d'abattage des carcasses sur les enregistrements de traçabilité.</t>
  </si>
  <si>
    <t>Manque d'égouttoir pour exposition des abats.</t>
  </si>
  <si>
    <t>Les casiers des vestiaires hommes sont abimés et rouillés.</t>
  </si>
  <si>
    <t>Réparer et repeindre les casiers abimés.</t>
  </si>
  <si>
    <t>Présence de restes alimentaires dans un casier dans vestiaires femmes.</t>
  </si>
  <si>
    <t>Interdire l'entreposage des aliments dans les casiers.</t>
  </si>
  <si>
    <t>GTC en panne</t>
  </si>
  <si>
    <t>Le GTC est non fonctionnel au magasin.</t>
  </si>
  <si>
    <t>Ecaillement du revêtement des meubles des yaourts.</t>
  </si>
  <si>
    <t>Présence de rouille sur la gaine de la fabrique de glace.</t>
  </si>
  <si>
    <t xml:space="preserve">Fissure de la vitre du meuble surgelé des produits de la mer.
</t>
  </si>
  <si>
    <t>Ecarter les produits ayant perdu leur étiquette d'origine.</t>
  </si>
  <si>
    <t>Avertir les services concernés sur cet écart.</t>
  </si>
  <si>
    <t>Renforcer le nettoyage de la zone.</t>
  </si>
  <si>
    <t>Assurer le contrôle et enregistrement pour chaque réception des produits de la mer.</t>
  </si>
  <si>
    <t>Respecter la charte vestimentaire UHD.</t>
  </si>
  <si>
    <t>Ecarter les produits avec des emballages abimés.</t>
  </si>
  <si>
    <t>Mettre les pains dans les emballages après refroidissement.</t>
  </si>
  <si>
    <t>Fournir des égouttoirs ay rayon boucherie.</t>
  </si>
  <si>
    <t xml:space="preserve">Interdire les retours des poissons éviscérés dans la chambre froide. </t>
  </si>
  <si>
    <t>Interdire cette pratique.</t>
  </si>
  <si>
    <t>Les contrôles des réceptions des produits de la mer à partir de l'entrepôt sont irréguliers.</t>
  </si>
  <si>
    <t>Interdire la pratique de remballage.</t>
  </si>
  <si>
    <t>Interdire la pratique de remballage</t>
  </si>
  <si>
    <t>Etat de propreté de la planche de découpe volaille trad. insatisfaisant.</t>
  </si>
  <si>
    <t>Renforcer le nettoyage et dépoussiérage sous les caisses.</t>
  </si>
  <si>
    <t>Fixer le revêtement du meuble.</t>
  </si>
  <si>
    <t>Réparer la conduite de la hotte.</t>
  </si>
  <si>
    <t>Fixer le revêtement du sol.</t>
  </si>
  <si>
    <t>Remplacer les tubes néons grillés.</t>
  </si>
  <si>
    <t>Assurer la séparation physique au niveau de la chambre froide.</t>
  </si>
  <si>
    <t>Raboter la planche de découpe volaille trad.</t>
  </si>
  <si>
    <t>Remplacer la vitre abimée.</t>
  </si>
  <si>
    <t>Réparer l'armoire UV.</t>
  </si>
  <si>
    <t>Réparer ou remplacer les poubelles abimées.</t>
  </si>
  <si>
    <t>Le système à pédale des poubelles des rayons fromage, traiteur et FLEG est endommagé.</t>
  </si>
  <si>
    <t>Mettre en marche le GTC.</t>
  </si>
  <si>
    <t>Certains couvercles des bacs à épices sont endommagés.</t>
  </si>
  <si>
    <t>La conduite de la hotte est endommagée.</t>
  </si>
  <si>
    <t>2 tubes néon ne sont pas fonctionnels au laboratoire.
Un tube néon est non fonctionnel au niveau de la chambre froide des pizzas.</t>
  </si>
  <si>
    <t>Le meuble d'exposition à température ambiante est partiellement protégé.</t>
  </si>
  <si>
    <t>La planche de découpe de volaille trad. est fortement fissurée, le nettoyage de l'équipement est difficile.</t>
  </si>
  <si>
    <t>Procéder à un traitement antirouille pour la gaine de fabrique de glace.</t>
  </si>
  <si>
    <t>Ecaillement du revêtement du meuble froid.</t>
  </si>
  <si>
    <t>Les gants étaient jetés par terre et sur le poste lave-mains.</t>
  </si>
  <si>
    <t>Réemballe des morceaux de fromage 'Edam Majesté et Val Brebis' suite à une modification du prix de vente.</t>
  </si>
  <si>
    <t xml:space="preserve">Une barquette de ricotta et un boudin de charcuterie entamé étaient jetés dans la poubelle. </t>
  </si>
  <si>
    <t>Le support de la station de nettoyage au niveau de la poissonnerie est abimé.</t>
  </si>
  <si>
    <t>Fixer le support de la station de nettoyage au niveau du rayon poissonnerie.</t>
  </si>
  <si>
    <t>Stockage de deux barquettes de calamar surgelé dépourvues d'étiquettes UHD dans la chambre froide négative.</t>
  </si>
  <si>
    <t>Présence de salissures au dessus du four.
Présence de souillures persistantes au niveau de la rôtissoire.
Présence de résidus incinérés sur les parois de la friteuse.</t>
  </si>
  <si>
    <t>Renforcer le triage des fruits exposés et alerter les services concernés.</t>
  </si>
  <si>
    <t>Renforcer le triage des légumes exposés et alerter les services concernés.</t>
  </si>
  <si>
    <t>Manque de fraicheur des pommes de terre et des laitues exposés. Ces produits sont réceptionnés le jour de l'audit.</t>
  </si>
  <si>
    <t>Oxydation des étagères d'exposition des huiles.</t>
  </si>
  <si>
    <t>Présence excessive de givre au sol de la chambre froide négative des produits de la mer.
Développement de givre sur le couvercle du meuble surgelé PLS.</t>
  </si>
  <si>
    <t>Procéder au dégivrage de la chambre froide négative des produits de la mer et du meuble surgelé PLS.</t>
  </si>
  <si>
    <t>Ecaillement du revêtement du sol de la chambre froide positive et au couloir en face.</t>
  </si>
  <si>
    <t>Présence de condensation d'eau sur les emballages des pains aux six céréales.</t>
  </si>
  <si>
    <t>Etat de propreté des armoires de stockage des emballages insatisfaisant.</t>
  </si>
  <si>
    <t>Entreposage d'un bout de papier souillé dans le bac à glace prête à l'utilisation.</t>
  </si>
  <si>
    <t>La presse orange n'est pas mentionnée dans le protocole de nettoyage et sur les enregistrements de suivi.</t>
  </si>
  <si>
    <t>Fixer le revêtement du meuble froid.</t>
  </si>
  <si>
    <t>Ecaillement du meuble froid des viandes rouges.</t>
  </si>
  <si>
    <t>Procéder à un traitement antirouille pour ces étagères.</t>
  </si>
  <si>
    <t>Présence de traces de fuite au mur du stand.
Crevassement du mur séparateur entre les rayons poissonnerie et volaille trad.</t>
  </si>
  <si>
    <t>Résoudre le problème de fuite et fixer le mur séparateur des deux rayons.</t>
  </si>
  <si>
    <t>Présence de rouille à la plonge du laboratoire boucherie.</t>
  </si>
  <si>
    <t>Renforcer le nettoyage du dispositif d'entreposage des emballages.</t>
  </si>
  <si>
    <t>Assurer l'identification des produits mis en emballage.</t>
  </si>
  <si>
    <t>Maintenir les gants dans un endroit propre.</t>
  </si>
  <si>
    <t>Manque de fraicheur des pommes exposées.</t>
  </si>
  <si>
    <t>Procéder à un traitement antirouille pour la plonge boucherie.</t>
  </si>
  <si>
    <t>Ecaillement du revêtement du sol du laboratoire.</t>
  </si>
  <si>
    <t>Fixer le revêtement du sol du laboratoire.</t>
  </si>
  <si>
    <t>UHD Mourouj 1</t>
  </si>
  <si>
    <t>Huile de friture usagée (en cours du service).
Ecumoire endommagée.</t>
  </si>
  <si>
    <t>Absence d'étiquette UHD/ fournisseur sur une barquette de dattes.</t>
  </si>
  <si>
    <t>Les actions correctives relatives à l'état des revêtements des chambres froides ne sont pas encore clôturées.</t>
  </si>
  <si>
    <t>Planifier les actions de réparation des revêtements.</t>
  </si>
  <si>
    <t>Dr Hend KAMOUN</t>
  </si>
  <si>
    <t>Directeur du magasin et chefs rayons</t>
  </si>
  <si>
    <t>OK</t>
  </si>
  <si>
    <t>Présence de déchets dans le monte charge</t>
  </si>
  <si>
    <t>eviter d'eliminer les déchets dans le monte charge</t>
  </si>
  <si>
    <t>Poids pain à l'ancienne non conforme poids verifié 308g &lt; poids étiquette 360g</t>
  </si>
  <si>
    <t>contacter le fournisseur</t>
  </si>
  <si>
    <t>pain à l'ancienne non indiqué sur la fiche de suivi de poids</t>
  </si>
  <si>
    <t>ecaillement du revetement du linéaire</t>
  </si>
  <si>
    <t>revoir le revetement du linéaire</t>
  </si>
  <si>
    <t>non respect du protocole : surdosage utilisation d'un gobelet d'eau de javel pour 10L d'eau</t>
  </si>
  <si>
    <t>assurer le respect du dosage</t>
  </si>
  <si>
    <t xml:space="preserve">les produits surgelés ne sont pas protégés dans la chambre froide négative
</t>
  </si>
  <si>
    <t>assurer la protection des produits</t>
  </si>
  <si>
    <t>Un tube néon est non fonctionnel au niveau de la chambre froide des pizzas et PF</t>
  </si>
  <si>
    <t>Evaporateur labo sale</t>
  </si>
  <si>
    <t>température verifiée 10°C et celle affichée 6°C
Le meuble réfrigéré est placé face au four ce qui ne favorise pas le refroidissement de cette vitrine réfrigérée</t>
  </si>
  <si>
    <t xml:space="preserve">Revoir l'emplacement de ce meuble réfrigéré </t>
  </si>
  <si>
    <t xml:space="preserve">Protéger correctement le meuble d'exposition.
</t>
  </si>
  <si>
    <t xml:space="preserve">Le meuble d'exposition à température ambiante est partiellement protégé.
</t>
  </si>
  <si>
    <t>Chambre froide négative: décollement du revêtement du sol et de la plinthe</t>
  </si>
  <si>
    <t xml:space="preserve">tomme de bizerte entamée le 21/05/19 et non tracée le jour de son ouverture </t>
  </si>
  <si>
    <t>assurer la tracabilité des produits le jour de leur ouverture</t>
  </si>
  <si>
    <t xml:space="preserve">carreaux de faïence cassés au niveau du mur
</t>
  </si>
  <si>
    <t>colmater les carreaux cassés</t>
  </si>
  <si>
    <t>température verifiée du linéaire 6,9°C</t>
  </si>
  <si>
    <t>exposition de viande hachée au stand trad</t>
  </si>
  <si>
    <t>la viande doit etre hachée à la demade et à la vue du client</t>
  </si>
  <si>
    <t>Une barquette de pilon de poulet non retirée dont la DLC 28/05/19</t>
  </si>
  <si>
    <t>Verifier les DLC</t>
  </si>
  <si>
    <t>Manque du référentiel boucherie TRAD</t>
  </si>
  <si>
    <t>Afficher le referentiel boucherie trad</t>
  </si>
  <si>
    <t>plan d'action pour la salmonelle :coin de la planche non coupé</t>
  </si>
  <si>
    <t>assurer l'identification de la planche de decoupe</t>
  </si>
  <si>
    <t>1/la quantité de blanc de poulet exposée et tracée le 26/05/19 est 12,8kg hors la quantité recue le 26/05 est seulement 10kg (2,8kg non tracé)
2/la quantité de steak de dinde exposée et tracée le 26/05/19 est 11,5kg hors la quantité recue le 26/05 est seulement 10kg (1,5kg non tracé)
3/cadencier d'hachage non disponible au magasin</t>
  </si>
  <si>
    <t xml:space="preserve">
1 et 2/ assurer la tracabilité de toute la quantité exposée
3/assurer le remplissage du cadencier d'hachage</t>
  </si>
  <si>
    <t xml:space="preserve">Etat de propreté de la planche de découpe volaille trad. insatisfaisant.
la manche de la feuille à lame est réparé momentanément avec du scotch ce qui rend difficile son nettoyage désinfection
</t>
  </si>
  <si>
    <t>Renforcer le nettoyage de la planche de découpe volaille trad.
Changer la feuille de lame</t>
  </si>
  <si>
    <t>absence de thermomètre afficheur au niveau du labo</t>
  </si>
  <si>
    <t>mettre en place un thermomètre afficheur</t>
  </si>
  <si>
    <t xml:space="preserve">température a cœur de la cote à l'os est 5,7°C </t>
  </si>
  <si>
    <t>absence de thermomètre afficheur au niveau du linéaire  LS
Température verifiée au meuble LS 0,7°C</t>
  </si>
  <si>
    <t xml:space="preserve">
Crevassement du mur séparateur entre les rayons poissonnerie et volaille trad.</t>
  </si>
  <si>
    <t>température de la ch froide affichée 8,9°C</t>
  </si>
  <si>
    <t>revoir la température de la ch froide</t>
  </si>
  <si>
    <t xml:space="preserve">écaillement du revêtement du mur avec traces de rouille au niveau de la chambre froide positive
Chambre froide négative: décollement du revêtement du sol et de la plinthe
</t>
  </si>
  <si>
    <t>Poissonnerie: manque de pistolet pour la centrale de nettoyage</t>
  </si>
  <si>
    <t>fixer le pistolet</t>
  </si>
  <si>
    <t xml:space="preserve">assurer le nettoyage des objets décoratifs en plastique
</t>
  </si>
  <si>
    <t xml:space="preserve">nettoyage des objets décoratifs en plastique doit etre réalisé quotidiennement
</t>
  </si>
  <si>
    <t>présence d'une barquette anneaux de calamar pané périmé DLC 17/05/19</t>
  </si>
  <si>
    <t>renforcer le contrôle de DLC</t>
  </si>
  <si>
    <t>citron moisi</t>
  </si>
  <si>
    <t>traces de rouille au niveau murs de la chambre froide</t>
  </si>
  <si>
    <t>eliminer les traces de rouille</t>
  </si>
  <si>
    <t>boites de chamia cabossées</t>
  </si>
  <si>
    <t>eliminer les boites cabossées</t>
  </si>
  <si>
    <t xml:space="preserve">contacter le fournisseur </t>
  </si>
  <si>
    <t>un paquet de bavarese dolce amaro dont DF et DLC effacés et illisibles 
pizza fino:etiquetage non conforme : absence de DF et N° lot</t>
  </si>
  <si>
    <t xml:space="preserve">Ecaillement du revêtement du sol de la chambre froide positive </t>
  </si>
  <si>
    <t>balance non encore calibrée bien que le payement a été fait</t>
  </si>
  <si>
    <t>fixer le support de la douchette
Procéder à un traitement antirouille pour la plonge boucherie.</t>
  </si>
  <si>
    <t>Poissonnerie: le support de la douchette est non fixé
Présence de rouille à la plonge du laboratoire boucherie.</t>
  </si>
  <si>
    <t>Le système à pédale des poubelles des rayons fromage est endommagé.</t>
  </si>
  <si>
    <t>Procéder au dégivrage  du meuble surgelé PLS.</t>
  </si>
  <si>
    <t xml:space="preserve">
Développement de givre sur le couvercle du meuble surgelé PLS.
givre au niveau de l'evaporateur de la ch froide positive</t>
  </si>
  <si>
    <t>un des deux montes charge est en panne</t>
  </si>
  <si>
    <t>réparer le monte charge</t>
  </si>
  <si>
    <t>renforcer le tri des legumes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</si>
</sst>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9"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b/>
      <sz val="11"/>
      <name val="Calibri Light"/>
      <family val="2"/>
      <scheme val="major"/>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0" fontId="11" fillId="0" borderId="1" xfId="0" applyFont="1" applyBorder="1" applyAlignment="1" applyProtection="1">
      <alignment vertical="top" wrapText="1"/>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3" fillId="0" borderId="1" xfId="0" applyFont="1" applyBorder="1" applyAlignment="1" applyProtection="1">
      <alignment wrapText="1"/>
      <protection locked="0"/>
    </xf>
    <xf numFmtId="0" fontId="47" fillId="0" borderId="1" xfId="0" applyFont="1" applyBorder="1" applyAlignment="1" applyProtection="1">
      <alignment wrapText="1"/>
      <protection locked="0"/>
    </xf>
    <xf numFmtId="0" fontId="48" fillId="2" borderId="1" xfId="1" applyFont="1" applyFill="1" applyBorder="1" applyAlignment="1" applyProtection="1">
      <alignment horizontal="left" wrapText="1"/>
      <protection locked="0"/>
    </xf>
    <xf numFmtId="0" fontId="47" fillId="0" borderId="4" xfId="0" applyFont="1" applyBorder="1" applyAlignment="1" applyProtection="1">
      <alignment wrapText="1"/>
      <protection locked="0"/>
    </xf>
    <xf numFmtId="0" fontId="47" fillId="0" borderId="7" xfId="0" applyFont="1" applyBorder="1" applyProtection="1">
      <protection locked="0"/>
    </xf>
    <xf numFmtId="0" fontId="47" fillId="0" borderId="12" xfId="0" applyFont="1" applyBorder="1" applyAlignment="1" applyProtection="1">
      <alignment wrapText="1"/>
      <protection locked="0"/>
    </xf>
    <xf numFmtId="0" fontId="47" fillId="0" borderId="7" xfId="0" applyFont="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0.68421052631578949</c:v>
                </c:pt>
                <c:pt idx="1">
                  <c:v>0.97222222222222221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19854160"/>
        <c:axId val="1819875920"/>
      </c:barChart>
      <c:catAx>
        <c:axId val="181985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75920"/>
        <c:crosses val="autoZero"/>
        <c:auto val="1"/>
        <c:lblAlgn val="ctr"/>
        <c:lblOffset val="100"/>
        <c:noMultiLvlLbl val="0"/>
      </c:catAx>
      <c:valAx>
        <c:axId val="181987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19862320"/>
        <c:axId val="1819847088"/>
      </c:barChart>
      <c:catAx>
        <c:axId val="181986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47088"/>
        <c:crosses val="autoZero"/>
        <c:auto val="1"/>
        <c:lblAlgn val="ctr"/>
        <c:lblOffset val="100"/>
        <c:noMultiLvlLbl val="0"/>
      </c:catAx>
      <c:valAx>
        <c:axId val="181984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0.97727272727272729</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19862864"/>
        <c:axId val="1819848720"/>
      </c:barChart>
      <c:catAx>
        <c:axId val="181986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48720"/>
        <c:crosses val="autoZero"/>
        <c:auto val="1"/>
        <c:lblAlgn val="ctr"/>
        <c:lblOffset val="100"/>
        <c:noMultiLvlLbl val="0"/>
      </c:catAx>
      <c:valAx>
        <c:axId val="181984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0.98648648648648651</c:v>
                </c:pt>
                <c:pt idx="2">
                  <c:v>1</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19850352"/>
        <c:axId val="1819850896"/>
      </c:barChart>
      <c:catAx>
        <c:axId val="181985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50896"/>
        <c:crosses val="autoZero"/>
        <c:auto val="1"/>
        <c:lblAlgn val="ctr"/>
        <c:lblOffset val="100"/>
        <c:noMultiLvlLbl val="0"/>
      </c:catAx>
      <c:valAx>
        <c:axId val="1819850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0.97058823529411764</c:v>
                </c:pt>
                <c:pt idx="1">
                  <c:v>0.97058823529411764</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19865584"/>
        <c:axId val="1819871024"/>
      </c:barChart>
      <c:catAx>
        <c:axId val="181986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71024"/>
        <c:crosses val="autoZero"/>
        <c:auto val="1"/>
        <c:lblAlgn val="ctr"/>
        <c:lblOffset val="100"/>
        <c:noMultiLvlLbl val="0"/>
      </c:catAx>
      <c:valAx>
        <c:axId val="181987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0.75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19867760"/>
        <c:axId val="1739760320"/>
      </c:barChart>
      <c:catAx>
        <c:axId val="181986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9760320"/>
        <c:crosses val="autoZero"/>
        <c:auto val="1"/>
        <c:lblAlgn val="ctr"/>
        <c:lblOffset val="100"/>
        <c:noMultiLvlLbl val="0"/>
      </c:catAx>
      <c:valAx>
        <c:axId val="173976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0.7923728813559322</c:v>
                </c:pt>
                <c:pt idx="1">
                  <c:v>0.75203252032520329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25163264"/>
        <c:axId val="1825173600"/>
      </c:barChart>
      <c:catAx>
        <c:axId val="182516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173600"/>
        <c:crosses val="autoZero"/>
        <c:auto val="1"/>
        <c:lblAlgn val="ctr"/>
        <c:lblOffset val="100"/>
        <c:noMultiLvlLbl val="0"/>
      </c:catAx>
      <c:valAx>
        <c:axId val="182517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516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0.82944606413994171</c:v>
                </c:pt>
                <c:pt idx="1">
                  <c:v>0.9182825484764543</c:v>
                </c:pt>
                <c:pt idx="2">
                  <c:v>0.94444444444444442</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25175776"/>
        <c:axId val="1825174144"/>
      </c:barChart>
      <c:catAx>
        <c:axId val="182517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174144"/>
        <c:crosses val="autoZero"/>
        <c:auto val="1"/>
        <c:lblAlgn val="ctr"/>
        <c:lblOffset val="100"/>
        <c:noMultiLvlLbl val="0"/>
      </c:catAx>
      <c:valAx>
        <c:axId val="182517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517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0.8109094727479369</c:v>
                </c:pt>
                <c:pt idx="1">
                  <c:v>0.83515753440082885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25157280"/>
        <c:axId val="1825174688"/>
        <c:extLst xmlns:c16r2="http://schemas.microsoft.com/office/drawing/2015/06/chart"/>
      </c:barChart>
      <c:catAx>
        <c:axId val="18251572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174688"/>
        <c:crosses val="autoZero"/>
        <c:auto val="1"/>
        <c:lblAlgn val="ctr"/>
        <c:lblOffset val="100"/>
        <c:noMultiLvlLbl val="0"/>
      </c:catAx>
      <c:valAx>
        <c:axId val="182517468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515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0.41475000000000001</c:v>
                </c:pt>
                <c:pt idx="1">
                  <c:v>0.48888888888888887</c:v>
                </c:pt>
                <c:pt idx="2">
                  <c:v>0.64999999999999991</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25165440"/>
        <c:axId val="1825162176"/>
        <c:extLst xmlns:c16r2="http://schemas.microsoft.com/office/drawing/2015/06/chart"/>
      </c:barChart>
      <c:catAx>
        <c:axId val="182516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162176"/>
        <c:crosses val="autoZero"/>
        <c:auto val="1"/>
        <c:lblAlgn val="ctr"/>
        <c:lblOffset val="100"/>
        <c:noMultiLvlLbl val="0"/>
      </c:catAx>
      <c:valAx>
        <c:axId val="182516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516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19851440"/>
        <c:axId val="1819873200"/>
      </c:barChart>
      <c:catAx>
        <c:axId val="181985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73200"/>
        <c:crosses val="autoZero"/>
        <c:auto val="1"/>
        <c:lblAlgn val="ctr"/>
        <c:lblOffset val="100"/>
        <c:noMultiLvlLbl val="0"/>
      </c:catAx>
      <c:valAx>
        <c:axId val="181987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0.85897435897435892</c:v>
                </c:pt>
                <c:pt idx="1">
                  <c:v>0.97499999999999998</c:v>
                </c:pt>
                <c:pt idx="2">
                  <c:v>1</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19861232"/>
        <c:axId val="1819855792"/>
      </c:barChart>
      <c:catAx>
        <c:axId val="181986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55792"/>
        <c:crosses val="autoZero"/>
        <c:auto val="1"/>
        <c:lblAlgn val="ctr"/>
        <c:lblOffset val="100"/>
        <c:noMultiLvlLbl val="0"/>
      </c:catAx>
      <c:valAx>
        <c:axId val="181985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0.79487179487179482</c:v>
                </c:pt>
                <c:pt idx="1">
                  <c:v>0.83333333333333337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19856336"/>
        <c:axId val="1819853072"/>
      </c:barChart>
      <c:catAx>
        <c:axId val="181985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53072"/>
        <c:crosses val="autoZero"/>
        <c:auto val="1"/>
        <c:lblAlgn val="ctr"/>
        <c:lblOffset val="100"/>
        <c:noMultiLvlLbl val="0"/>
      </c:catAx>
      <c:valAx>
        <c:axId val="181985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0.61111111111111116</c:v>
                </c:pt>
                <c:pt idx="1">
                  <c:v>0.94594594594594594</c:v>
                </c:pt>
                <c:pt idx="2">
                  <c:v>1</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19861776"/>
        <c:axId val="1819877008"/>
      </c:barChart>
      <c:catAx>
        <c:axId val="181986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77008"/>
        <c:crosses val="autoZero"/>
        <c:auto val="1"/>
        <c:lblAlgn val="ctr"/>
        <c:lblOffset val="100"/>
        <c:noMultiLvlLbl val="0"/>
      </c:catAx>
      <c:valAx>
        <c:axId val="181987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0.84090909090909094</c:v>
                </c:pt>
                <c:pt idx="1">
                  <c:v>0.73404255319148937</c:v>
                </c:pt>
                <c:pt idx="2">
                  <c:v>0.5</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19860144"/>
        <c:axId val="1819874832"/>
      </c:barChart>
      <c:catAx>
        <c:axId val="181986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74832"/>
        <c:crosses val="autoZero"/>
        <c:auto val="1"/>
        <c:lblAlgn val="ctr"/>
        <c:lblOffset val="100"/>
        <c:noMultiLvlLbl val="0"/>
      </c:catAx>
      <c:valAx>
        <c:axId val="181987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6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0.66666666666666663</c:v>
                </c:pt>
                <c:pt idx="1">
                  <c:v>0.8902439024390244</c:v>
                </c:pt>
                <c:pt idx="2">
                  <c:v>1</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19871568"/>
        <c:axId val="1819844912"/>
      </c:barChart>
      <c:catAx>
        <c:axId val="181987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44912"/>
        <c:crosses val="autoZero"/>
        <c:auto val="1"/>
        <c:lblAlgn val="ctr"/>
        <c:lblOffset val="100"/>
        <c:noMultiLvlLbl val="0"/>
      </c:catAx>
      <c:valAx>
        <c:axId val="1819844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7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0.90740740740740744</c:v>
                </c:pt>
                <c:pt idx="1">
                  <c:v>0.98275862068965514</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19859056"/>
        <c:axId val="1819846000"/>
      </c:barChart>
      <c:catAx>
        <c:axId val="181985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46000"/>
        <c:crosses val="autoZero"/>
        <c:auto val="1"/>
        <c:lblAlgn val="ctr"/>
        <c:lblOffset val="100"/>
        <c:noMultiLvlLbl val="0"/>
      </c:catAx>
      <c:valAx>
        <c:axId val="181984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19859600"/>
        <c:axId val="1819866672"/>
      </c:barChart>
      <c:catAx>
        <c:axId val="181985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866672"/>
        <c:crosses val="autoZero"/>
        <c:auto val="1"/>
        <c:lblAlgn val="ctr"/>
        <c:lblOffset val="100"/>
        <c:noMultiLvlLbl val="0"/>
      </c:catAx>
      <c:valAx>
        <c:axId val="181986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85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I20" sqref="I20"/>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6" t="s">
        <v>277</v>
      </c>
      <c r="B18" s="436"/>
      <c r="C18" s="436"/>
      <c r="D18" s="437" t="s">
        <v>591</v>
      </c>
      <c r="E18" s="437"/>
      <c r="F18" s="437"/>
      <c r="G18" s="437"/>
      <c r="H18" s="437"/>
      <c r="I18" s="437"/>
      <c r="J18" s="437"/>
      <c r="K18" s="437"/>
    </row>
    <row r="20" spans="1:11" ht="16.5" x14ac:dyDescent="0.3">
      <c r="A20" s="54"/>
      <c r="B20" s="49"/>
      <c r="C20" s="49"/>
      <c r="D20" s="49"/>
      <c r="E20" s="49"/>
      <c r="F20" s="49"/>
      <c r="G20" s="49"/>
      <c r="H20" s="49"/>
      <c r="I20" s="49"/>
    </row>
    <row r="21" spans="1:11" x14ac:dyDescent="0.25">
      <c r="A21" s="438" t="s">
        <v>278</v>
      </c>
      <c r="B21" s="438"/>
      <c r="C21" s="438"/>
      <c r="D21" s="438"/>
      <c r="E21" s="438"/>
      <c r="F21" s="438"/>
      <c r="G21" s="438"/>
      <c r="H21" s="438"/>
      <c r="I21" s="438"/>
      <c r="J21" s="438"/>
      <c r="K21" s="438"/>
    </row>
    <row r="22" spans="1:11" x14ac:dyDescent="0.25">
      <c r="A22" s="55"/>
      <c r="B22" s="50"/>
      <c r="C22" s="50"/>
      <c r="D22" s="49"/>
      <c r="E22" s="49"/>
      <c r="F22" s="49"/>
      <c r="G22" s="49"/>
      <c r="H22" s="49"/>
      <c r="I22" s="49"/>
    </row>
    <row r="23" spans="1:11" ht="42" customHeight="1" x14ac:dyDescent="0.25">
      <c r="A23" s="56" t="s">
        <v>279</v>
      </c>
      <c r="B23" s="432" t="s">
        <v>280</v>
      </c>
      <c r="C23" s="432"/>
      <c r="D23" s="49"/>
      <c r="E23" s="49"/>
      <c r="F23" s="49"/>
      <c r="G23" s="49"/>
      <c r="H23" s="49"/>
      <c r="I23" s="49"/>
      <c r="J23" s="48" t="str">
        <f>D18</f>
        <v>UHD Mourouj 1</v>
      </c>
    </row>
    <row r="24" spans="1:11" ht="33" customHeight="1" x14ac:dyDescent="0.25">
      <c r="A24" s="57" t="s">
        <v>281</v>
      </c>
      <c r="B24" s="431">
        <f>AVERAGE('A1 Exploitation'!D729,'A1 Technique'!D199)</f>
        <v>0.8109094727479369</v>
      </c>
      <c r="C24" s="431"/>
      <c r="D24" s="49"/>
      <c r="E24" s="49"/>
      <c r="F24" s="49"/>
      <c r="G24" s="49"/>
      <c r="H24" s="49"/>
      <c r="I24" s="49"/>
    </row>
    <row r="25" spans="1:11" ht="33" customHeight="1" x14ac:dyDescent="0.25">
      <c r="A25" s="56" t="s">
        <v>282</v>
      </c>
      <c r="B25" s="431">
        <f>AVERAGE('A2 Exploitation'!D730,'A2 Technique'!D199)</f>
        <v>0.83515753440082885</v>
      </c>
      <c r="C25" s="431"/>
      <c r="D25" s="49"/>
      <c r="E25" s="49"/>
      <c r="F25" s="49"/>
      <c r="G25" s="49"/>
      <c r="H25" s="49"/>
      <c r="I25" s="49"/>
    </row>
    <row r="26" spans="1:11" ht="33" customHeight="1" x14ac:dyDescent="0.25">
      <c r="A26" s="57" t="s">
        <v>283</v>
      </c>
      <c r="B26" s="431" t="e">
        <f>AVERAGE('A3 Exploitation'!D730,'A3 Technique'!D199)</f>
        <v>#DIV/0!</v>
      </c>
      <c r="C26" s="431"/>
      <c r="D26" s="49"/>
      <c r="E26" s="49"/>
      <c r="F26" s="49"/>
      <c r="G26" s="49"/>
      <c r="H26" s="49"/>
      <c r="I26" s="49"/>
    </row>
    <row r="27" spans="1:11" ht="33" customHeight="1" x14ac:dyDescent="0.25">
      <c r="A27" s="57" t="s">
        <v>284</v>
      </c>
      <c r="B27" s="431" t="e">
        <f>AVERAGE('A4 Exploitation'!D730,'A4 Technique'!D199)</f>
        <v>#DIV/0!</v>
      </c>
      <c r="C27" s="431"/>
      <c r="D27" s="49"/>
      <c r="E27" s="49"/>
      <c r="F27" s="49"/>
      <c r="G27" s="49"/>
      <c r="H27" s="49"/>
      <c r="I27" s="49"/>
    </row>
    <row r="28" spans="1:11" ht="33" customHeight="1" x14ac:dyDescent="0.25">
      <c r="A28" s="56" t="s">
        <v>285</v>
      </c>
      <c r="B28" s="431"/>
      <c r="C28" s="431"/>
      <c r="D28" s="49"/>
      <c r="E28" s="49"/>
      <c r="F28" s="49"/>
      <c r="G28" s="49"/>
      <c r="H28" s="49"/>
      <c r="I28" s="49"/>
    </row>
    <row r="29" spans="1:11" ht="33" customHeight="1" x14ac:dyDescent="0.25">
      <c r="A29" s="56" t="s">
        <v>286</v>
      </c>
      <c r="B29" s="431"/>
      <c r="C29" s="431"/>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2" t="s">
        <v>287</v>
      </c>
      <c r="C33" s="432"/>
      <c r="D33" s="49"/>
      <c r="E33" s="49"/>
      <c r="F33" s="49"/>
      <c r="G33" s="49"/>
      <c r="H33" s="49"/>
      <c r="I33" s="49"/>
      <c r="J33" s="48" t="str">
        <f>D18</f>
        <v>UHD Mourouj 1</v>
      </c>
    </row>
    <row r="34" spans="1:10" ht="33" customHeight="1" x14ac:dyDescent="0.25">
      <c r="A34" s="57" t="s">
        <v>281</v>
      </c>
      <c r="B34" s="431">
        <f>'A1 Exploitation'!D729</f>
        <v>0.82944606413994171</v>
      </c>
      <c r="C34" s="431"/>
      <c r="D34" s="49"/>
      <c r="E34" s="49"/>
      <c r="F34" s="49"/>
      <c r="G34" s="49"/>
      <c r="H34" s="49"/>
      <c r="I34" s="49"/>
    </row>
    <row r="35" spans="1:10" ht="33" customHeight="1" x14ac:dyDescent="0.25">
      <c r="A35" s="56" t="s">
        <v>282</v>
      </c>
      <c r="B35" s="431">
        <f>'A2 Exploitation'!D730</f>
        <v>0.9182825484764543</v>
      </c>
      <c r="C35" s="431"/>
      <c r="D35" s="49"/>
      <c r="E35" s="49"/>
      <c r="F35" s="49"/>
      <c r="G35" s="49"/>
      <c r="H35" s="49"/>
      <c r="I35" s="49"/>
    </row>
    <row r="36" spans="1:10" ht="33" customHeight="1" x14ac:dyDescent="0.25">
      <c r="A36" s="57" t="s">
        <v>283</v>
      </c>
      <c r="B36" s="431">
        <f>'A3 Exploitation'!D730</f>
        <v>0.94444444444444442</v>
      </c>
      <c r="C36" s="431"/>
      <c r="D36" s="49"/>
      <c r="E36" s="49"/>
      <c r="F36" s="49"/>
      <c r="G36" s="49"/>
      <c r="H36" s="49"/>
      <c r="I36" s="49"/>
    </row>
    <row r="37" spans="1:10" ht="33" customHeight="1" x14ac:dyDescent="0.25">
      <c r="A37" s="57" t="s">
        <v>284</v>
      </c>
      <c r="B37" s="431" t="e">
        <f>'A4 Exploitation'!D730</f>
        <v>#DIV/0!</v>
      </c>
      <c r="C37" s="431"/>
      <c r="D37" s="49"/>
      <c r="E37" s="49"/>
      <c r="F37" s="49"/>
      <c r="G37" s="49"/>
      <c r="H37" s="49"/>
      <c r="I37" s="49"/>
    </row>
    <row r="38" spans="1:10" ht="33" customHeight="1" x14ac:dyDescent="0.25">
      <c r="A38" s="56" t="s">
        <v>285</v>
      </c>
      <c r="B38" s="431"/>
      <c r="C38" s="431"/>
      <c r="D38" s="49"/>
      <c r="E38" s="49"/>
      <c r="F38" s="49"/>
      <c r="G38" s="49"/>
      <c r="H38" s="49"/>
      <c r="I38" s="49"/>
    </row>
    <row r="39" spans="1:10" ht="33" customHeight="1" x14ac:dyDescent="0.25">
      <c r="A39" s="56" t="s">
        <v>286</v>
      </c>
      <c r="B39" s="431"/>
      <c r="C39" s="431"/>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5" t="s">
        <v>288</v>
      </c>
      <c r="C42" s="435"/>
      <c r="D42" s="49"/>
      <c r="E42" s="49"/>
      <c r="F42" s="49"/>
      <c r="G42" s="49"/>
      <c r="H42" s="49"/>
      <c r="I42" s="49"/>
      <c r="J42" s="48" t="str">
        <f>D18</f>
        <v>UHD Mourouj 1</v>
      </c>
    </row>
    <row r="43" spans="1:10" ht="33" customHeight="1" x14ac:dyDescent="0.25">
      <c r="A43" s="57" t="s">
        <v>281</v>
      </c>
      <c r="B43" s="431">
        <f>AVERAGE('A1 Exploitation'!D727, 'A1 Technique'!D197)</f>
        <v>0.41475000000000001</v>
      </c>
      <c r="C43" s="431"/>
      <c r="D43" s="49"/>
      <c r="E43" s="49"/>
      <c r="F43" s="49"/>
      <c r="G43" s="49"/>
      <c r="H43" s="49"/>
      <c r="I43" s="49"/>
    </row>
    <row r="44" spans="1:10" ht="33" customHeight="1" x14ac:dyDescent="0.25">
      <c r="A44" s="56" t="s">
        <v>282</v>
      </c>
      <c r="B44" s="431">
        <f>AVERAGE('A2 Exploitation'!D728, 'A2 Technique'!D197)</f>
        <v>0.48888888888888887</v>
      </c>
      <c r="C44" s="431"/>
      <c r="D44" s="49"/>
      <c r="E44" s="49"/>
      <c r="F44" s="49"/>
      <c r="G44" s="49"/>
      <c r="H44" s="49"/>
      <c r="I44" s="49"/>
    </row>
    <row r="45" spans="1:10" ht="33" customHeight="1" x14ac:dyDescent="0.25">
      <c r="A45" s="57" t="s">
        <v>283</v>
      </c>
      <c r="B45" s="431">
        <f>AVERAGE('A3 Exploitation'!D728, 'A3 Technique'!D197)</f>
        <v>0.64999999999999991</v>
      </c>
      <c r="C45" s="431"/>
      <c r="D45" s="49"/>
      <c r="E45" s="49"/>
      <c r="F45" s="49"/>
      <c r="G45" s="49"/>
      <c r="H45" s="49"/>
      <c r="I45" s="49"/>
    </row>
    <row r="46" spans="1:10" ht="33" customHeight="1" x14ac:dyDescent="0.25">
      <c r="A46" s="57" t="s">
        <v>284</v>
      </c>
      <c r="B46" s="431" t="e">
        <f>AVERAGE('A4 Exploitation'!D728, 'A4 Technique'!D197)</f>
        <v>#DIV/0!</v>
      </c>
      <c r="C46" s="431"/>
      <c r="D46" s="49"/>
      <c r="E46" s="49"/>
      <c r="F46" s="49"/>
      <c r="G46" s="49"/>
      <c r="H46" s="49"/>
      <c r="I46" s="49"/>
    </row>
    <row r="47" spans="1:10" ht="33" customHeight="1" x14ac:dyDescent="0.25">
      <c r="A47" s="56" t="s">
        <v>285</v>
      </c>
      <c r="B47" s="431"/>
      <c r="C47" s="431"/>
      <c r="D47" s="49"/>
      <c r="E47" s="49"/>
      <c r="F47" s="49"/>
      <c r="G47" s="49"/>
      <c r="H47" s="49"/>
      <c r="I47" s="49"/>
    </row>
    <row r="48" spans="1:10" ht="33" customHeight="1" x14ac:dyDescent="0.25">
      <c r="A48" s="56" t="s">
        <v>286</v>
      </c>
      <c r="B48" s="431"/>
      <c r="C48" s="431"/>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2" t="s">
        <v>289</v>
      </c>
      <c r="C51" s="432"/>
      <c r="D51" s="49"/>
      <c r="E51" s="49"/>
      <c r="F51" s="49"/>
      <c r="G51" s="49"/>
      <c r="H51" s="49"/>
      <c r="I51" s="49"/>
      <c r="J51" s="48" t="str">
        <f>D18</f>
        <v>UHD Mourouj 1</v>
      </c>
    </row>
    <row r="52" spans="1:10" ht="33" customHeight="1" x14ac:dyDescent="0.25">
      <c r="A52" s="57" t="s">
        <v>281</v>
      </c>
      <c r="B52" s="434">
        <f>'A1 Exploitation'!D48</f>
        <v>0.68421052631578949</v>
      </c>
      <c r="C52" s="434"/>
      <c r="D52" s="49"/>
      <c r="E52" s="49"/>
      <c r="F52" s="49"/>
      <c r="G52" s="49"/>
      <c r="H52" s="49"/>
      <c r="I52" s="49"/>
    </row>
    <row r="53" spans="1:10" ht="33" customHeight="1" x14ac:dyDescent="0.25">
      <c r="A53" s="56" t="s">
        <v>282</v>
      </c>
      <c r="B53" s="434">
        <f>'A2 Exploitation'!D48</f>
        <v>0.97222222222222221</v>
      </c>
      <c r="C53" s="434"/>
      <c r="D53" s="49"/>
      <c r="E53" s="49"/>
      <c r="F53" s="49"/>
      <c r="G53" s="49"/>
      <c r="H53" s="49"/>
      <c r="I53" s="49"/>
    </row>
    <row r="54" spans="1:10" ht="33" customHeight="1" x14ac:dyDescent="0.25">
      <c r="A54" s="57" t="s">
        <v>283</v>
      </c>
      <c r="B54" s="434" t="e">
        <f>'A3 Exploitation'!D48</f>
        <v>#DIV/0!</v>
      </c>
      <c r="C54" s="434"/>
      <c r="D54" s="49"/>
      <c r="E54" s="49"/>
      <c r="F54" s="49"/>
      <c r="G54" s="49"/>
      <c r="H54" s="49"/>
      <c r="I54" s="49"/>
    </row>
    <row r="55" spans="1:10" ht="33" customHeight="1" x14ac:dyDescent="0.25">
      <c r="A55" s="57" t="s">
        <v>284</v>
      </c>
      <c r="B55" s="434" t="e">
        <f>'A4 Exploitation'!D48</f>
        <v>#DIV/0!</v>
      </c>
      <c r="C55" s="434"/>
      <c r="D55" s="49"/>
      <c r="E55" s="49"/>
      <c r="F55" s="49"/>
      <c r="G55" s="49"/>
      <c r="H55" s="49"/>
      <c r="I55" s="49"/>
    </row>
    <row r="56" spans="1:10" ht="33" customHeight="1" x14ac:dyDescent="0.25">
      <c r="A56" s="56" t="s">
        <v>285</v>
      </c>
      <c r="B56" s="434"/>
      <c r="C56" s="434"/>
      <c r="D56" s="49"/>
      <c r="E56" s="49"/>
      <c r="F56" s="49"/>
      <c r="G56" s="49"/>
      <c r="H56" s="49"/>
      <c r="I56" s="49"/>
    </row>
    <row r="57" spans="1:10" ht="33" customHeight="1" x14ac:dyDescent="0.25">
      <c r="A57" s="56" t="s">
        <v>286</v>
      </c>
      <c r="B57" s="434"/>
      <c r="C57" s="434"/>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2" t="s">
        <v>290</v>
      </c>
      <c r="C60" s="432"/>
      <c r="D60" s="49"/>
      <c r="E60" s="49"/>
      <c r="F60" s="49"/>
      <c r="G60" s="49"/>
      <c r="H60" s="49"/>
      <c r="I60" s="49"/>
      <c r="J60" s="48" t="str">
        <f>D18</f>
        <v>UHD Mourouj 1</v>
      </c>
    </row>
    <row r="61" spans="1:10" ht="33" customHeight="1" x14ac:dyDescent="0.25">
      <c r="A61" s="57" t="s">
        <v>281</v>
      </c>
      <c r="B61" s="431" t="e">
        <f>'A1 Exploitation'!D131</f>
        <v>#DIV/0!</v>
      </c>
      <c r="C61" s="431"/>
      <c r="D61" s="49"/>
      <c r="E61" s="49"/>
      <c r="F61" s="49"/>
      <c r="G61" s="49"/>
      <c r="H61" s="49"/>
      <c r="I61" s="49"/>
    </row>
    <row r="62" spans="1:10" ht="33" customHeight="1" x14ac:dyDescent="0.25">
      <c r="A62" s="56" t="s">
        <v>282</v>
      </c>
      <c r="B62" s="431" t="e">
        <f>'A2 Exploitation'!D131</f>
        <v>#DIV/0!</v>
      </c>
      <c r="C62" s="431"/>
      <c r="D62" s="49"/>
      <c r="E62" s="49"/>
      <c r="F62" s="49"/>
      <c r="G62" s="49"/>
      <c r="H62" s="49"/>
      <c r="I62" s="49"/>
    </row>
    <row r="63" spans="1:10" ht="33" customHeight="1" x14ac:dyDescent="0.25">
      <c r="A63" s="57" t="s">
        <v>283</v>
      </c>
      <c r="B63" s="431" t="e">
        <f>'A3 Exploitation'!D131</f>
        <v>#DIV/0!</v>
      </c>
      <c r="C63" s="431"/>
      <c r="D63" s="49"/>
      <c r="E63" s="49"/>
      <c r="F63" s="49"/>
      <c r="G63" s="49"/>
      <c r="H63" s="49"/>
      <c r="I63" s="49"/>
    </row>
    <row r="64" spans="1:10" ht="33" customHeight="1" x14ac:dyDescent="0.25">
      <c r="A64" s="57" t="s">
        <v>284</v>
      </c>
      <c r="B64" s="431" t="e">
        <f>'A4 Exploitation'!D131</f>
        <v>#DIV/0!</v>
      </c>
      <c r="C64" s="431"/>
      <c r="D64" s="49"/>
      <c r="E64" s="49"/>
      <c r="F64" s="49"/>
      <c r="G64" s="49"/>
      <c r="H64" s="49"/>
      <c r="I64" s="49"/>
    </row>
    <row r="65" spans="1:10" ht="33" customHeight="1" x14ac:dyDescent="0.25">
      <c r="A65" s="56" t="s">
        <v>285</v>
      </c>
      <c r="B65" s="431"/>
      <c r="C65" s="431"/>
      <c r="D65" s="49"/>
      <c r="E65" s="49"/>
      <c r="F65" s="49"/>
      <c r="G65" s="49"/>
      <c r="H65" s="49"/>
      <c r="I65" s="49"/>
    </row>
    <row r="66" spans="1:10" ht="33" customHeight="1" x14ac:dyDescent="0.25">
      <c r="A66" s="56" t="s">
        <v>286</v>
      </c>
      <c r="B66" s="431"/>
      <c r="C66" s="431"/>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2" t="s">
        <v>465</v>
      </c>
      <c r="C69" s="432"/>
      <c r="D69" s="49"/>
      <c r="E69" s="49"/>
      <c r="F69" s="49"/>
      <c r="G69" s="49"/>
      <c r="H69" s="49"/>
      <c r="I69" s="49"/>
      <c r="J69" s="48" t="str">
        <f>D18</f>
        <v>UHD Mourouj 1</v>
      </c>
    </row>
    <row r="70" spans="1:10" ht="33" customHeight="1" x14ac:dyDescent="0.25">
      <c r="A70" s="57" t="s">
        <v>281</v>
      </c>
      <c r="B70" s="431">
        <f>'A1 Exploitation'!D186</f>
        <v>0.85897435897435892</v>
      </c>
      <c r="C70" s="431"/>
      <c r="D70" s="49"/>
      <c r="E70" s="49"/>
      <c r="F70" s="49"/>
      <c r="G70" s="49"/>
      <c r="H70" s="49"/>
      <c r="I70" s="49"/>
    </row>
    <row r="71" spans="1:10" ht="33" customHeight="1" x14ac:dyDescent="0.25">
      <c r="A71" s="56" t="s">
        <v>282</v>
      </c>
      <c r="B71" s="431">
        <f>'A2 Exploitation'!D187</f>
        <v>0.97499999999999998</v>
      </c>
      <c r="C71" s="431"/>
      <c r="D71" s="49"/>
      <c r="E71" s="49"/>
      <c r="F71" s="49"/>
      <c r="G71" s="49"/>
      <c r="H71" s="49"/>
      <c r="I71" s="49"/>
    </row>
    <row r="72" spans="1:10" ht="33" customHeight="1" x14ac:dyDescent="0.25">
      <c r="A72" s="57" t="s">
        <v>283</v>
      </c>
      <c r="B72" s="431">
        <f>'A3 Exploitation'!D187</f>
        <v>1</v>
      </c>
      <c r="C72" s="431"/>
      <c r="D72" s="49"/>
      <c r="E72" s="49"/>
      <c r="F72" s="49"/>
      <c r="G72" s="49"/>
      <c r="H72" s="49"/>
      <c r="I72" s="49"/>
    </row>
    <row r="73" spans="1:10" ht="33" customHeight="1" x14ac:dyDescent="0.25">
      <c r="A73" s="57" t="s">
        <v>284</v>
      </c>
      <c r="B73" s="431" t="e">
        <f>'A4 Exploitation'!D187</f>
        <v>#DIV/0!</v>
      </c>
      <c r="C73" s="431"/>
      <c r="D73" s="49"/>
      <c r="E73" s="49"/>
      <c r="F73" s="49"/>
      <c r="G73" s="49"/>
      <c r="H73" s="49"/>
      <c r="I73" s="49"/>
    </row>
    <row r="74" spans="1:10" ht="33" customHeight="1" x14ac:dyDescent="0.25">
      <c r="A74" s="56" t="s">
        <v>285</v>
      </c>
      <c r="B74" s="431"/>
      <c r="C74" s="431"/>
      <c r="D74" s="49"/>
      <c r="E74" s="49"/>
      <c r="F74" s="49"/>
      <c r="G74" s="49"/>
      <c r="H74" s="49"/>
      <c r="I74" s="49"/>
    </row>
    <row r="75" spans="1:10" ht="33" customHeight="1" x14ac:dyDescent="0.25">
      <c r="A75" s="56" t="s">
        <v>286</v>
      </c>
      <c r="B75" s="431"/>
      <c r="C75" s="431"/>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2" t="s">
        <v>466</v>
      </c>
      <c r="C78" s="432"/>
      <c r="D78" s="49"/>
      <c r="E78" s="49"/>
      <c r="F78" s="49"/>
      <c r="G78" s="49"/>
      <c r="H78" s="49"/>
      <c r="I78" s="49"/>
      <c r="J78" s="48" t="str">
        <f>D18</f>
        <v>UHD Mourouj 1</v>
      </c>
    </row>
    <row r="79" spans="1:10" ht="33" customHeight="1" x14ac:dyDescent="0.25">
      <c r="A79" s="57" t="s">
        <v>281</v>
      </c>
      <c r="B79" s="431">
        <f>'A1 Exploitation'!D248</f>
        <v>0.79487179487179482</v>
      </c>
      <c r="C79" s="431"/>
      <c r="D79" s="49"/>
      <c r="E79" s="49"/>
      <c r="F79" s="49"/>
      <c r="G79" s="49"/>
      <c r="H79" s="49"/>
      <c r="I79" s="49"/>
    </row>
    <row r="80" spans="1:10" ht="33" customHeight="1" x14ac:dyDescent="0.25">
      <c r="A80" s="56" t="s">
        <v>282</v>
      </c>
      <c r="B80" s="431">
        <f>'A2 Exploitation'!D249</f>
        <v>0.83333333333333337</v>
      </c>
      <c r="C80" s="431"/>
      <c r="D80" s="49"/>
      <c r="E80" s="49"/>
      <c r="F80" s="49"/>
      <c r="G80" s="49"/>
      <c r="H80" s="49"/>
      <c r="I80" s="49"/>
    </row>
    <row r="81" spans="1:10" ht="33" customHeight="1" x14ac:dyDescent="0.25">
      <c r="A81" s="57" t="s">
        <v>283</v>
      </c>
      <c r="B81" s="431" t="e">
        <f>'A3 Exploitation'!D249</f>
        <v>#DIV/0!</v>
      </c>
      <c r="C81" s="431"/>
      <c r="D81" s="49"/>
      <c r="E81" s="49"/>
      <c r="F81" s="49"/>
      <c r="G81" s="49"/>
      <c r="H81" s="49"/>
      <c r="I81" s="49"/>
    </row>
    <row r="82" spans="1:10" ht="33" customHeight="1" x14ac:dyDescent="0.25">
      <c r="A82" s="57" t="s">
        <v>284</v>
      </c>
      <c r="B82" s="431" t="e">
        <f>'A4 Exploitation'!D249</f>
        <v>#DIV/0!</v>
      </c>
      <c r="C82" s="431"/>
      <c r="D82" s="49"/>
      <c r="E82" s="49"/>
      <c r="F82" s="49"/>
      <c r="G82" s="49"/>
      <c r="H82" s="49"/>
      <c r="I82" s="49"/>
    </row>
    <row r="83" spans="1:10" ht="33" customHeight="1" x14ac:dyDescent="0.25">
      <c r="A83" s="56" t="s">
        <v>285</v>
      </c>
      <c r="B83" s="431"/>
      <c r="C83" s="431"/>
      <c r="D83" s="49"/>
      <c r="E83" s="49"/>
      <c r="F83" s="49"/>
      <c r="G83" s="49"/>
      <c r="H83" s="49"/>
      <c r="I83" s="49"/>
    </row>
    <row r="84" spans="1:10" ht="33" customHeight="1" x14ac:dyDescent="0.25">
      <c r="A84" s="56" t="s">
        <v>286</v>
      </c>
      <c r="B84" s="431"/>
      <c r="C84" s="431"/>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2" t="s">
        <v>467</v>
      </c>
      <c r="C87" s="432"/>
      <c r="D87" s="49"/>
      <c r="E87" s="49"/>
      <c r="F87" s="49"/>
      <c r="G87" s="49"/>
      <c r="H87" s="49"/>
      <c r="I87" s="49"/>
      <c r="J87" s="48" t="str">
        <f>D18</f>
        <v>UHD Mourouj 1</v>
      </c>
    </row>
    <row r="88" spans="1:10" ht="33" customHeight="1" x14ac:dyDescent="0.25">
      <c r="A88" s="57" t="s">
        <v>281</v>
      </c>
      <c r="B88" s="431">
        <f>'A1 Exploitation'!D303</f>
        <v>0.61111111111111116</v>
      </c>
      <c r="C88" s="431"/>
      <c r="D88" s="49"/>
      <c r="E88" s="49"/>
      <c r="F88" s="49"/>
      <c r="G88" s="49"/>
      <c r="H88" s="49"/>
      <c r="I88" s="49"/>
    </row>
    <row r="89" spans="1:10" ht="33" customHeight="1" x14ac:dyDescent="0.25">
      <c r="A89" s="56" t="s">
        <v>282</v>
      </c>
      <c r="B89" s="431">
        <f>'A2 Exploitation'!D304</f>
        <v>0.94594594594594594</v>
      </c>
      <c r="C89" s="431"/>
      <c r="D89" s="49"/>
      <c r="E89" s="49"/>
      <c r="F89" s="49"/>
      <c r="G89" s="49"/>
      <c r="H89" s="49"/>
      <c r="I89" s="49"/>
    </row>
    <row r="90" spans="1:10" ht="33" customHeight="1" x14ac:dyDescent="0.25">
      <c r="A90" s="57" t="s">
        <v>283</v>
      </c>
      <c r="B90" s="431">
        <f>'A3 Exploitation'!D304</f>
        <v>1</v>
      </c>
      <c r="C90" s="431"/>
      <c r="D90" s="49"/>
      <c r="E90" s="49"/>
      <c r="F90" s="49"/>
      <c r="G90" s="49"/>
      <c r="H90" s="49"/>
      <c r="I90" s="49"/>
    </row>
    <row r="91" spans="1:10" ht="33" customHeight="1" x14ac:dyDescent="0.25">
      <c r="A91" s="57" t="s">
        <v>284</v>
      </c>
      <c r="B91" s="431" t="e">
        <f>'A4 Exploitation'!D304</f>
        <v>#DIV/0!</v>
      </c>
      <c r="C91" s="431"/>
      <c r="D91" s="49"/>
      <c r="E91" s="49"/>
      <c r="F91" s="49"/>
      <c r="G91" s="49"/>
      <c r="H91" s="49"/>
      <c r="I91" s="49"/>
    </row>
    <row r="92" spans="1:10" ht="33" customHeight="1" x14ac:dyDescent="0.25">
      <c r="A92" s="56" t="s">
        <v>285</v>
      </c>
      <c r="B92" s="431"/>
      <c r="C92" s="431"/>
      <c r="D92" s="49"/>
      <c r="E92" s="49"/>
      <c r="F92" s="49"/>
      <c r="G92" s="49"/>
      <c r="H92" s="49"/>
      <c r="I92" s="49"/>
    </row>
    <row r="93" spans="1:10" ht="33" customHeight="1" x14ac:dyDescent="0.25">
      <c r="A93" s="56" t="s">
        <v>286</v>
      </c>
      <c r="B93" s="431"/>
      <c r="C93" s="431"/>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2" t="s">
        <v>468</v>
      </c>
      <c r="C96" s="432"/>
      <c r="D96" s="49"/>
      <c r="E96" s="49"/>
      <c r="F96" s="49"/>
      <c r="G96" s="49"/>
      <c r="H96" s="49"/>
      <c r="I96" s="49"/>
      <c r="J96" s="48" t="str">
        <f>D18</f>
        <v>UHD Mourouj 1</v>
      </c>
    </row>
    <row r="97" spans="1:10" ht="33" customHeight="1" x14ac:dyDescent="0.25">
      <c r="A97" s="57" t="s">
        <v>281</v>
      </c>
      <c r="B97" s="431">
        <f>'A1 Exploitation'!D370</f>
        <v>0.84090909090909094</v>
      </c>
      <c r="C97" s="431"/>
      <c r="D97" s="49"/>
      <c r="E97" s="49"/>
      <c r="F97" s="49"/>
      <c r="G97" s="49"/>
      <c r="H97" s="49"/>
      <c r="I97" s="49"/>
    </row>
    <row r="98" spans="1:10" ht="33" customHeight="1" x14ac:dyDescent="0.25">
      <c r="A98" s="56" t="s">
        <v>282</v>
      </c>
      <c r="B98" s="431">
        <f>'A2 Exploitation'!D371</f>
        <v>0.73404255319148937</v>
      </c>
      <c r="C98" s="431"/>
      <c r="D98" s="49"/>
      <c r="E98" s="49"/>
      <c r="F98" s="49"/>
      <c r="G98" s="49"/>
      <c r="H98" s="49"/>
      <c r="I98" s="49"/>
    </row>
    <row r="99" spans="1:10" ht="33" customHeight="1" x14ac:dyDescent="0.25">
      <c r="A99" s="57" t="s">
        <v>283</v>
      </c>
      <c r="B99" s="431">
        <f>'A3 Exploitation'!D371</f>
        <v>0.5</v>
      </c>
      <c r="C99" s="431"/>
      <c r="D99" s="49"/>
      <c r="E99" s="49"/>
      <c r="F99" s="49"/>
      <c r="G99" s="49"/>
      <c r="H99" s="49"/>
      <c r="I99" s="49"/>
    </row>
    <row r="100" spans="1:10" ht="33" customHeight="1" x14ac:dyDescent="0.25">
      <c r="A100" s="57" t="s">
        <v>284</v>
      </c>
      <c r="B100" s="431" t="e">
        <f>'A4 Exploitation'!D371</f>
        <v>#DIV/0!</v>
      </c>
      <c r="C100" s="431"/>
      <c r="D100" s="49"/>
      <c r="E100" s="49"/>
      <c r="F100" s="49"/>
      <c r="G100" s="49"/>
      <c r="H100" s="49"/>
      <c r="I100" s="49"/>
    </row>
    <row r="101" spans="1:10" ht="33" customHeight="1" x14ac:dyDescent="0.25">
      <c r="A101" s="56" t="s">
        <v>285</v>
      </c>
      <c r="B101" s="431"/>
      <c r="C101" s="431"/>
      <c r="D101" s="49"/>
      <c r="E101" s="49"/>
      <c r="F101" s="49"/>
      <c r="G101" s="49"/>
      <c r="H101" s="49"/>
      <c r="I101" s="49"/>
    </row>
    <row r="102" spans="1:10" ht="33" customHeight="1" x14ac:dyDescent="0.25">
      <c r="A102" s="56" t="s">
        <v>286</v>
      </c>
      <c r="B102" s="431"/>
      <c r="C102" s="431"/>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2" t="s">
        <v>469</v>
      </c>
      <c r="C105" s="432"/>
      <c r="D105" s="49"/>
      <c r="E105" s="49"/>
      <c r="F105" s="49"/>
      <c r="G105" s="49"/>
      <c r="H105" s="49"/>
      <c r="I105" s="49"/>
      <c r="J105" s="48" t="str">
        <f>D18</f>
        <v>UHD Mourouj 1</v>
      </c>
    </row>
    <row r="106" spans="1:10" ht="33" customHeight="1" x14ac:dyDescent="0.25">
      <c r="A106" s="57" t="s">
        <v>281</v>
      </c>
      <c r="B106" s="431">
        <f>'A1 Exploitation'!D428</f>
        <v>0.66666666666666663</v>
      </c>
      <c r="C106" s="431"/>
      <c r="D106" s="49"/>
      <c r="E106" s="49"/>
      <c r="F106" s="49"/>
      <c r="G106" s="49"/>
      <c r="H106" s="49"/>
      <c r="I106" s="49"/>
    </row>
    <row r="107" spans="1:10" ht="33" customHeight="1" x14ac:dyDescent="0.25">
      <c r="A107" s="56" t="s">
        <v>282</v>
      </c>
      <c r="B107" s="431">
        <f>'A2 Exploitation'!D429</f>
        <v>0.8902439024390244</v>
      </c>
      <c r="C107" s="431"/>
      <c r="D107" s="49"/>
      <c r="E107" s="49"/>
      <c r="F107" s="49"/>
      <c r="G107" s="49"/>
      <c r="H107" s="49"/>
      <c r="I107" s="49"/>
    </row>
    <row r="108" spans="1:10" ht="33" customHeight="1" x14ac:dyDescent="0.25">
      <c r="A108" s="57" t="s">
        <v>283</v>
      </c>
      <c r="B108" s="431">
        <f>'A3 Exploitation'!D429</f>
        <v>1</v>
      </c>
      <c r="C108" s="431"/>
      <c r="D108" s="49"/>
      <c r="E108" s="49"/>
      <c r="F108" s="49"/>
      <c r="G108" s="49"/>
      <c r="H108" s="49"/>
      <c r="I108" s="49"/>
    </row>
    <row r="109" spans="1:10" ht="33" customHeight="1" x14ac:dyDescent="0.25">
      <c r="A109" s="57" t="s">
        <v>284</v>
      </c>
      <c r="B109" s="431" t="e">
        <f>'A4 Exploitation'!D429</f>
        <v>#DIV/0!</v>
      </c>
      <c r="C109" s="431"/>
      <c r="D109" s="49"/>
      <c r="E109" s="49"/>
      <c r="F109" s="49"/>
      <c r="G109" s="49"/>
      <c r="H109" s="49"/>
      <c r="I109" s="49"/>
    </row>
    <row r="110" spans="1:10" ht="33" customHeight="1" x14ac:dyDescent="0.25">
      <c r="A110" s="56" t="s">
        <v>285</v>
      </c>
      <c r="B110" s="431"/>
      <c r="C110" s="431"/>
      <c r="D110" s="49"/>
      <c r="E110" s="49"/>
      <c r="F110" s="49"/>
      <c r="G110" s="49"/>
      <c r="H110" s="49"/>
      <c r="I110" s="49"/>
    </row>
    <row r="111" spans="1:10" ht="33" customHeight="1" x14ac:dyDescent="0.25">
      <c r="A111" s="56" t="s">
        <v>286</v>
      </c>
      <c r="B111" s="431"/>
      <c r="C111" s="431"/>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2" t="s">
        <v>470</v>
      </c>
      <c r="C114" s="432"/>
      <c r="D114" s="49"/>
      <c r="E114" s="49"/>
      <c r="F114" s="49"/>
      <c r="G114" s="49"/>
      <c r="H114" s="49"/>
      <c r="I114" s="49"/>
      <c r="J114" s="48" t="str">
        <f>D18</f>
        <v>UHD Mourouj 1</v>
      </c>
    </row>
    <row r="115" spans="1:10" ht="33" customHeight="1" x14ac:dyDescent="0.25">
      <c r="A115" s="57" t="s">
        <v>281</v>
      </c>
      <c r="B115" s="431">
        <f>'A1 Exploitation'!D475</f>
        <v>0.90740740740740744</v>
      </c>
      <c r="C115" s="431"/>
      <c r="D115" s="49"/>
      <c r="E115" s="49"/>
      <c r="F115" s="49"/>
      <c r="G115" s="49"/>
      <c r="H115" s="49"/>
      <c r="I115" s="49"/>
    </row>
    <row r="116" spans="1:10" ht="33" customHeight="1" x14ac:dyDescent="0.25">
      <c r="A116" s="56" t="s">
        <v>282</v>
      </c>
      <c r="B116" s="431">
        <f>'A2 Exploitation'!D476</f>
        <v>0.98275862068965514</v>
      </c>
      <c r="C116" s="431"/>
      <c r="D116" s="49"/>
      <c r="E116" s="49"/>
      <c r="F116" s="49"/>
      <c r="G116" s="49"/>
      <c r="H116" s="49"/>
      <c r="I116" s="49"/>
    </row>
    <row r="117" spans="1:10" ht="33" customHeight="1" x14ac:dyDescent="0.25">
      <c r="A117" s="57" t="s">
        <v>283</v>
      </c>
      <c r="B117" s="431">
        <f>'A3 Exploitation'!D476</f>
        <v>1</v>
      </c>
      <c r="C117" s="431"/>
      <c r="D117" s="49"/>
      <c r="E117" s="49"/>
      <c r="F117" s="49"/>
      <c r="G117" s="49"/>
      <c r="H117" s="49"/>
      <c r="I117" s="49"/>
    </row>
    <row r="118" spans="1:10" ht="33" customHeight="1" x14ac:dyDescent="0.25">
      <c r="A118" s="57" t="s">
        <v>284</v>
      </c>
      <c r="B118" s="431" t="e">
        <f>'A4 Exploitation'!D476</f>
        <v>#DIV/0!</v>
      </c>
      <c r="C118" s="431"/>
      <c r="D118" s="49"/>
      <c r="E118" s="49"/>
      <c r="F118" s="49"/>
      <c r="G118" s="49"/>
      <c r="H118" s="49"/>
      <c r="I118" s="49"/>
    </row>
    <row r="119" spans="1:10" ht="33" customHeight="1" x14ac:dyDescent="0.25">
      <c r="A119" s="56" t="s">
        <v>285</v>
      </c>
      <c r="B119" s="431"/>
      <c r="C119" s="431"/>
      <c r="D119" s="49"/>
      <c r="E119" s="49"/>
      <c r="F119" s="49"/>
      <c r="G119" s="49"/>
      <c r="H119" s="49"/>
      <c r="I119" s="49"/>
    </row>
    <row r="120" spans="1:10" ht="33" customHeight="1" x14ac:dyDescent="0.25">
      <c r="A120" s="56" t="s">
        <v>286</v>
      </c>
      <c r="B120" s="431"/>
      <c r="C120" s="431"/>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2" t="s">
        <v>471</v>
      </c>
      <c r="C123" s="432"/>
      <c r="D123" s="49"/>
      <c r="E123" s="49"/>
      <c r="F123" s="49"/>
      <c r="G123" s="49"/>
      <c r="H123" s="49"/>
      <c r="I123" s="49"/>
      <c r="J123" s="48" t="str">
        <f>D18</f>
        <v>UHD Mourouj 1</v>
      </c>
    </row>
    <row r="124" spans="1:10" ht="33" customHeight="1" x14ac:dyDescent="0.25">
      <c r="A124" s="57" t="s">
        <v>281</v>
      </c>
      <c r="B124" s="431" t="e">
        <f>'A1 Exploitation'!D526</f>
        <v>#DIV/0!</v>
      </c>
      <c r="C124" s="431"/>
      <c r="D124" s="49"/>
      <c r="E124" s="49"/>
      <c r="F124" s="49"/>
      <c r="G124" s="49"/>
      <c r="H124" s="49"/>
      <c r="I124" s="49"/>
    </row>
    <row r="125" spans="1:10" ht="33" customHeight="1" x14ac:dyDescent="0.25">
      <c r="A125" s="56" t="s">
        <v>282</v>
      </c>
      <c r="B125" s="431" t="e">
        <f>'A2 Exploitation'!D527</f>
        <v>#DIV/0!</v>
      </c>
      <c r="C125" s="431"/>
      <c r="D125" s="49"/>
      <c r="E125" s="49"/>
      <c r="F125" s="49"/>
      <c r="G125" s="49"/>
      <c r="H125" s="49"/>
      <c r="I125" s="49"/>
    </row>
    <row r="126" spans="1:10" ht="33" customHeight="1" x14ac:dyDescent="0.25">
      <c r="A126" s="57" t="s">
        <v>283</v>
      </c>
      <c r="B126" s="431" t="e">
        <f>'A3 Exploitation'!D527</f>
        <v>#DIV/0!</v>
      </c>
      <c r="C126" s="431"/>
      <c r="D126" s="49"/>
      <c r="E126" s="49"/>
      <c r="F126" s="49"/>
      <c r="G126" s="49"/>
      <c r="H126" s="49"/>
      <c r="I126" s="49"/>
    </row>
    <row r="127" spans="1:10" ht="33" customHeight="1" x14ac:dyDescent="0.25">
      <c r="A127" s="57" t="s">
        <v>284</v>
      </c>
      <c r="B127" s="431" t="e">
        <f>'A4 Exploitation'!D527</f>
        <v>#DIV/0!</v>
      </c>
      <c r="C127" s="431"/>
      <c r="D127" s="49"/>
      <c r="E127" s="49"/>
      <c r="F127" s="49"/>
      <c r="G127" s="49"/>
      <c r="H127" s="49"/>
      <c r="I127" s="49"/>
    </row>
    <row r="128" spans="1:10" ht="33" customHeight="1" x14ac:dyDescent="0.25">
      <c r="A128" s="56" t="s">
        <v>285</v>
      </c>
      <c r="B128" s="431"/>
      <c r="C128" s="431"/>
      <c r="D128" s="49"/>
      <c r="E128" s="49"/>
      <c r="F128" s="49"/>
      <c r="G128" s="49"/>
      <c r="H128" s="49"/>
      <c r="I128" s="49"/>
    </row>
    <row r="129" spans="1:10" ht="33" customHeight="1" x14ac:dyDescent="0.25">
      <c r="A129" s="56" t="s">
        <v>286</v>
      </c>
      <c r="B129" s="431"/>
      <c r="C129" s="431"/>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2" t="s">
        <v>472</v>
      </c>
      <c r="C132" s="432"/>
      <c r="D132" s="49"/>
      <c r="E132" s="49"/>
      <c r="F132" s="49"/>
      <c r="G132" s="49"/>
      <c r="H132" s="49"/>
      <c r="I132" s="49"/>
      <c r="J132" s="48" t="str">
        <f>D18</f>
        <v>UHD Mourouj 1</v>
      </c>
    </row>
    <row r="133" spans="1:10" ht="33" customHeight="1" x14ac:dyDescent="0.25">
      <c r="A133" s="57" t="s">
        <v>281</v>
      </c>
      <c r="B133" s="431">
        <f>'A1 Exploitation'!D569</f>
        <v>1</v>
      </c>
      <c r="C133" s="431"/>
      <c r="D133" s="49"/>
      <c r="E133" s="49"/>
      <c r="F133" s="49"/>
      <c r="G133" s="49"/>
      <c r="H133" s="49"/>
      <c r="I133" s="49"/>
    </row>
    <row r="134" spans="1:10" ht="33" customHeight="1" x14ac:dyDescent="0.25">
      <c r="A134" s="56" t="s">
        <v>282</v>
      </c>
      <c r="B134" s="431">
        <f>'A2 Exploitation'!D570</f>
        <v>1</v>
      </c>
      <c r="C134" s="431"/>
      <c r="D134" s="49"/>
      <c r="E134" s="49"/>
      <c r="F134" s="49"/>
      <c r="G134" s="49"/>
      <c r="H134" s="49"/>
      <c r="I134" s="49"/>
    </row>
    <row r="135" spans="1:10" ht="33" customHeight="1" x14ac:dyDescent="0.25">
      <c r="A135" s="57" t="s">
        <v>283</v>
      </c>
      <c r="B135" s="431">
        <f>'A3 Exploitation'!D570</f>
        <v>1</v>
      </c>
      <c r="C135" s="431"/>
      <c r="D135" s="49"/>
      <c r="E135" s="49"/>
      <c r="F135" s="49"/>
      <c r="G135" s="49"/>
      <c r="H135" s="49"/>
      <c r="I135" s="49"/>
    </row>
    <row r="136" spans="1:10" ht="33" customHeight="1" x14ac:dyDescent="0.25">
      <c r="A136" s="57" t="s">
        <v>284</v>
      </c>
      <c r="B136" s="431" t="e">
        <f>'A4 Exploitation'!D570</f>
        <v>#DIV/0!</v>
      </c>
      <c r="C136" s="431"/>
      <c r="D136" s="49"/>
      <c r="E136" s="49"/>
      <c r="F136" s="49"/>
      <c r="G136" s="49"/>
      <c r="H136" s="49"/>
      <c r="I136" s="49"/>
    </row>
    <row r="137" spans="1:10" ht="33" customHeight="1" x14ac:dyDescent="0.25">
      <c r="A137" s="56" t="s">
        <v>285</v>
      </c>
      <c r="B137" s="431"/>
      <c r="C137" s="431"/>
      <c r="D137" s="49"/>
      <c r="E137" s="49"/>
      <c r="F137" s="49"/>
      <c r="G137" s="49"/>
      <c r="H137" s="49"/>
      <c r="I137" s="49"/>
    </row>
    <row r="138" spans="1:10" ht="33" customHeight="1" x14ac:dyDescent="0.25">
      <c r="A138" s="56" t="s">
        <v>286</v>
      </c>
      <c r="B138" s="431"/>
      <c r="C138" s="431"/>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2" t="s">
        <v>291</v>
      </c>
      <c r="C141" s="432"/>
      <c r="D141" s="49"/>
      <c r="E141" s="49"/>
      <c r="F141" s="49"/>
      <c r="G141" s="49"/>
      <c r="H141" s="49"/>
      <c r="I141" s="49"/>
      <c r="J141" s="48" t="str">
        <f>D18</f>
        <v>UHD Mourouj 1</v>
      </c>
    </row>
    <row r="142" spans="1:10" ht="33" customHeight="1" x14ac:dyDescent="0.25">
      <c r="A142" s="57" t="s">
        <v>281</v>
      </c>
      <c r="B142" s="431">
        <f>'A1 Exploitation'!D609</f>
        <v>1</v>
      </c>
      <c r="C142" s="431"/>
      <c r="D142" s="49"/>
      <c r="E142" s="49"/>
      <c r="F142" s="49"/>
      <c r="G142" s="49"/>
      <c r="H142" s="49"/>
      <c r="I142" s="49"/>
    </row>
    <row r="143" spans="1:10" ht="33" customHeight="1" x14ac:dyDescent="0.25">
      <c r="A143" s="56" t="s">
        <v>282</v>
      </c>
      <c r="B143" s="431">
        <f>'A2 Exploitation'!D610</f>
        <v>0.97727272727272729</v>
      </c>
      <c r="C143" s="431"/>
      <c r="D143" s="49"/>
      <c r="E143" s="49"/>
      <c r="F143" s="49"/>
      <c r="G143" s="49"/>
      <c r="H143" s="49"/>
      <c r="I143" s="49"/>
    </row>
    <row r="144" spans="1:10" ht="33" customHeight="1" x14ac:dyDescent="0.25">
      <c r="A144" s="57" t="s">
        <v>283</v>
      </c>
      <c r="B144" s="431">
        <f>'A3 Exploitation'!D610</f>
        <v>1</v>
      </c>
      <c r="C144" s="431"/>
      <c r="D144" s="49"/>
      <c r="E144" s="49"/>
      <c r="F144" s="49"/>
      <c r="G144" s="49"/>
      <c r="H144" s="49"/>
      <c r="I144" s="49"/>
    </row>
    <row r="145" spans="1:10" ht="33" customHeight="1" x14ac:dyDescent="0.25">
      <c r="A145" s="57" t="s">
        <v>284</v>
      </c>
      <c r="B145" s="431" t="e">
        <f>'A4 Exploitation'!D610</f>
        <v>#DIV/0!</v>
      </c>
      <c r="C145" s="431"/>
      <c r="D145" s="49"/>
      <c r="E145" s="49"/>
      <c r="F145" s="49"/>
      <c r="G145" s="49"/>
      <c r="H145" s="49"/>
      <c r="I145" s="49"/>
    </row>
    <row r="146" spans="1:10" ht="33" customHeight="1" x14ac:dyDescent="0.25">
      <c r="A146" s="56" t="s">
        <v>285</v>
      </c>
      <c r="B146" s="431"/>
      <c r="C146" s="431"/>
      <c r="D146" s="49"/>
      <c r="E146" s="49"/>
      <c r="F146" s="49"/>
      <c r="G146" s="49"/>
      <c r="H146" s="49"/>
      <c r="I146" s="49"/>
    </row>
    <row r="147" spans="1:10" ht="33" customHeight="1" x14ac:dyDescent="0.25">
      <c r="A147" s="56" t="s">
        <v>286</v>
      </c>
      <c r="B147" s="431"/>
      <c r="C147" s="431"/>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2" t="s">
        <v>292</v>
      </c>
      <c r="C150" s="432"/>
      <c r="D150" s="49"/>
      <c r="E150" s="49"/>
      <c r="F150" s="49"/>
      <c r="G150" s="49"/>
      <c r="H150" s="49"/>
      <c r="I150" s="49"/>
      <c r="J150" s="48" t="str">
        <f>D18</f>
        <v>UHD Mourouj 1</v>
      </c>
    </row>
    <row r="151" spans="1:10" ht="33" customHeight="1" x14ac:dyDescent="0.25">
      <c r="A151" s="57" t="s">
        <v>281</v>
      </c>
      <c r="B151" s="431">
        <f>'A1 Exploitation'!D672</f>
        <v>1</v>
      </c>
      <c r="C151" s="431"/>
      <c r="D151" s="49"/>
      <c r="E151" s="49"/>
      <c r="F151" s="49"/>
      <c r="G151" s="49"/>
      <c r="H151" s="49"/>
      <c r="I151" s="49"/>
    </row>
    <row r="152" spans="1:10" ht="33" customHeight="1" x14ac:dyDescent="0.25">
      <c r="A152" s="56" t="s">
        <v>282</v>
      </c>
      <c r="B152" s="431">
        <f>'A2 Exploitation'!D673</f>
        <v>0.98648648648648651</v>
      </c>
      <c r="C152" s="431"/>
      <c r="D152" s="49"/>
      <c r="E152" s="49"/>
      <c r="F152" s="49"/>
      <c r="G152" s="49"/>
      <c r="H152" s="49"/>
      <c r="I152" s="49"/>
    </row>
    <row r="153" spans="1:10" ht="33" customHeight="1" x14ac:dyDescent="0.25">
      <c r="A153" s="57" t="s">
        <v>283</v>
      </c>
      <c r="B153" s="431">
        <f>'A3 Exploitation'!D673</f>
        <v>1</v>
      </c>
      <c r="C153" s="431"/>
      <c r="D153" s="49"/>
      <c r="E153" s="49"/>
      <c r="F153" s="49"/>
      <c r="G153" s="49"/>
      <c r="H153" s="49"/>
      <c r="I153" s="49"/>
    </row>
    <row r="154" spans="1:10" ht="33" customHeight="1" x14ac:dyDescent="0.25">
      <c r="A154" s="57" t="s">
        <v>284</v>
      </c>
      <c r="B154" s="431" t="e">
        <f>'A4 Exploitation'!D673</f>
        <v>#DIV/0!</v>
      </c>
      <c r="C154" s="431"/>
      <c r="D154" s="49"/>
      <c r="E154" s="49"/>
      <c r="F154" s="49"/>
      <c r="G154" s="49"/>
      <c r="H154" s="49"/>
      <c r="I154" s="49"/>
    </row>
    <row r="155" spans="1:10" ht="33" customHeight="1" x14ac:dyDescent="0.25">
      <c r="A155" s="56" t="s">
        <v>285</v>
      </c>
      <c r="B155" s="431"/>
      <c r="C155" s="431"/>
      <c r="D155" s="49"/>
      <c r="E155" s="49"/>
      <c r="F155" s="49"/>
      <c r="G155" s="49"/>
      <c r="H155" s="49"/>
      <c r="I155" s="49"/>
    </row>
    <row r="156" spans="1:10" ht="33" customHeight="1" x14ac:dyDescent="0.25">
      <c r="A156" s="56" t="s">
        <v>286</v>
      </c>
      <c r="B156" s="431"/>
      <c r="C156" s="431"/>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3"/>
      <c r="C159" s="433"/>
      <c r="D159" s="49"/>
      <c r="E159" s="49"/>
      <c r="F159" s="49"/>
      <c r="G159" s="49"/>
      <c r="H159" s="49"/>
      <c r="I159" s="49"/>
    </row>
    <row r="160" spans="1:10" ht="33" customHeight="1" x14ac:dyDescent="0.25">
      <c r="A160" s="56" t="s">
        <v>279</v>
      </c>
      <c r="B160" s="432" t="s">
        <v>473</v>
      </c>
      <c r="C160" s="432"/>
      <c r="D160" s="49"/>
      <c r="E160" s="49"/>
      <c r="F160" s="49"/>
      <c r="G160" s="49"/>
      <c r="H160" s="49"/>
      <c r="I160" s="49"/>
      <c r="J160" s="48" t="str">
        <f>D18</f>
        <v>UHD Mourouj 1</v>
      </c>
    </row>
    <row r="161" spans="1:10" ht="33" customHeight="1" x14ac:dyDescent="0.25">
      <c r="A161" s="57" t="s">
        <v>281</v>
      </c>
      <c r="B161" s="431">
        <f>'A1 Exploitation'!D701</f>
        <v>0.97058823529411764</v>
      </c>
      <c r="C161" s="431"/>
      <c r="D161" s="49"/>
      <c r="E161" s="49"/>
      <c r="F161" s="49"/>
      <c r="G161" s="49"/>
      <c r="H161" s="49"/>
      <c r="I161" s="49"/>
    </row>
    <row r="162" spans="1:10" ht="33" customHeight="1" x14ac:dyDescent="0.25">
      <c r="A162" s="56" t="s">
        <v>282</v>
      </c>
      <c r="B162" s="431">
        <f>'A2 Exploitation'!D702</f>
        <v>0.97058823529411764</v>
      </c>
      <c r="C162" s="431"/>
      <c r="D162" s="49"/>
      <c r="E162" s="49"/>
      <c r="F162" s="49"/>
      <c r="G162" s="49"/>
      <c r="H162" s="49"/>
      <c r="I162" s="49"/>
    </row>
    <row r="163" spans="1:10" ht="33" customHeight="1" x14ac:dyDescent="0.25">
      <c r="A163" s="57" t="s">
        <v>283</v>
      </c>
      <c r="B163" s="431">
        <f>'A3 Exploitation'!D702</f>
        <v>1</v>
      </c>
      <c r="C163" s="431"/>
      <c r="D163" s="49"/>
      <c r="E163" s="49"/>
      <c r="F163" s="49"/>
      <c r="G163" s="49"/>
      <c r="H163" s="49"/>
      <c r="I163" s="49"/>
    </row>
    <row r="164" spans="1:10" ht="33" customHeight="1" x14ac:dyDescent="0.25">
      <c r="A164" s="57" t="s">
        <v>284</v>
      </c>
      <c r="B164" s="431" t="e">
        <f>'A4 Exploitation'!D702</f>
        <v>#DIV/0!</v>
      </c>
      <c r="C164" s="431"/>
    </row>
    <row r="165" spans="1:10" ht="33" customHeight="1" x14ac:dyDescent="0.25">
      <c r="A165" s="56" t="s">
        <v>285</v>
      </c>
      <c r="B165" s="431"/>
      <c r="C165" s="431"/>
    </row>
    <row r="166" spans="1:10" ht="18" x14ac:dyDescent="0.25">
      <c r="A166" s="56" t="s">
        <v>286</v>
      </c>
      <c r="B166" s="431"/>
      <c r="C166" s="431"/>
    </row>
    <row r="167" spans="1:10" ht="18.75" x14ac:dyDescent="0.25">
      <c r="A167" s="60"/>
      <c r="B167" s="53"/>
      <c r="C167" s="53"/>
    </row>
    <row r="168" spans="1:10" ht="33" customHeight="1" x14ac:dyDescent="0.25">
      <c r="A168" s="60"/>
      <c r="B168" s="53"/>
      <c r="C168" s="53"/>
    </row>
    <row r="169" spans="1:10" ht="33" customHeight="1" x14ac:dyDescent="0.25">
      <c r="A169" s="56" t="s">
        <v>279</v>
      </c>
      <c r="B169" s="432" t="s">
        <v>474</v>
      </c>
      <c r="C169" s="432"/>
      <c r="J169" s="48" t="str">
        <f>D18</f>
        <v>UHD Mourouj 1</v>
      </c>
    </row>
    <row r="170" spans="1:10" ht="33" customHeight="1" x14ac:dyDescent="0.25">
      <c r="A170" s="57" t="s">
        <v>281</v>
      </c>
      <c r="B170" s="431">
        <f>'A1 Exploitation'!D725</f>
        <v>0.75</v>
      </c>
      <c r="C170" s="431"/>
    </row>
    <row r="171" spans="1:10" ht="33" customHeight="1" x14ac:dyDescent="0.25">
      <c r="A171" s="56" t="s">
        <v>282</v>
      </c>
      <c r="B171" s="431">
        <f>'A2 Exploitation'!D726</f>
        <v>1</v>
      </c>
      <c r="C171" s="431"/>
    </row>
    <row r="172" spans="1:10" ht="33" customHeight="1" x14ac:dyDescent="0.25">
      <c r="A172" s="57" t="s">
        <v>283</v>
      </c>
      <c r="B172" s="431" t="e">
        <f>'A3 Exploitation'!D726</f>
        <v>#DIV/0!</v>
      </c>
      <c r="C172" s="431"/>
    </row>
    <row r="173" spans="1:10" ht="33" customHeight="1" x14ac:dyDescent="0.25">
      <c r="A173" s="57" t="s">
        <v>284</v>
      </c>
      <c r="B173" s="431" t="e">
        <f>'A4 Exploitation'!D726</f>
        <v>#DIV/0!</v>
      </c>
      <c r="C173" s="431"/>
    </row>
    <row r="174" spans="1:10" ht="33" customHeight="1" x14ac:dyDescent="0.25">
      <c r="A174" s="56" t="s">
        <v>285</v>
      </c>
      <c r="B174" s="431"/>
      <c r="C174" s="431"/>
    </row>
    <row r="175" spans="1:10" ht="18" x14ac:dyDescent="0.25">
      <c r="A175" s="56" t="s">
        <v>286</v>
      </c>
      <c r="B175" s="431"/>
      <c r="C175" s="431"/>
    </row>
    <row r="176" spans="1:10" ht="18.75" x14ac:dyDescent="0.25">
      <c r="A176" s="60"/>
      <c r="B176" s="53"/>
      <c r="C176" s="53"/>
    </row>
    <row r="177" spans="1:10" ht="33" customHeight="1" x14ac:dyDescent="0.25">
      <c r="A177" s="60"/>
      <c r="B177" s="53"/>
      <c r="C177" s="53"/>
    </row>
    <row r="178" spans="1:10" ht="33" customHeight="1" x14ac:dyDescent="0.25">
      <c r="A178" s="56" t="s">
        <v>279</v>
      </c>
      <c r="B178" s="432" t="s">
        <v>293</v>
      </c>
      <c r="C178" s="432"/>
      <c r="J178" s="48" t="str">
        <f>D18</f>
        <v>UHD Mourouj 1</v>
      </c>
    </row>
    <row r="179" spans="1:10" ht="33" customHeight="1" x14ac:dyDescent="0.25">
      <c r="A179" s="57" t="s">
        <v>281</v>
      </c>
      <c r="B179" s="431">
        <f>'A1 Technique'!D199</f>
        <v>0.7923728813559322</v>
      </c>
      <c r="C179" s="431"/>
    </row>
    <row r="180" spans="1:10" ht="33" customHeight="1" x14ac:dyDescent="0.25">
      <c r="A180" s="56" t="s">
        <v>282</v>
      </c>
      <c r="B180" s="431">
        <f>'A2 Technique'!D199</f>
        <v>0.75203252032520329</v>
      </c>
      <c r="C180" s="431"/>
    </row>
    <row r="181" spans="1:10" ht="33" customHeight="1" x14ac:dyDescent="0.25">
      <c r="A181" s="57" t="s">
        <v>283</v>
      </c>
      <c r="B181" s="431" t="e">
        <f>'A3 Technique'!D199</f>
        <v>#DIV/0!</v>
      </c>
      <c r="C181" s="431"/>
    </row>
    <row r="182" spans="1:10" ht="33" customHeight="1" x14ac:dyDescent="0.25">
      <c r="A182" s="57" t="s">
        <v>284</v>
      </c>
      <c r="B182" s="431" t="e">
        <f>'A4 Technique'!D199</f>
        <v>#DIV/0!</v>
      </c>
      <c r="C182" s="431"/>
    </row>
    <row r="183" spans="1:10" ht="33" customHeight="1" x14ac:dyDescent="0.25">
      <c r="A183" s="56" t="s">
        <v>285</v>
      </c>
      <c r="B183" s="431"/>
      <c r="C183" s="431"/>
    </row>
    <row r="184" spans="1:10" ht="18" x14ac:dyDescent="0.25">
      <c r="A184" s="56" t="s">
        <v>286</v>
      </c>
      <c r="B184" s="431"/>
      <c r="C184" s="43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zoomScale="60" zoomScaleNormal="100" workbookViewId="0">
      <selection activeCell="F735" sqref="F73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8"/>
      <c r="E1" s="518"/>
      <c r="F1" s="518"/>
      <c r="G1" s="518"/>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9" t="s">
        <v>151</v>
      </c>
      <c r="B7" s="519"/>
      <c r="C7" s="519"/>
      <c r="D7" s="519"/>
      <c r="E7" s="519"/>
      <c r="F7" s="519"/>
      <c r="G7" s="111"/>
    </row>
    <row r="8" spans="1:7" ht="22.5" x14ac:dyDescent="0.45">
      <c r="A8" s="520" t="str">
        <f>'Page de garde'!D18</f>
        <v>UHD Mourouj 1</v>
      </c>
      <c r="B8" s="520"/>
      <c r="C8" s="520"/>
      <c r="D8" s="520"/>
      <c r="E8" s="520"/>
      <c r="F8" s="520"/>
      <c r="G8" s="111"/>
    </row>
    <row r="9" spans="1:7" ht="22.5" x14ac:dyDescent="0.45">
      <c r="A9" s="112" t="s">
        <v>39</v>
      </c>
      <c r="B9" s="521" t="s">
        <v>475</v>
      </c>
      <c r="C9" s="521"/>
      <c r="D9" s="521"/>
      <c r="E9" s="521"/>
      <c r="F9" s="521"/>
      <c r="G9" s="111"/>
    </row>
    <row r="10" spans="1:7" ht="22.5" x14ac:dyDescent="0.45">
      <c r="A10" s="113" t="s">
        <v>41</v>
      </c>
      <c r="B10" s="522" t="s">
        <v>476</v>
      </c>
      <c r="C10" s="522"/>
      <c r="D10" s="522"/>
      <c r="E10" s="522"/>
      <c r="F10" s="522"/>
      <c r="G10" s="111"/>
    </row>
    <row r="11" spans="1:7" ht="22.5" x14ac:dyDescent="0.45">
      <c r="A11" s="112" t="s">
        <v>40</v>
      </c>
      <c r="B11" s="517">
        <v>43497</v>
      </c>
      <c r="C11" s="517"/>
      <c r="D11" s="517"/>
      <c r="E11" s="517"/>
      <c r="F11" s="517"/>
      <c r="G11" s="111"/>
    </row>
    <row r="12" spans="1:7" ht="22.5" x14ac:dyDescent="0.45">
      <c r="A12" s="112" t="s">
        <v>200</v>
      </c>
      <c r="B12" s="523">
        <f>D729</f>
        <v>0.82944606413994171</v>
      </c>
      <c r="C12" s="523"/>
      <c r="D12" s="523"/>
      <c r="E12" s="523"/>
      <c r="F12" s="523"/>
      <c r="G12" s="111"/>
    </row>
    <row r="13" spans="1:7" ht="22.5" x14ac:dyDescent="0.45">
      <c r="A13" s="110"/>
      <c r="B13" s="108"/>
      <c r="C13" s="108"/>
      <c r="D13" s="518"/>
      <c r="E13" s="518"/>
      <c r="F13" s="518"/>
      <c r="G13" s="51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43497</v>
      </c>
      <c r="B16" s="117"/>
      <c r="C16" s="117"/>
      <c r="D16" s="117"/>
      <c r="E16" s="117"/>
      <c r="F16" s="117"/>
      <c r="G16" s="114"/>
    </row>
    <row r="17" spans="1:8" ht="16.5" customHeight="1" x14ac:dyDescent="0.4">
      <c r="A17" s="453" t="s">
        <v>28</v>
      </c>
      <c r="B17" s="454" t="s">
        <v>29</v>
      </c>
      <c r="C17" s="454"/>
      <c r="D17" s="454" t="s">
        <v>42</v>
      </c>
      <c r="E17" s="455" t="s">
        <v>266</v>
      </c>
      <c r="F17" s="455" t="s">
        <v>300</v>
      </c>
      <c r="G17" s="114"/>
    </row>
    <row r="18" spans="1:8" ht="16.5" customHeight="1" x14ac:dyDescent="0.4">
      <c r="A18" s="453"/>
      <c r="B18" s="118" t="s">
        <v>32</v>
      </c>
      <c r="C18" s="118" t="s">
        <v>31</v>
      </c>
      <c r="D18" s="454"/>
      <c r="E18" s="455"/>
      <c r="F18" s="455"/>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63" x14ac:dyDescent="0.4">
      <c r="A21" s="121" t="s">
        <v>9</v>
      </c>
      <c r="B21" s="122">
        <v>1</v>
      </c>
      <c r="C21" s="122"/>
      <c r="D21" s="123" t="s">
        <v>478</v>
      </c>
      <c r="E21" s="123" t="s">
        <v>529</v>
      </c>
      <c r="F21" s="123" t="s">
        <v>598</v>
      </c>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93.75" customHeight="1" x14ac:dyDescent="0.4">
      <c r="A25" s="125" t="s">
        <v>374</v>
      </c>
      <c r="B25" s="122">
        <v>1</v>
      </c>
      <c r="C25" s="126"/>
      <c r="D25" s="128" t="s">
        <v>479</v>
      </c>
      <c r="E25" s="128" t="s">
        <v>528</v>
      </c>
      <c r="F25" s="123" t="s">
        <v>598</v>
      </c>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105" x14ac:dyDescent="0.4">
      <c r="A35" s="141" t="s">
        <v>401</v>
      </c>
      <c r="B35" s="122">
        <v>0</v>
      </c>
      <c r="C35" s="142">
        <f>IF(B35=0, -5, "0")</f>
        <v>-5</v>
      </c>
      <c r="D35" s="128" t="s">
        <v>537</v>
      </c>
      <c r="E35" s="123" t="s">
        <v>530</v>
      </c>
      <c r="F35" s="123" t="s">
        <v>598</v>
      </c>
      <c r="G35" s="129"/>
    </row>
    <row r="36" spans="1:7" ht="42" x14ac:dyDescent="0.4">
      <c r="A36" s="398" t="s">
        <v>397</v>
      </c>
      <c r="B36" s="122">
        <v>1</v>
      </c>
      <c r="C36" s="142" t="str">
        <f>IF(B36=0, -2, "0")</f>
        <v>0</v>
      </c>
      <c r="D36" s="161" t="s">
        <v>477</v>
      </c>
      <c r="E36" s="128" t="s">
        <v>531</v>
      </c>
      <c r="F36" s="123" t="s">
        <v>598</v>
      </c>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38.25" customHeight="1" x14ac:dyDescent="0.4">
      <c r="A43" s="138" t="s">
        <v>423</v>
      </c>
      <c r="B43" s="415">
        <v>2</v>
      </c>
      <c r="C43" s="122"/>
      <c r="D43" s="411">
        <v>1</v>
      </c>
      <c r="E43" s="147"/>
      <c r="F43" s="412"/>
      <c r="G43" s="114"/>
    </row>
    <row r="44" spans="1:7" ht="21" x14ac:dyDescent="0.4">
      <c r="A44" s="148" t="s">
        <v>34</v>
      </c>
      <c r="B44" s="148"/>
      <c r="C44" s="148"/>
      <c r="D44" s="148">
        <f>SUM(B30:C37,B39:C43)</f>
        <v>18</v>
      </c>
      <c r="E44" s="108"/>
      <c r="F44" s="114"/>
      <c r="G44" s="114"/>
    </row>
    <row r="45" spans="1:7" ht="21" x14ac:dyDescent="0.4">
      <c r="A45" s="130" t="s">
        <v>33</v>
      </c>
      <c r="B45" s="131"/>
      <c r="C45" s="132"/>
      <c r="D45" s="133">
        <f>D44/(COUNT(B30:C37,B39:C43)*2)</f>
        <v>0.6428571428571429</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26</v>
      </c>
      <c r="E47" s="108"/>
      <c r="F47" s="114"/>
      <c r="G47" s="114"/>
    </row>
    <row r="48" spans="1:7" ht="22.5" x14ac:dyDescent="0.45">
      <c r="A48" s="150" t="s">
        <v>168</v>
      </c>
      <c r="B48" s="151"/>
      <c r="C48" s="152"/>
      <c r="D48" s="154">
        <f>D47/(COUNT(B30:C37,B21:C25,B39:C43)*2)</f>
        <v>0.68421052631578949</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43497</v>
      </c>
      <c r="B51" s="114"/>
      <c r="C51" s="135"/>
      <c r="D51" s="114"/>
      <c r="E51" s="108"/>
      <c r="F51" s="114"/>
      <c r="G51" s="114"/>
    </row>
    <row r="52" spans="1:7" ht="21" x14ac:dyDescent="0.4">
      <c r="A52" s="453" t="s">
        <v>28</v>
      </c>
      <c r="B52" s="454" t="s">
        <v>29</v>
      </c>
      <c r="C52" s="454"/>
      <c r="D52" s="454" t="s">
        <v>42</v>
      </c>
      <c r="E52" s="455" t="s">
        <v>266</v>
      </c>
      <c r="F52" s="455" t="s">
        <v>302</v>
      </c>
      <c r="G52" s="129"/>
    </row>
    <row r="53" spans="1:7" ht="21" x14ac:dyDescent="0.4">
      <c r="A53" s="453"/>
      <c r="B53" s="118" t="s">
        <v>32</v>
      </c>
      <c r="C53" s="118" t="s">
        <v>31</v>
      </c>
      <c r="D53" s="454"/>
      <c r="E53" s="455"/>
      <c r="F53" s="455"/>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9"/>
      <c r="B64" s="440"/>
      <c r="C64" s="440"/>
      <c r="D64" s="440"/>
      <c r="E64" s="440"/>
      <c r="F64" s="440"/>
      <c r="G64" s="440"/>
    </row>
    <row r="65" spans="1:7" ht="43.5" customHeight="1" x14ac:dyDescent="0.4">
      <c r="A65" s="528" t="s">
        <v>351</v>
      </c>
      <c r="B65" s="528"/>
      <c r="C65" s="528"/>
      <c r="D65" s="528"/>
      <c r="E65" s="528"/>
      <c r="F65" s="528"/>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48"/>
      <c r="B83" s="448"/>
      <c r="C83" s="448"/>
      <c r="D83" s="448"/>
      <c r="E83" s="448"/>
      <c r="F83" s="448"/>
      <c r="G83" s="448"/>
    </row>
    <row r="84" spans="1:7" ht="45" customHeight="1" x14ac:dyDescent="0.45">
      <c r="A84" s="529" t="s">
        <v>352</v>
      </c>
      <c r="B84" s="529"/>
      <c r="C84" s="529"/>
      <c r="D84" s="529"/>
      <c r="E84" s="529"/>
      <c r="F84" s="529"/>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4"/>
      <c r="B103" s="442"/>
      <c r="C103" s="442"/>
      <c r="D103" s="442"/>
      <c r="E103" s="442"/>
      <c r="F103" s="449"/>
      <c r="G103" s="173"/>
    </row>
    <row r="104" spans="1:7" s="80" customFormat="1" ht="46.5" customHeight="1" x14ac:dyDescent="0.4">
      <c r="A104" s="528" t="s">
        <v>353</v>
      </c>
      <c r="B104" s="528"/>
      <c r="C104" s="528"/>
      <c r="D104" s="528"/>
      <c r="E104" s="528"/>
      <c r="F104" s="52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0"/>
      <c r="B111" s="451"/>
      <c r="C111" s="451"/>
      <c r="D111" s="451"/>
      <c r="E111" s="451"/>
      <c r="F111" s="452"/>
      <c r="G111" s="129"/>
    </row>
    <row r="112" spans="1:7" s="80" customFormat="1" ht="39.75" customHeight="1" x14ac:dyDescent="0.4">
      <c r="A112" s="528" t="s">
        <v>391</v>
      </c>
      <c r="B112" s="528"/>
      <c r="C112" s="528"/>
      <c r="D112" s="528"/>
      <c r="E112" s="528"/>
      <c r="F112" s="52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2"/>
      <c r="B120" s="442"/>
      <c r="C120" s="442"/>
      <c r="D120" s="442"/>
      <c r="E120" s="442"/>
      <c r="F120" s="442"/>
      <c r="G120" s="173"/>
    </row>
    <row r="121" spans="1:7" ht="22.5" x14ac:dyDescent="0.4">
      <c r="A121" s="528" t="s">
        <v>311</v>
      </c>
      <c r="B121" s="528"/>
      <c r="C121" s="528"/>
      <c r="D121" s="528"/>
      <c r="E121" s="528"/>
      <c r="F121" s="52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3"/>
      <c r="B132" s="443"/>
      <c r="C132" s="443"/>
      <c r="D132" s="443"/>
      <c r="E132" s="443"/>
      <c r="F132" s="443"/>
      <c r="G132" s="114"/>
    </row>
    <row r="133" spans="1:16384" ht="22.5" customHeight="1" x14ac:dyDescent="0.4">
      <c r="A133" s="530" t="s">
        <v>425</v>
      </c>
      <c r="B133" s="530"/>
      <c r="C133" s="530"/>
      <c r="D133" s="530"/>
      <c r="E133" s="530"/>
      <c r="F133" s="530"/>
      <c r="G133" s="114"/>
    </row>
    <row r="134" spans="1:16384" s="258" customFormat="1" ht="22.5" customHeight="1" x14ac:dyDescent="0.4">
      <c r="A134" s="531"/>
      <c r="B134" s="531"/>
      <c r="C134" s="531"/>
      <c r="D134" s="531"/>
      <c r="E134" s="531"/>
      <c r="F134" s="531"/>
      <c r="G134" s="114"/>
    </row>
    <row r="135" spans="1:16384" s="326" customFormat="1" ht="22.5" customHeight="1" x14ac:dyDescent="0.25">
      <c r="A135" s="453" t="s">
        <v>28</v>
      </c>
      <c r="B135" s="454" t="s">
        <v>29</v>
      </c>
      <c r="C135" s="454"/>
      <c r="D135" s="454" t="s">
        <v>42</v>
      </c>
      <c r="E135" s="455" t="s">
        <v>266</v>
      </c>
      <c r="F135" s="455" t="s">
        <v>302</v>
      </c>
    </row>
    <row r="136" spans="1:16384" s="326" customFormat="1" ht="22.5" customHeight="1" x14ac:dyDescent="0.25">
      <c r="A136" s="453"/>
      <c r="B136" s="118" t="s">
        <v>32</v>
      </c>
      <c r="C136" s="118" t="s">
        <v>31</v>
      </c>
      <c r="D136" s="454"/>
      <c r="E136" s="455"/>
      <c r="F136" s="455"/>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32" t="s">
        <v>462</v>
      </c>
      <c r="B138" s="532"/>
      <c r="C138" s="532"/>
      <c r="D138" s="532"/>
      <c r="E138" s="532"/>
      <c r="F138" s="532"/>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81" t="s">
        <v>350</v>
      </c>
      <c r="B146" s="481"/>
      <c r="C146" s="481"/>
      <c r="D146" s="481"/>
      <c r="E146" s="481"/>
      <c r="F146" s="481"/>
      <c r="G146" s="114"/>
    </row>
    <row r="147" spans="1:7" ht="21" x14ac:dyDescent="0.4">
      <c r="A147" s="306" t="s">
        <v>334</v>
      </c>
      <c r="B147" s="122">
        <v>2</v>
      </c>
      <c r="C147" s="121"/>
      <c r="D147" s="121"/>
      <c r="E147" s="121"/>
      <c r="F147" s="123"/>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111.75" customHeight="1" x14ac:dyDescent="0.4">
      <c r="A152" s="294" t="s">
        <v>312</v>
      </c>
      <c r="B152" s="318">
        <v>0</v>
      </c>
      <c r="C152" s="169">
        <f>IF(B152=0, -5, "0")</f>
        <v>-5</v>
      </c>
      <c r="D152" s="125" t="s">
        <v>501</v>
      </c>
      <c r="E152" s="125" t="s">
        <v>500</v>
      </c>
      <c r="F152" s="322" t="s">
        <v>298</v>
      </c>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21" x14ac:dyDescent="0.4">
      <c r="A161" s="121" t="s">
        <v>403</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444"/>
      <c r="B164" s="442"/>
      <c r="C164" s="442"/>
      <c r="D164" s="442"/>
      <c r="E164" s="442"/>
      <c r="F164" s="442"/>
      <c r="G164" s="114"/>
    </row>
    <row r="165" spans="1:7" s="258" customFormat="1" ht="32.25" customHeight="1" x14ac:dyDescent="0.4">
      <c r="A165" s="532" t="s">
        <v>463</v>
      </c>
      <c r="B165" s="532"/>
      <c r="C165" s="532"/>
      <c r="D165" s="532"/>
      <c r="E165" s="532"/>
      <c r="F165" s="532"/>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63" x14ac:dyDescent="0.4">
      <c r="A171" s="125" t="s">
        <v>410</v>
      </c>
      <c r="B171" s="122">
        <v>1</v>
      </c>
      <c r="C171" s="125"/>
      <c r="D171" s="125" t="s">
        <v>504</v>
      </c>
      <c r="E171" s="123" t="s">
        <v>532</v>
      </c>
      <c r="F171" s="322" t="s">
        <v>298</v>
      </c>
      <c r="G171" s="114"/>
    </row>
    <row r="172" spans="1:7" ht="21" x14ac:dyDescent="0.4">
      <c r="A172" s="125" t="s">
        <v>345</v>
      </c>
      <c r="B172" s="122">
        <v>2</v>
      </c>
      <c r="C172" s="125"/>
      <c r="D172" s="125"/>
      <c r="E172" s="124"/>
      <c r="F172" s="322"/>
      <c r="G172" s="114"/>
    </row>
    <row r="173" spans="1:7" ht="84" x14ac:dyDescent="0.4">
      <c r="A173" s="125" t="s">
        <v>346</v>
      </c>
      <c r="B173" s="122">
        <v>1</v>
      </c>
      <c r="C173" s="125"/>
      <c r="D173" s="125" t="s">
        <v>574</v>
      </c>
      <c r="E173" s="123" t="s">
        <v>533</v>
      </c>
      <c r="F173" s="322" t="s">
        <v>298</v>
      </c>
      <c r="G173" s="114"/>
    </row>
    <row r="174" spans="1:7" ht="21" x14ac:dyDescent="0.4">
      <c r="A174" s="201" t="s">
        <v>411</v>
      </c>
      <c r="B174" s="122">
        <v>2</v>
      </c>
      <c r="C174" s="125"/>
      <c r="D174" s="125"/>
      <c r="E174" s="124"/>
      <c r="F174" s="322"/>
      <c r="G174" s="114"/>
    </row>
    <row r="175" spans="1:7" s="258" customFormat="1" ht="21" x14ac:dyDescent="0.4">
      <c r="A175" s="445"/>
      <c r="B175" s="446"/>
      <c r="C175" s="446"/>
      <c r="D175" s="446"/>
      <c r="E175" s="446"/>
      <c r="F175" s="446"/>
      <c r="G175" s="114"/>
    </row>
    <row r="176" spans="1:7" ht="32.25" customHeight="1" x14ac:dyDescent="0.4">
      <c r="A176" s="532" t="s">
        <v>311</v>
      </c>
      <c r="B176" s="532"/>
      <c r="C176" s="532"/>
      <c r="D176" s="532"/>
      <c r="E176" s="532"/>
      <c r="F176" s="532"/>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t="s">
        <v>30</v>
      </c>
      <c r="C182" s="125"/>
      <c r="D182" s="125"/>
      <c r="E182" s="125"/>
      <c r="F182" s="322"/>
      <c r="G182" s="114"/>
    </row>
    <row r="183" spans="1:7" ht="21" x14ac:dyDescent="0.4">
      <c r="A183" s="125" t="s">
        <v>407</v>
      </c>
      <c r="B183" s="122">
        <v>2</v>
      </c>
      <c r="C183" s="125"/>
      <c r="D183" s="125"/>
      <c r="E183" s="125"/>
      <c r="F183" s="322"/>
      <c r="G183" s="114"/>
    </row>
    <row r="184" spans="1:7" s="258" customFormat="1" ht="35.25" customHeight="1" x14ac:dyDescent="0.4">
      <c r="A184" s="125" t="s">
        <v>423</v>
      </c>
      <c r="B184" s="122">
        <v>2</v>
      </c>
      <c r="C184" s="121"/>
      <c r="D184" s="411">
        <v>1</v>
      </c>
      <c r="E184" s="121"/>
      <c r="F184" s="322"/>
      <c r="G184" s="114"/>
    </row>
    <row r="185" spans="1:7" s="258" customFormat="1" ht="22.5" x14ac:dyDescent="0.4">
      <c r="A185" s="292" t="s">
        <v>439</v>
      </c>
      <c r="B185" s="482"/>
      <c r="C185" s="483"/>
      <c r="D185" s="309">
        <f>SUM(B147:C163,B177:C184,B166:C174,B139:C144)</f>
        <v>67</v>
      </c>
      <c r="E185" s="108"/>
      <c r="F185" s="114"/>
      <c r="G185" s="114"/>
    </row>
    <row r="186" spans="1:7" s="258" customFormat="1" ht="22.5" x14ac:dyDescent="0.4">
      <c r="A186" s="292" t="s">
        <v>440</v>
      </c>
      <c r="B186" s="278"/>
      <c r="C186" s="279"/>
      <c r="D186" s="280">
        <f>D185/(COUNT(B139:C144,B147:C163,B166:C174,B177:C184)*2)</f>
        <v>0.85897435897435892</v>
      </c>
      <c r="E186" s="108"/>
      <c r="F186" s="114"/>
      <c r="G186" s="114"/>
    </row>
    <row r="187" spans="1:7" ht="21" x14ac:dyDescent="0.4">
      <c r="A187" s="447"/>
      <c r="B187" s="447"/>
      <c r="C187" s="447"/>
      <c r="D187" s="447"/>
      <c r="E187" s="447"/>
      <c r="F187" s="447"/>
      <c r="G187" s="114"/>
    </row>
    <row r="188" spans="1:7" ht="22.5" x14ac:dyDescent="0.45">
      <c r="A188" s="115" t="s">
        <v>100</v>
      </c>
      <c r="B188" s="115"/>
      <c r="C188" s="115"/>
      <c r="D188" s="115"/>
      <c r="E188" s="115"/>
      <c r="F188" s="115"/>
      <c r="G188" s="114"/>
    </row>
    <row r="189" spans="1:7" ht="21" x14ac:dyDescent="0.4">
      <c r="A189" s="156">
        <f>B11</f>
        <v>43497</v>
      </c>
      <c r="B189" s="114"/>
      <c r="C189" s="135"/>
      <c r="D189" s="114"/>
      <c r="E189" s="108"/>
      <c r="F189" s="114"/>
      <c r="G189" s="114"/>
    </row>
    <row r="190" spans="1:7" ht="21" x14ac:dyDescent="0.4">
      <c r="A190" s="453" t="s">
        <v>28</v>
      </c>
      <c r="B190" s="454" t="s">
        <v>29</v>
      </c>
      <c r="C190" s="454"/>
      <c r="D190" s="454" t="s">
        <v>42</v>
      </c>
      <c r="E190" s="455" t="s">
        <v>266</v>
      </c>
      <c r="F190" s="455" t="s">
        <v>302</v>
      </c>
      <c r="G190" s="114"/>
    </row>
    <row r="191" spans="1:7" ht="21" x14ac:dyDescent="0.4">
      <c r="A191" s="453"/>
      <c r="B191" s="118" t="s">
        <v>32</v>
      </c>
      <c r="C191" s="118" t="s">
        <v>31</v>
      </c>
      <c r="D191" s="454"/>
      <c r="E191" s="455"/>
      <c r="F191" s="455"/>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67" t="s">
        <v>34</v>
      </c>
      <c r="B202" s="468"/>
      <c r="C202" s="469"/>
      <c r="D202" s="130">
        <f>SUM(B194:C201)</f>
        <v>16</v>
      </c>
      <c r="E202" s="108"/>
      <c r="F202" s="114"/>
      <c r="G202" s="114"/>
    </row>
    <row r="203" spans="1:7" ht="21" x14ac:dyDescent="0.4">
      <c r="A203" s="130" t="s">
        <v>33</v>
      </c>
      <c r="B203" s="131"/>
      <c r="C203" s="132"/>
      <c r="D203" s="133">
        <f>D202/(COUNT(B194:C201)*2)</f>
        <v>1</v>
      </c>
      <c r="E203" s="108"/>
      <c r="F203" s="114"/>
      <c r="G203" s="114"/>
    </row>
    <row r="204" spans="1:7" ht="21" x14ac:dyDescent="0.4">
      <c r="A204" s="441"/>
      <c r="B204" s="441"/>
      <c r="C204" s="441"/>
      <c r="D204" s="441"/>
      <c r="E204" s="441"/>
      <c r="F204" s="441"/>
      <c r="G204" s="114"/>
    </row>
    <row r="205" spans="1:7" ht="22.5" x14ac:dyDescent="0.4">
      <c r="A205" s="136" t="s">
        <v>104</v>
      </c>
      <c r="B205" s="192"/>
      <c r="C205" s="137"/>
      <c r="D205" s="137"/>
      <c r="E205" s="137"/>
      <c r="F205" s="137"/>
      <c r="G205" s="114"/>
    </row>
    <row r="206" spans="1:7" ht="126" x14ac:dyDescent="0.4">
      <c r="A206" s="138" t="s">
        <v>210</v>
      </c>
      <c r="B206" s="122">
        <v>0</v>
      </c>
      <c r="C206" s="122"/>
      <c r="D206" s="172" t="s">
        <v>566</v>
      </c>
      <c r="E206" s="172" t="s">
        <v>494</v>
      </c>
      <c r="F206" s="123" t="s">
        <v>298</v>
      </c>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418" t="s">
        <v>337</v>
      </c>
      <c r="B212" s="122" t="s">
        <v>30</v>
      </c>
      <c r="C212" s="166"/>
      <c r="D212" s="194"/>
      <c r="E212" s="124"/>
      <c r="F212" s="123"/>
      <c r="G212" s="114"/>
    </row>
    <row r="213" spans="1:7" ht="21" x14ac:dyDescent="0.4">
      <c r="A213" s="417" t="s">
        <v>412</v>
      </c>
      <c r="B213" s="122">
        <v>2</v>
      </c>
      <c r="C213" s="183"/>
      <c r="D213" s="128"/>
      <c r="E213" s="124"/>
      <c r="F213" s="123"/>
      <c r="G213" s="114"/>
    </row>
    <row r="214" spans="1:7" ht="84" x14ac:dyDescent="0.4">
      <c r="A214" s="138" t="s">
        <v>142</v>
      </c>
      <c r="B214" s="122">
        <v>0</v>
      </c>
      <c r="C214" s="126"/>
      <c r="D214" s="123" t="s">
        <v>496</v>
      </c>
      <c r="E214" s="123" t="s">
        <v>497</v>
      </c>
      <c r="F214" s="123" t="s">
        <v>299</v>
      </c>
      <c r="G214" s="114"/>
    </row>
    <row r="215" spans="1:7" s="80" customFormat="1" ht="24.75" customHeight="1" x14ac:dyDescent="0.4">
      <c r="A215" s="197" t="s">
        <v>413</v>
      </c>
      <c r="B215" s="122">
        <v>2</v>
      </c>
      <c r="C215" s="198" t="str">
        <f>IF(B215=0, -5, "0")</f>
        <v>0</v>
      </c>
      <c r="D215" s="128"/>
      <c r="E215" s="128"/>
      <c r="F215" s="123"/>
      <c r="G215" s="129"/>
    </row>
    <row r="216" spans="1:7" ht="84" x14ac:dyDescent="0.4">
      <c r="A216" s="121" t="s">
        <v>201</v>
      </c>
      <c r="B216" s="122">
        <v>0</v>
      </c>
      <c r="C216" s="126"/>
      <c r="D216" s="158" t="s">
        <v>592</v>
      </c>
      <c r="E216" s="128" t="s">
        <v>491</v>
      </c>
      <c r="F216" s="123" t="s">
        <v>298</v>
      </c>
      <c r="G216" s="114"/>
    </row>
    <row r="217" spans="1:7" ht="42" x14ac:dyDescent="0.4">
      <c r="A217" s="168" t="s">
        <v>394</v>
      </c>
      <c r="B217" s="122">
        <v>2</v>
      </c>
      <c r="C217" s="198" t="str">
        <f>IF(B217=0, -5, "0")</f>
        <v>0</v>
      </c>
      <c r="D217" s="123"/>
      <c r="E217" s="123"/>
      <c r="F217" s="123"/>
      <c r="G217" s="129"/>
    </row>
    <row r="218" spans="1:7" ht="147" x14ac:dyDescent="0.4">
      <c r="A218" s="199" t="s">
        <v>133</v>
      </c>
      <c r="B218" s="122">
        <v>0</v>
      </c>
      <c r="C218" s="174">
        <f>IF(B218=0, -5, "0")</f>
        <v>-5</v>
      </c>
      <c r="D218" s="419" t="s">
        <v>498</v>
      </c>
      <c r="E218" s="123" t="s">
        <v>499</v>
      </c>
      <c r="F218" s="123" t="s">
        <v>298</v>
      </c>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67" t="s">
        <v>34</v>
      </c>
      <c r="B226" s="468"/>
      <c r="C226" s="469"/>
      <c r="D226" s="148">
        <f>SUM(B206:C225)</f>
        <v>25</v>
      </c>
      <c r="E226" s="108"/>
      <c r="F226" s="114"/>
      <c r="G226" s="114"/>
    </row>
    <row r="227" spans="1:7" ht="21" x14ac:dyDescent="0.4">
      <c r="A227" s="130" t="s">
        <v>33</v>
      </c>
      <c r="B227" s="131"/>
      <c r="C227" s="132"/>
      <c r="D227" s="133">
        <f>D226/(COUNT(B206:C225)*2)</f>
        <v>0.625</v>
      </c>
      <c r="E227" s="108"/>
      <c r="F227" s="114"/>
      <c r="G227" s="114"/>
    </row>
    <row r="228" spans="1:7" ht="21" x14ac:dyDescent="0.4">
      <c r="A228" s="441"/>
      <c r="B228" s="441"/>
      <c r="C228" s="441"/>
      <c r="D228" s="441"/>
      <c r="E228" s="441"/>
      <c r="F228" s="441"/>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524" t="s">
        <v>311</v>
      </c>
      <c r="B235" s="525"/>
      <c r="C235" s="525"/>
      <c r="D235" s="526"/>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t="s">
        <v>30</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35.25" customHeight="1" x14ac:dyDescent="0.4">
      <c r="A243" s="125" t="s">
        <v>423</v>
      </c>
      <c r="B243" s="122">
        <v>1</v>
      </c>
      <c r="C243" s="166"/>
      <c r="D243" s="411">
        <v>0.25</v>
      </c>
      <c r="E243" s="147"/>
      <c r="F243" s="123"/>
      <c r="G243" s="114"/>
    </row>
    <row r="244" spans="1:7" ht="21" x14ac:dyDescent="0.4">
      <c r="A244" s="467" t="s">
        <v>34</v>
      </c>
      <c r="B244" s="468"/>
      <c r="C244" s="469"/>
      <c r="D244" s="130">
        <f>SUM(B230:C234,B236:C243)</f>
        <v>21</v>
      </c>
      <c r="E244" s="108"/>
      <c r="F244" s="114"/>
      <c r="G244" s="114"/>
    </row>
    <row r="245" spans="1:7" ht="21" x14ac:dyDescent="0.4">
      <c r="A245" s="130" t="s">
        <v>33</v>
      </c>
      <c r="B245" s="131"/>
      <c r="C245" s="132"/>
      <c r="D245" s="133">
        <f>D244/(COUNT(B230:C234,B236:C243)*2)</f>
        <v>0.95454545454545459</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62</v>
      </c>
      <c r="E247" s="108"/>
      <c r="F247" s="114"/>
      <c r="G247" s="114"/>
    </row>
    <row r="248" spans="1:7" ht="22.5" x14ac:dyDescent="0.45">
      <c r="A248" s="150" t="s">
        <v>443</v>
      </c>
      <c r="B248" s="189"/>
      <c r="C248" s="190"/>
      <c r="D248" s="154">
        <f>D247/(COUNT(B230:C234,B194:C201,B206:C225,B236:C243)*2)</f>
        <v>0.79487179487179482</v>
      </c>
      <c r="E248" s="108"/>
      <c r="F248" s="114"/>
      <c r="G248" s="114"/>
    </row>
    <row r="249" spans="1:7" ht="21" x14ac:dyDescent="0.4">
      <c r="A249" s="441"/>
      <c r="B249" s="441"/>
      <c r="C249" s="441"/>
      <c r="D249" s="441"/>
      <c r="E249" s="441"/>
      <c r="F249" s="441"/>
      <c r="G249" s="114"/>
    </row>
    <row r="250" spans="1:7" ht="22.5" x14ac:dyDescent="0.45">
      <c r="A250" s="115" t="s">
        <v>101</v>
      </c>
      <c r="B250" s="115"/>
      <c r="C250" s="115"/>
      <c r="D250" s="115"/>
      <c r="E250" s="115"/>
      <c r="F250" s="115"/>
      <c r="G250" s="114"/>
    </row>
    <row r="251" spans="1:7" ht="21" x14ac:dyDescent="0.4">
      <c r="A251" s="156">
        <f>B11</f>
        <v>43497</v>
      </c>
      <c r="B251" s="114"/>
      <c r="C251" s="135"/>
      <c r="D251" s="129"/>
      <c r="E251" s="108"/>
      <c r="F251" s="114"/>
      <c r="G251" s="114"/>
    </row>
    <row r="252" spans="1:7" ht="21" x14ac:dyDescent="0.4">
      <c r="A252" s="453" t="s">
        <v>28</v>
      </c>
      <c r="B252" s="454" t="s">
        <v>29</v>
      </c>
      <c r="C252" s="454"/>
      <c r="D252" s="454" t="s">
        <v>42</v>
      </c>
      <c r="E252" s="455" t="s">
        <v>266</v>
      </c>
      <c r="F252" s="455" t="s">
        <v>302</v>
      </c>
      <c r="G252" s="129"/>
    </row>
    <row r="253" spans="1:7" ht="21" x14ac:dyDescent="0.4">
      <c r="A253" s="453"/>
      <c r="B253" s="118" t="s">
        <v>32</v>
      </c>
      <c r="C253" s="118" t="s">
        <v>31</v>
      </c>
      <c r="D253" s="454"/>
      <c r="E253" s="455"/>
      <c r="F253" s="455"/>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76.5" customHeight="1" x14ac:dyDescent="0.4">
      <c r="A259" s="157" t="s">
        <v>387</v>
      </c>
      <c r="B259" s="122">
        <v>0</v>
      </c>
      <c r="C259" s="122"/>
      <c r="D259" s="158" t="s">
        <v>562</v>
      </c>
      <c r="E259" s="172" t="s">
        <v>481</v>
      </c>
      <c r="F259" s="123" t="s">
        <v>298</v>
      </c>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67" t="s">
        <v>34</v>
      </c>
      <c r="B264" s="468"/>
      <c r="C264" s="469"/>
      <c r="D264" s="247">
        <f>SUM(B256:C263)</f>
        <v>14</v>
      </c>
      <c r="E264" s="108"/>
      <c r="F264" s="114"/>
      <c r="G264" s="114"/>
    </row>
    <row r="265" spans="1:7" ht="21" x14ac:dyDescent="0.4">
      <c r="A265" s="130" t="s">
        <v>33</v>
      </c>
      <c r="B265" s="131"/>
      <c r="C265" s="132"/>
      <c r="D265" s="133">
        <f>D264/(COUNT(B256:C263)*2)</f>
        <v>0.875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63.75" x14ac:dyDescent="0.45">
      <c r="A273" s="162" t="s">
        <v>392</v>
      </c>
      <c r="B273" s="122">
        <v>0</v>
      </c>
      <c r="C273" s="143">
        <f>IF(B273=0, -10, "0")</f>
        <v>-10</v>
      </c>
      <c r="D273" s="184" t="s">
        <v>561</v>
      </c>
      <c r="E273" s="128" t="s">
        <v>538</v>
      </c>
      <c r="F273" s="123" t="s">
        <v>298</v>
      </c>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0</v>
      </c>
      <c r="C278" s="169">
        <f>IF(B278=0, -5, "0")</f>
        <v>-5</v>
      </c>
      <c r="D278" s="270" t="s">
        <v>480</v>
      </c>
      <c r="E278" s="123" t="s">
        <v>539</v>
      </c>
      <c r="F278" s="123" t="s">
        <v>298</v>
      </c>
      <c r="G278" s="114"/>
    </row>
    <row r="279" spans="1:7" ht="28.5" customHeight="1" x14ac:dyDescent="0.4">
      <c r="A279" s="209" t="s">
        <v>373</v>
      </c>
      <c r="B279" s="122">
        <v>2</v>
      </c>
      <c r="C279" s="169" t="str">
        <f>IF(B279=0, -5, "0")</f>
        <v>0</v>
      </c>
      <c r="D279" s="270"/>
      <c r="E279" s="124"/>
      <c r="F279" s="123"/>
      <c r="G279" s="114"/>
    </row>
    <row r="280" spans="1:7" ht="50.25" customHeight="1" x14ac:dyDescent="0.4">
      <c r="A280" s="121" t="s">
        <v>209</v>
      </c>
      <c r="B280" s="122">
        <v>1</v>
      </c>
      <c r="C280" s="122"/>
      <c r="D280" s="128" t="s">
        <v>575</v>
      </c>
      <c r="E280" s="123" t="s">
        <v>584</v>
      </c>
      <c r="F280" s="123" t="s">
        <v>298</v>
      </c>
      <c r="G280" s="114"/>
    </row>
    <row r="281" spans="1:7" ht="68.25" customHeight="1" x14ac:dyDescent="0.4">
      <c r="A281" s="121" t="s">
        <v>142</v>
      </c>
      <c r="B281" s="122">
        <v>0</v>
      </c>
      <c r="C281" s="122"/>
      <c r="D281" s="128" t="s">
        <v>482</v>
      </c>
      <c r="E281" s="123" t="s">
        <v>483</v>
      </c>
      <c r="F281" s="123" t="s">
        <v>299</v>
      </c>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5"/>
      <c r="B289" s="475"/>
      <c r="C289" s="475"/>
      <c r="D289" s="475"/>
      <c r="E289" s="475"/>
      <c r="F289" s="475"/>
      <c r="G289" s="129"/>
    </row>
    <row r="290" spans="1:7" s="80" customFormat="1" ht="31.5" customHeight="1" x14ac:dyDescent="0.4">
      <c r="A290" s="527" t="s">
        <v>311</v>
      </c>
      <c r="B290" s="527"/>
      <c r="C290" s="527"/>
      <c r="D290" s="527"/>
      <c r="E290" s="527"/>
      <c r="F290" s="527"/>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21" x14ac:dyDescent="0.4">
      <c r="A293" s="121" t="s">
        <v>376</v>
      </c>
      <c r="B293" s="122" t="s">
        <v>30</v>
      </c>
      <c r="C293" s="126"/>
      <c r="D293" s="207"/>
      <c r="E293" s="127"/>
      <c r="F293" s="123"/>
      <c r="G293" s="129"/>
    </row>
    <row r="294" spans="1:7" s="80" customFormat="1" ht="2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t="s">
        <v>30</v>
      </c>
      <c r="C298" s="122"/>
      <c r="D298" s="411" t="s">
        <v>30</v>
      </c>
      <c r="E298" s="147"/>
      <c r="F298" s="123"/>
      <c r="G298" s="129"/>
    </row>
    <row r="299" spans="1:7" ht="21" x14ac:dyDescent="0.4">
      <c r="A299" s="148" t="s">
        <v>34</v>
      </c>
      <c r="B299" s="148"/>
      <c r="C299" s="148"/>
      <c r="D299" s="148">
        <f>SUM(B268:C288,B291:C298)</f>
        <v>30</v>
      </c>
      <c r="E299" s="108"/>
      <c r="F299" s="114"/>
      <c r="G299" s="114"/>
    </row>
    <row r="300" spans="1:7" ht="21" x14ac:dyDescent="0.4">
      <c r="A300" s="130" t="s">
        <v>33</v>
      </c>
      <c r="B300" s="131"/>
      <c r="C300" s="132"/>
      <c r="D300" s="133">
        <f>D299/(COUNT(B268:C288,B291:C298)*2)</f>
        <v>0.5357142857142857</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44</v>
      </c>
      <c r="E302" s="108"/>
      <c r="F302" s="114"/>
      <c r="G302" s="114"/>
    </row>
    <row r="303" spans="1:7" ht="22.5" x14ac:dyDescent="0.45">
      <c r="A303" s="150" t="s">
        <v>445</v>
      </c>
      <c r="B303" s="189"/>
      <c r="C303" s="190"/>
      <c r="D303" s="154">
        <f>D302/(COUNT(B256:C263,B268:C288,B291:C298)*2)</f>
        <v>0.61111111111111116</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43497</v>
      </c>
      <c r="B306" s="114"/>
      <c r="C306" s="135"/>
      <c r="D306" s="114"/>
      <c r="E306" s="108"/>
      <c r="F306" s="114"/>
      <c r="G306" s="114"/>
    </row>
    <row r="307" spans="1:7" ht="21" x14ac:dyDescent="0.4">
      <c r="A307" s="453" t="s">
        <v>28</v>
      </c>
      <c r="B307" s="454" t="s">
        <v>29</v>
      </c>
      <c r="C307" s="454"/>
      <c r="D307" s="454" t="s">
        <v>42</v>
      </c>
      <c r="E307" s="455" t="s">
        <v>266</v>
      </c>
      <c r="F307" s="455" t="s">
        <v>302</v>
      </c>
      <c r="G307" s="129"/>
    </row>
    <row r="308" spans="1:7" ht="21" x14ac:dyDescent="0.4">
      <c r="A308" s="453"/>
      <c r="B308" s="118" t="s">
        <v>32</v>
      </c>
      <c r="C308" s="118" t="s">
        <v>31</v>
      </c>
      <c r="D308" s="454"/>
      <c r="E308" s="455"/>
      <c r="F308" s="455"/>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84" x14ac:dyDescent="0.4">
      <c r="A323" s="138" t="s">
        <v>145</v>
      </c>
      <c r="B323" s="122">
        <v>1</v>
      </c>
      <c r="C323" s="143"/>
      <c r="D323" s="172" t="s">
        <v>540</v>
      </c>
      <c r="E323" s="123" t="s">
        <v>510</v>
      </c>
      <c r="F323" s="123" t="s">
        <v>299</v>
      </c>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22.5" x14ac:dyDescent="0.4">
      <c r="A326" s="121" t="s">
        <v>53</v>
      </c>
      <c r="B326" s="122">
        <v>2</v>
      </c>
      <c r="C326" s="122"/>
      <c r="D326" s="191"/>
      <c r="E326" s="124"/>
      <c r="F326" s="123"/>
      <c r="G326" s="114"/>
    </row>
    <row r="327" spans="1:7" ht="45" x14ac:dyDescent="0.4">
      <c r="A327" s="291" t="s">
        <v>441</v>
      </c>
      <c r="B327" s="122">
        <v>2</v>
      </c>
      <c r="C327" s="143" t="str">
        <f>IF(B327=0, -10, IF(B327=1, -5, "0"))</f>
        <v>0</v>
      </c>
      <c r="D327" s="196"/>
      <c r="E327" s="123"/>
      <c r="F327" s="123"/>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127.5" customHeight="1" x14ac:dyDescent="0.4">
      <c r="A335" s="160" t="s">
        <v>124</v>
      </c>
      <c r="B335" s="122">
        <v>0</v>
      </c>
      <c r="C335" s="122"/>
      <c r="D335" s="123" t="s">
        <v>515</v>
      </c>
      <c r="E335" s="123" t="s">
        <v>516</v>
      </c>
      <c r="F335" s="123" t="s">
        <v>298</v>
      </c>
      <c r="G335" s="129"/>
    </row>
    <row r="336" spans="1:7" ht="126" x14ac:dyDescent="0.4">
      <c r="A336" s="168" t="s">
        <v>58</v>
      </c>
      <c r="B336" s="122">
        <v>0</v>
      </c>
      <c r="C336" s="174">
        <f>IF(B336=0, -5, "0")</f>
        <v>-5</v>
      </c>
      <c r="D336" s="213" t="s">
        <v>513</v>
      </c>
      <c r="E336" s="123" t="s">
        <v>514</v>
      </c>
      <c r="F336" s="123" t="s">
        <v>298</v>
      </c>
      <c r="G336" s="129"/>
    </row>
    <row r="337" spans="1:7" ht="19.5" customHeight="1" x14ac:dyDescent="0.45">
      <c r="A337" s="290" t="s">
        <v>354</v>
      </c>
      <c r="B337" s="122">
        <v>2</v>
      </c>
      <c r="C337" s="142" t="str">
        <f>IF(B337=0, -2, "0")</f>
        <v>0</v>
      </c>
      <c r="D337" s="123"/>
      <c r="E337" s="180"/>
      <c r="F337" s="123"/>
      <c r="G337" s="129"/>
    </row>
    <row r="338" spans="1:7" ht="19.5" customHeight="1" x14ac:dyDescent="0.45">
      <c r="A338" s="290" t="s">
        <v>63</v>
      </c>
      <c r="B338" s="122">
        <v>2</v>
      </c>
      <c r="C338" s="142" t="str">
        <f>IF(B338=0, -2, "0")</f>
        <v>0</v>
      </c>
      <c r="D338" s="128"/>
      <c r="E338" s="180"/>
      <c r="F338" s="123"/>
      <c r="G338" s="129"/>
    </row>
    <row r="339" spans="1:7" s="258" customFormat="1" ht="19.5" customHeight="1" x14ac:dyDescent="0.45">
      <c r="A339" s="290" t="s">
        <v>331</v>
      </c>
      <c r="B339" s="122">
        <v>2</v>
      </c>
      <c r="C339" s="142" t="str">
        <f>IF(B339=0, -2, "0")</f>
        <v>0</v>
      </c>
      <c r="D339" s="128"/>
      <c r="E339" s="180"/>
      <c r="F339" s="123"/>
      <c r="G339" s="129"/>
    </row>
    <row r="340" spans="1:7" ht="21" x14ac:dyDescent="0.4">
      <c r="A340" s="121" t="s">
        <v>403</v>
      </c>
      <c r="B340" s="122">
        <v>2</v>
      </c>
      <c r="C340" s="296"/>
      <c r="D340" s="123"/>
      <c r="E340" s="124"/>
      <c r="F340" s="123"/>
      <c r="G340" s="129"/>
    </row>
    <row r="341" spans="1:7" ht="42" x14ac:dyDescent="0.4">
      <c r="A341" s="121" t="s">
        <v>381</v>
      </c>
      <c r="B341" s="122">
        <v>2</v>
      </c>
      <c r="C341" s="122"/>
      <c r="D341" s="124"/>
      <c r="E341" s="124"/>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30</v>
      </c>
      <c r="E343" s="108"/>
      <c r="F343" s="114"/>
      <c r="G343" s="114"/>
    </row>
    <row r="344" spans="1:7" ht="21" x14ac:dyDescent="0.4">
      <c r="A344" s="130" t="s">
        <v>33</v>
      </c>
      <c r="B344" s="131"/>
      <c r="C344" s="132"/>
      <c r="D344" s="133">
        <f>D343/(COUNT(B323:C342)*2)</f>
        <v>0.7142857142857143</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63" x14ac:dyDescent="0.4">
      <c r="A352" s="121" t="s">
        <v>214</v>
      </c>
      <c r="B352" s="122">
        <v>1</v>
      </c>
      <c r="C352" s="126"/>
      <c r="D352" s="216" t="s">
        <v>517</v>
      </c>
      <c r="E352" s="128" t="s">
        <v>534</v>
      </c>
      <c r="F352" s="123" t="s">
        <v>298</v>
      </c>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66"/>
      <c r="B356" s="466"/>
      <c r="C356" s="466"/>
      <c r="D356" s="466"/>
      <c r="E356" s="466"/>
      <c r="F356" s="466"/>
      <c r="G356" s="466"/>
    </row>
    <row r="357" spans="1:7" ht="32.25" customHeight="1" x14ac:dyDescent="0.4">
      <c r="A357" s="511" t="s">
        <v>311</v>
      </c>
      <c r="B357" s="511"/>
      <c r="C357" s="511"/>
      <c r="D357" s="511"/>
      <c r="E357" s="511"/>
      <c r="F357" s="511"/>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t="s">
        <v>30</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1</v>
      </c>
      <c r="C365" s="166"/>
      <c r="D365" s="411">
        <v>0.66700000000000004</v>
      </c>
      <c r="E365" s="147"/>
      <c r="F365" s="123"/>
      <c r="G365" s="114"/>
    </row>
    <row r="366" spans="1:7" ht="21" x14ac:dyDescent="0.4">
      <c r="A366" s="130" t="s">
        <v>34</v>
      </c>
      <c r="B366" s="130"/>
      <c r="C366" s="130"/>
      <c r="D366" s="130">
        <f>SUM(B347:C355,B358:C365)</f>
        <v>28</v>
      </c>
      <c r="E366" s="108"/>
      <c r="F366" s="114"/>
      <c r="G366" s="114"/>
    </row>
    <row r="367" spans="1:7" ht="21" x14ac:dyDescent="0.4">
      <c r="A367" s="130" t="s">
        <v>33</v>
      </c>
      <c r="B367" s="131"/>
      <c r="C367" s="132"/>
      <c r="D367" s="133">
        <f>D366/(COUNT(B347:C355,B358:C365)*2)</f>
        <v>0.93333333333333335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74</v>
      </c>
      <c r="E369" s="108"/>
      <c r="F369" s="114"/>
      <c r="G369" s="114"/>
    </row>
    <row r="370" spans="1:7" ht="22.5" x14ac:dyDescent="0.45">
      <c r="A370" s="218" t="s">
        <v>447</v>
      </c>
      <c r="B370" s="219"/>
      <c r="C370" s="220"/>
      <c r="D370" s="221">
        <f>D369/(COUNT(B323:C342,B347:C355,B311:C318,B358:C365)*2)</f>
        <v>0.84090909090909094</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43497</v>
      </c>
      <c r="B373" s="114"/>
      <c r="C373" s="135"/>
      <c r="D373" s="114"/>
      <c r="E373" s="225"/>
      <c r="F373" s="173"/>
      <c r="G373" s="173"/>
    </row>
    <row r="374" spans="1:7" s="6" customFormat="1" ht="21" x14ac:dyDescent="0.4">
      <c r="A374" s="453" t="s">
        <v>28</v>
      </c>
      <c r="B374" s="454" t="s">
        <v>29</v>
      </c>
      <c r="C374" s="454"/>
      <c r="D374" s="454" t="s">
        <v>42</v>
      </c>
      <c r="E374" s="455" t="s">
        <v>266</v>
      </c>
      <c r="F374" s="455" t="s">
        <v>302</v>
      </c>
      <c r="G374" s="173"/>
    </row>
    <row r="375" spans="1:7" s="6" customFormat="1" ht="21" x14ac:dyDescent="0.4">
      <c r="A375" s="453"/>
      <c r="B375" s="118" t="s">
        <v>32</v>
      </c>
      <c r="C375" s="118" t="s">
        <v>31</v>
      </c>
      <c r="D375" s="454"/>
      <c r="E375" s="455"/>
      <c r="F375" s="455"/>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109.5" customHeight="1" x14ac:dyDescent="0.4">
      <c r="A382" s="215" t="s">
        <v>126</v>
      </c>
      <c r="B382" s="122">
        <v>0</v>
      </c>
      <c r="C382" s="174">
        <f>IF(B382=0, -5, "0")</f>
        <v>-5</v>
      </c>
      <c r="D382" s="128" t="s">
        <v>492</v>
      </c>
      <c r="E382" s="128" t="s">
        <v>535</v>
      </c>
      <c r="F382" s="123" t="s">
        <v>298</v>
      </c>
      <c r="G382" s="173"/>
    </row>
    <row r="383" spans="1:7" s="6" customFormat="1" ht="84" x14ac:dyDescent="0.4">
      <c r="A383" s="157" t="s">
        <v>146</v>
      </c>
      <c r="B383" s="122">
        <v>0</v>
      </c>
      <c r="C383" s="122"/>
      <c r="D383" s="128" t="s">
        <v>565</v>
      </c>
      <c r="E383" s="128" t="s">
        <v>585</v>
      </c>
      <c r="F383" s="123" t="s">
        <v>298</v>
      </c>
      <c r="G383" s="173"/>
    </row>
    <row r="384" spans="1:7" s="6" customFormat="1" ht="21" x14ac:dyDescent="0.4">
      <c r="A384" s="157" t="s">
        <v>125</v>
      </c>
      <c r="B384" s="122">
        <v>2</v>
      </c>
      <c r="C384" s="174"/>
      <c r="D384" s="127"/>
      <c r="E384" s="127"/>
      <c r="F384" s="123"/>
      <c r="G384" s="173"/>
    </row>
    <row r="385" spans="1:7" s="6" customFormat="1" ht="63" x14ac:dyDescent="0.4">
      <c r="A385" s="164" t="s">
        <v>55</v>
      </c>
      <c r="B385" s="122">
        <v>0</v>
      </c>
      <c r="C385" s="122"/>
      <c r="D385" s="128" t="s">
        <v>576</v>
      </c>
      <c r="E385" s="128" t="s">
        <v>536</v>
      </c>
      <c r="F385" s="123" t="s">
        <v>298</v>
      </c>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11</v>
      </c>
      <c r="E389" s="225"/>
      <c r="F389" s="173"/>
      <c r="G389" s="173"/>
    </row>
    <row r="390" spans="1:7" s="6" customFormat="1" ht="21" x14ac:dyDescent="0.4">
      <c r="A390" s="130" t="s">
        <v>33</v>
      </c>
      <c r="B390" s="131"/>
      <c r="C390" s="132"/>
      <c r="D390" s="133">
        <f>D389/(COUNT(B378:C388)*2)</f>
        <v>0.45833333333333331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21" x14ac:dyDescent="0.4">
      <c r="A397" s="121" t="s">
        <v>117</v>
      </c>
      <c r="B397" s="122">
        <v>2</v>
      </c>
      <c r="C397" s="122"/>
      <c r="D397" s="193"/>
      <c r="E397" s="127"/>
      <c r="F397" s="123"/>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84" x14ac:dyDescent="0.4">
      <c r="A402" s="121" t="s">
        <v>217</v>
      </c>
      <c r="B402" s="122">
        <v>0</v>
      </c>
      <c r="C402" s="122"/>
      <c r="D402" s="193" t="s">
        <v>486</v>
      </c>
      <c r="E402" s="128" t="s">
        <v>485</v>
      </c>
      <c r="F402" s="123" t="s">
        <v>298</v>
      </c>
      <c r="G402" s="173"/>
    </row>
    <row r="403" spans="1:7" s="6" customFormat="1" ht="21" x14ac:dyDescent="0.4">
      <c r="A403" s="121" t="s">
        <v>142</v>
      </c>
      <c r="B403" s="122">
        <v>2</v>
      </c>
      <c r="C403" s="122"/>
      <c r="D403" s="193"/>
      <c r="E403" s="128"/>
      <c r="F403" s="123"/>
      <c r="G403" s="173"/>
    </row>
    <row r="404" spans="1:7" s="6" customFormat="1" ht="21" x14ac:dyDescent="0.4">
      <c r="A404" s="121" t="s">
        <v>310</v>
      </c>
      <c r="B404" s="122">
        <v>2</v>
      </c>
      <c r="C404" s="231"/>
      <c r="D404" s="196"/>
      <c r="E404" s="128"/>
      <c r="F404" s="123"/>
      <c r="G404" s="129"/>
    </row>
    <row r="405" spans="1:7" s="6" customFormat="1" ht="21" x14ac:dyDescent="0.4">
      <c r="A405" s="121" t="s">
        <v>417</v>
      </c>
      <c r="B405" s="122">
        <v>2</v>
      </c>
      <c r="C405" s="126"/>
      <c r="D405" s="229"/>
      <c r="E405" s="127"/>
      <c r="F405" s="123"/>
      <c r="G405" s="173"/>
    </row>
    <row r="406" spans="1:7" s="6" customFormat="1" ht="105" x14ac:dyDescent="0.4">
      <c r="A406" s="168" t="s">
        <v>133</v>
      </c>
      <c r="B406" s="122">
        <v>0</v>
      </c>
      <c r="C406" s="174">
        <f>IF(B406=0, -5, "0")</f>
        <v>-5</v>
      </c>
      <c r="D406" s="229" t="s">
        <v>490</v>
      </c>
      <c r="E406" s="128" t="s">
        <v>487</v>
      </c>
      <c r="F406" s="123" t="s">
        <v>298</v>
      </c>
      <c r="G406" s="173"/>
    </row>
    <row r="407" spans="1:7" s="6" customFormat="1" ht="74.25" customHeight="1" x14ac:dyDescent="0.4">
      <c r="A407" s="290" t="s">
        <v>354</v>
      </c>
      <c r="B407" s="122">
        <v>1</v>
      </c>
      <c r="C407" s="142" t="str">
        <f>IF(B407=0, -2, "0")</f>
        <v>0</v>
      </c>
      <c r="D407" s="229" t="s">
        <v>560</v>
      </c>
      <c r="E407" s="252" t="s">
        <v>586</v>
      </c>
      <c r="F407" s="123" t="s">
        <v>298</v>
      </c>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v>2</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509"/>
      <c r="B414" s="448"/>
      <c r="C414" s="448"/>
      <c r="D414" s="448"/>
      <c r="E414" s="448"/>
      <c r="F414" s="448"/>
      <c r="G414" s="448"/>
    </row>
    <row r="415" spans="1:7" s="6" customFormat="1" ht="24.75" x14ac:dyDescent="0.4">
      <c r="A415" s="514" t="s">
        <v>320</v>
      </c>
      <c r="B415" s="514"/>
      <c r="C415" s="514"/>
      <c r="D415" s="514"/>
      <c r="E415" s="514"/>
      <c r="F415" s="514"/>
      <c r="G415" s="173"/>
    </row>
    <row r="416" spans="1:7" s="6" customFormat="1" ht="22.5" x14ac:dyDescent="0.4">
      <c r="A416" s="121" t="s">
        <v>329</v>
      </c>
      <c r="B416" s="122">
        <v>2</v>
      </c>
      <c r="C416" s="335"/>
      <c r="D416" s="335"/>
      <c r="E416" s="335"/>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t="s">
        <v>30</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1</v>
      </c>
      <c r="C423" s="122"/>
      <c r="D423" s="411">
        <v>0.5</v>
      </c>
      <c r="E423" s="147"/>
      <c r="F423" s="123"/>
      <c r="G423" s="173"/>
    </row>
    <row r="424" spans="1:7" s="6" customFormat="1" ht="21" x14ac:dyDescent="0.4">
      <c r="A424" s="130" t="s">
        <v>34</v>
      </c>
      <c r="B424" s="130"/>
      <c r="C424" s="130"/>
      <c r="D424" s="130">
        <f>SUM(B393:C413,B416:C423)</f>
        <v>41</v>
      </c>
      <c r="E424" s="225"/>
      <c r="F424" s="173"/>
      <c r="G424" s="173"/>
    </row>
    <row r="425" spans="1:7" s="6" customFormat="1" ht="21" x14ac:dyDescent="0.4">
      <c r="A425" s="130" t="s">
        <v>33</v>
      </c>
      <c r="B425" s="131"/>
      <c r="C425" s="132"/>
      <c r="D425" s="133">
        <f>D424/(COUNT(B393:C413,B416:C423)*2)</f>
        <v>0.7592592592592593</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52</v>
      </c>
      <c r="E427" s="225"/>
      <c r="F427" s="173"/>
      <c r="G427" s="173"/>
    </row>
    <row r="428" spans="1:7" s="6" customFormat="1" ht="22.5" x14ac:dyDescent="0.45">
      <c r="A428" s="150" t="s">
        <v>450</v>
      </c>
      <c r="B428" s="189"/>
      <c r="C428" s="190"/>
      <c r="D428" s="154">
        <f>D427/(COUNT(B378:C388,B393:C413,B416:C423)*2)</f>
        <v>0.66666666666666663</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43497</v>
      </c>
      <c r="B431" s="114"/>
      <c r="C431" s="135"/>
      <c r="D431" s="129"/>
      <c r="E431" s="108"/>
      <c r="F431" s="114"/>
      <c r="G431" s="114"/>
    </row>
    <row r="432" spans="1:7" ht="21" x14ac:dyDescent="0.4">
      <c r="A432" s="453" t="s">
        <v>28</v>
      </c>
      <c r="B432" s="454" t="s">
        <v>29</v>
      </c>
      <c r="C432" s="454"/>
      <c r="D432" s="454" t="s">
        <v>42</v>
      </c>
      <c r="E432" s="455" t="s">
        <v>266</v>
      </c>
      <c r="F432" s="455" t="s">
        <v>302</v>
      </c>
      <c r="G432" s="129"/>
    </row>
    <row r="433" spans="1:7" ht="21" x14ac:dyDescent="0.4">
      <c r="A433" s="453"/>
      <c r="B433" s="118" t="s">
        <v>32</v>
      </c>
      <c r="C433" s="118" t="s">
        <v>31</v>
      </c>
      <c r="D433" s="454"/>
      <c r="E433" s="455"/>
      <c r="F433" s="455"/>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84" x14ac:dyDescent="0.4">
      <c r="A449" s="121" t="s">
        <v>274</v>
      </c>
      <c r="B449" s="122">
        <v>1</v>
      </c>
      <c r="C449" s="122"/>
      <c r="D449" s="123" t="s">
        <v>508</v>
      </c>
      <c r="E449" s="123" t="s">
        <v>541</v>
      </c>
      <c r="F449" s="123" t="s">
        <v>298</v>
      </c>
      <c r="G449" s="114"/>
    </row>
    <row r="450" spans="1:7" ht="84" x14ac:dyDescent="0.4">
      <c r="A450" s="138" t="s">
        <v>5</v>
      </c>
      <c r="B450" s="122">
        <v>1</v>
      </c>
      <c r="C450" s="122"/>
      <c r="D450" s="163" t="s">
        <v>593</v>
      </c>
      <c r="E450" s="123" t="s">
        <v>527</v>
      </c>
      <c r="F450" s="123" t="s">
        <v>298</v>
      </c>
      <c r="G450" s="114"/>
    </row>
    <row r="451" spans="1:7" ht="84" x14ac:dyDescent="0.4">
      <c r="A451" s="215" t="s">
        <v>361</v>
      </c>
      <c r="B451" s="122">
        <v>1</v>
      </c>
      <c r="C451" s="174" t="str">
        <f>IF(B451=0, -5, "0")</f>
        <v>0</v>
      </c>
      <c r="D451" s="163" t="s">
        <v>587</v>
      </c>
      <c r="E451" s="123" t="s">
        <v>567</v>
      </c>
      <c r="F451" s="123" t="s">
        <v>298</v>
      </c>
      <c r="G451" s="114"/>
    </row>
    <row r="452" spans="1:7" ht="105" x14ac:dyDescent="0.4">
      <c r="A452" s="215" t="s">
        <v>362</v>
      </c>
      <c r="B452" s="122">
        <v>1</v>
      </c>
      <c r="C452" s="169" t="str">
        <f>IF(B452=0, -5, "0")</f>
        <v>0</v>
      </c>
      <c r="D452" s="163" t="s">
        <v>569</v>
      </c>
      <c r="E452" s="123" t="s">
        <v>568</v>
      </c>
      <c r="F452" s="123" t="s">
        <v>298</v>
      </c>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v>2</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69" customHeight="1" x14ac:dyDescent="0.4">
      <c r="A459" s="121" t="s">
        <v>150</v>
      </c>
      <c r="B459" s="122">
        <v>1</v>
      </c>
      <c r="C459" s="122"/>
      <c r="D459" s="123" t="s">
        <v>577</v>
      </c>
      <c r="E459" s="123" t="s">
        <v>528</v>
      </c>
      <c r="F459" s="123" t="s">
        <v>298</v>
      </c>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514" t="s">
        <v>311</v>
      </c>
      <c r="B463" s="514"/>
      <c r="C463" s="514"/>
      <c r="D463" s="514"/>
      <c r="E463" s="514"/>
      <c r="F463" s="514"/>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t="str">
        <f>IF(D470=1, 2, IF(AND(D470&lt;1,D470&gt;0), 1, IF(D470=0,"0","NA")))</f>
        <v>NA</v>
      </c>
      <c r="C470" s="122"/>
      <c r="D470" s="411" t="str">
        <f>IFERROR(E470/F470,"N.A")</f>
        <v>N.A</v>
      </c>
      <c r="E470" s="147"/>
      <c r="F470" s="123"/>
      <c r="G470" s="114"/>
    </row>
    <row r="471" spans="1:7" ht="21" x14ac:dyDescent="0.4">
      <c r="A471" s="130" t="s">
        <v>34</v>
      </c>
      <c r="B471" s="148"/>
      <c r="C471" s="148"/>
      <c r="D471" s="242">
        <f>SUM(B448:C461,B464:C470)</f>
        <v>33</v>
      </c>
      <c r="E471" s="108"/>
      <c r="F471" s="114"/>
      <c r="G471" s="114"/>
    </row>
    <row r="472" spans="1:7" ht="21" x14ac:dyDescent="0.4">
      <c r="A472" s="130" t="s">
        <v>33</v>
      </c>
      <c r="B472" s="131"/>
      <c r="C472" s="132"/>
      <c r="D472" s="133">
        <f>D471/(COUNT(B448:C461,B464:C470)*2)</f>
        <v>0.86842105263157898</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49</v>
      </c>
      <c r="E474" s="108"/>
      <c r="F474" s="114"/>
      <c r="G474" s="114"/>
    </row>
    <row r="475" spans="1:7" ht="22.5" x14ac:dyDescent="0.45">
      <c r="A475" s="150" t="s">
        <v>453</v>
      </c>
      <c r="B475" s="189"/>
      <c r="C475" s="190"/>
      <c r="D475" s="154">
        <f>D474/(COUNT(B448:C461,B436:C443,B464:C470)*2)</f>
        <v>0.90740740740740744</v>
      </c>
      <c r="E475" s="108"/>
      <c r="F475" s="114"/>
      <c r="G475" s="114"/>
    </row>
    <row r="476" spans="1:7" ht="21" x14ac:dyDescent="0.4">
      <c r="A476" s="155"/>
      <c r="B476" s="114"/>
      <c r="C476" s="135"/>
      <c r="D476" s="114"/>
      <c r="E476" s="108"/>
      <c r="F476" s="114"/>
      <c r="G476" s="114"/>
    </row>
    <row r="477" spans="1:7" s="258" customFormat="1" ht="24.75" x14ac:dyDescent="0.4">
      <c r="A477" s="515" t="s">
        <v>426</v>
      </c>
      <c r="B477" s="515"/>
      <c r="C477" s="515"/>
      <c r="D477" s="515"/>
      <c r="E477" s="515"/>
      <c r="F477" s="515"/>
      <c r="G477" s="114"/>
    </row>
    <row r="478" spans="1:7" s="258" customFormat="1" ht="21" customHeight="1" x14ac:dyDescent="0.4">
      <c r="A478" s="234">
        <f>B11</f>
        <v>43497</v>
      </c>
      <c r="G478" s="114"/>
    </row>
    <row r="479" spans="1:7" s="258" customFormat="1" ht="21" x14ac:dyDescent="0.4">
      <c r="A479" s="485" t="s">
        <v>28</v>
      </c>
      <c r="B479" s="486" t="s">
        <v>29</v>
      </c>
      <c r="C479" s="486"/>
      <c r="D479" s="486" t="s">
        <v>42</v>
      </c>
      <c r="E479" s="487" t="s">
        <v>266</v>
      </c>
      <c r="F479" s="487" t="s">
        <v>302</v>
      </c>
      <c r="G479" s="114"/>
    </row>
    <row r="480" spans="1:7" s="258" customFormat="1" ht="21" x14ac:dyDescent="0.4">
      <c r="A480" s="485"/>
      <c r="B480" s="320" t="s">
        <v>32</v>
      </c>
      <c r="C480" s="320" t="s">
        <v>31</v>
      </c>
      <c r="D480" s="486"/>
      <c r="E480" s="487"/>
      <c r="F480" s="487"/>
      <c r="G480" s="114"/>
    </row>
    <row r="481" spans="1:7" s="260" customFormat="1" ht="22.5" x14ac:dyDescent="0.4">
      <c r="A481" s="367"/>
      <c r="B481" s="368"/>
      <c r="C481" s="368"/>
      <c r="D481" s="368"/>
      <c r="E481" s="354"/>
      <c r="F481" s="354"/>
      <c r="G481" s="173"/>
    </row>
    <row r="482" spans="1:7" s="260" customFormat="1" ht="24.75" x14ac:dyDescent="0.4">
      <c r="A482" s="476" t="s">
        <v>52</v>
      </c>
      <c r="B482" s="476"/>
      <c r="C482" s="476"/>
      <c r="D482" s="476"/>
      <c r="E482" s="476"/>
      <c r="F482" s="476"/>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73" t="s">
        <v>464</v>
      </c>
      <c r="B490" s="474"/>
      <c r="C490" s="474"/>
      <c r="D490" s="474"/>
      <c r="E490" s="474"/>
      <c r="F490" s="474"/>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88" t="s">
        <v>23</v>
      </c>
      <c r="B504" s="489"/>
      <c r="C504" s="489"/>
      <c r="D504" s="489"/>
      <c r="E504" s="489"/>
      <c r="F504" s="490"/>
      <c r="G504" s="114"/>
    </row>
    <row r="505" spans="1:7" s="258" customFormat="1" ht="30" customHeight="1" x14ac:dyDescent="0.4">
      <c r="A505" s="252" t="s">
        <v>80</v>
      </c>
      <c r="B505" s="122" t="s">
        <v>30</v>
      </c>
      <c r="C505" s="284"/>
      <c r="D505" s="284"/>
      <c r="E505" s="284"/>
      <c r="F505" s="123"/>
      <c r="G505" s="114"/>
    </row>
    <row r="506" spans="1:7" s="258" customFormat="1" ht="21" x14ac:dyDescent="0.4">
      <c r="A506" s="252" t="s">
        <v>106</v>
      </c>
      <c r="B506" s="122" t="s">
        <v>30</v>
      </c>
      <c r="C506" s="284"/>
      <c r="D506" s="284"/>
      <c r="E506" s="284"/>
      <c r="F506" s="123"/>
      <c r="G506" s="114"/>
    </row>
    <row r="507" spans="1:7" s="258" customFormat="1" ht="21" x14ac:dyDescent="0.4">
      <c r="A507" s="252" t="s">
        <v>366</v>
      </c>
      <c r="B507" s="122" t="s">
        <v>30</v>
      </c>
      <c r="C507" s="284"/>
      <c r="D507" s="284"/>
      <c r="E507" s="284"/>
      <c r="F507" s="123"/>
      <c r="G507" s="114"/>
    </row>
    <row r="508" spans="1:7" s="258" customFormat="1" ht="22.5" x14ac:dyDescent="0.45">
      <c r="A508" s="405" t="s">
        <v>50</v>
      </c>
      <c r="B508" s="122" t="s">
        <v>30</v>
      </c>
      <c r="C508" s="143" t="str">
        <f>IF(B508=0, -10, IF(B508=1, -5, "0"))</f>
        <v>0</v>
      </c>
      <c r="D508" s="284"/>
      <c r="E508" s="284"/>
      <c r="F508" s="123"/>
      <c r="G508" s="114"/>
    </row>
    <row r="509" spans="1:7" s="258" customFormat="1" ht="22.5" x14ac:dyDescent="0.45">
      <c r="A509" s="405" t="s">
        <v>379</v>
      </c>
      <c r="B509" s="122" t="s">
        <v>30</v>
      </c>
      <c r="C509" s="143" t="str">
        <f>IF(B509=0, -10, "0")</f>
        <v>0</v>
      </c>
      <c r="D509" s="284"/>
      <c r="E509" s="284"/>
      <c r="F509" s="123"/>
      <c r="G509" s="114"/>
    </row>
    <row r="510" spans="1:7" s="258" customFormat="1" ht="2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21" x14ac:dyDescent="0.4">
      <c r="A512" s="290" t="s">
        <v>63</v>
      </c>
      <c r="B512" s="122" t="s">
        <v>30</v>
      </c>
      <c r="C512" s="142" t="str">
        <f>IF(B512=0, -2, "0")</f>
        <v>0</v>
      </c>
      <c r="D512" s="284"/>
      <c r="E512" s="284"/>
      <c r="F512" s="123"/>
      <c r="G512" s="114"/>
    </row>
    <row r="513" spans="1:7" s="258" customFormat="1" ht="21" x14ac:dyDescent="0.4">
      <c r="A513" s="290" t="s">
        <v>331</v>
      </c>
      <c r="B513" s="122" t="s">
        <v>30</v>
      </c>
      <c r="C513" s="142" t="str">
        <f>IF(B513=0, -2, "0")</f>
        <v>0</v>
      </c>
      <c r="D513" s="284"/>
      <c r="E513" s="284"/>
      <c r="F513" s="123"/>
      <c r="G513" s="114"/>
    </row>
    <row r="514" spans="1:7" s="258" customFormat="1" ht="2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98"/>
      <c r="B516" s="498"/>
      <c r="C516" s="498"/>
      <c r="D516" s="498"/>
      <c r="E516" s="498"/>
      <c r="F516" s="498"/>
      <c r="G516" s="498"/>
    </row>
    <row r="517" spans="1:7" s="258" customFormat="1" ht="26.25" customHeight="1" x14ac:dyDescent="0.5">
      <c r="A517" s="369" t="s">
        <v>311</v>
      </c>
      <c r="B517" s="510"/>
      <c r="C517" s="510"/>
      <c r="D517" s="510"/>
      <c r="E517" s="510"/>
      <c r="F517" s="510"/>
      <c r="G517" s="114"/>
    </row>
    <row r="518" spans="1:7" s="258" customFormat="1" ht="2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16" t="s">
        <v>97</v>
      </c>
      <c r="B529" s="516"/>
      <c r="C529" s="516"/>
      <c r="D529" s="516"/>
      <c r="E529" s="516"/>
      <c r="F529" s="516"/>
      <c r="G529" s="114"/>
    </row>
    <row r="530" spans="1:7" s="258" customFormat="1" ht="22.5" customHeight="1" x14ac:dyDescent="0.4">
      <c r="A530" s="234">
        <f>B11</f>
        <v>43497</v>
      </c>
      <c r="B530" s="114"/>
      <c r="C530" s="135"/>
      <c r="D530" s="137"/>
      <c r="E530" s="137"/>
      <c r="F530" s="137"/>
      <c r="G530" s="114"/>
    </row>
    <row r="531" spans="1:7" s="258" customFormat="1" ht="21" x14ac:dyDescent="0.4">
      <c r="A531" s="491" t="s">
        <v>28</v>
      </c>
      <c r="B531" s="493" t="s">
        <v>29</v>
      </c>
      <c r="C531" s="494"/>
      <c r="D531" s="454" t="s">
        <v>42</v>
      </c>
      <c r="E531" s="455" t="s">
        <v>266</v>
      </c>
      <c r="F531" s="455" t="s">
        <v>302</v>
      </c>
      <c r="G531" s="114"/>
    </row>
    <row r="532" spans="1:7" s="258" customFormat="1" ht="21" x14ac:dyDescent="0.4">
      <c r="A532" s="492"/>
      <c r="B532" s="315" t="s">
        <v>32</v>
      </c>
      <c r="C532" s="316" t="s">
        <v>31</v>
      </c>
      <c r="D532" s="454"/>
      <c r="E532" s="455"/>
      <c r="F532" s="455"/>
      <c r="G532" s="114"/>
    </row>
    <row r="533" spans="1:7" s="80" customFormat="1" ht="22.5" x14ac:dyDescent="0.4">
      <c r="A533" s="365"/>
      <c r="B533" s="366"/>
      <c r="C533" s="366"/>
      <c r="D533" s="361"/>
      <c r="E533" s="362"/>
      <c r="F533" s="362"/>
      <c r="G533" s="129"/>
    </row>
    <row r="534" spans="1:7" s="258" customFormat="1" ht="24.75" x14ac:dyDescent="0.4">
      <c r="A534" s="370" t="s">
        <v>17</v>
      </c>
      <c r="B534" s="317"/>
      <c r="C534" s="512"/>
      <c r="D534" s="512"/>
      <c r="E534" s="512"/>
      <c r="F534" s="513"/>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67" t="s">
        <v>34</v>
      </c>
      <c r="B541" s="468"/>
      <c r="C541" s="469"/>
      <c r="D541" s="407">
        <f>SUM(B535:C540)</f>
        <v>12</v>
      </c>
      <c r="E541" s="248"/>
      <c r="F541" s="248"/>
      <c r="G541" s="114"/>
    </row>
    <row r="542" spans="1:7" s="258" customFormat="1" ht="21" customHeight="1" x14ac:dyDescent="0.4">
      <c r="A542" s="467" t="s">
        <v>33</v>
      </c>
      <c r="B542" s="468"/>
      <c r="C542" s="469"/>
      <c r="D542" s="388">
        <f>D541/(COUNT(B535:C540)*2)</f>
        <v>1</v>
      </c>
      <c r="E542" s="248"/>
      <c r="F542" s="248"/>
      <c r="G542" s="114"/>
    </row>
    <row r="543" spans="1:7" s="258" customFormat="1" ht="21" x14ac:dyDescent="0.4">
      <c r="A543" s="441"/>
      <c r="B543" s="441"/>
      <c r="C543" s="441"/>
      <c r="D543" s="441"/>
      <c r="E543" s="441"/>
      <c r="F543" s="441"/>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27"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33"/>
      <c r="B555" s="466"/>
      <c r="C555" s="466"/>
      <c r="D555" s="466"/>
      <c r="E555" s="466"/>
      <c r="F555" s="466"/>
      <c r="G555" s="466"/>
    </row>
    <row r="556" spans="1:7" s="258" customFormat="1" ht="35.25" customHeight="1" x14ac:dyDescent="0.4">
      <c r="A556" s="371" t="s">
        <v>311</v>
      </c>
      <c r="B556" s="337"/>
      <c r="C556" s="464"/>
      <c r="D556" s="464"/>
      <c r="E556" s="464"/>
      <c r="F556" s="465"/>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t="s">
        <v>30</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t="str">
        <f>IF(D564=1, 2, IF(AND(D564&lt;1,D564&gt;0), 1, IF(D564=0,"0","NA")))</f>
        <v>NA</v>
      </c>
      <c r="C564" s="122"/>
      <c r="D564" s="411" t="str">
        <f>IFERROR(E564/F564,"N.A")</f>
        <v>N.A</v>
      </c>
      <c r="E564" s="124"/>
      <c r="F564" s="123"/>
      <c r="G564" s="114"/>
    </row>
    <row r="565" spans="1:7" s="258" customFormat="1" ht="21" x14ac:dyDescent="0.4">
      <c r="A565" s="459" t="s">
        <v>34</v>
      </c>
      <c r="B565" s="459"/>
      <c r="C565" s="460"/>
      <c r="D565" s="358">
        <f>SUM(B557:C564,B545:C554)</f>
        <v>28</v>
      </c>
      <c r="E565" s="108"/>
      <c r="F565" s="114"/>
      <c r="G565" s="114"/>
    </row>
    <row r="566" spans="1:7" s="258" customFormat="1" ht="21" x14ac:dyDescent="0.4">
      <c r="A566" s="459" t="s">
        <v>33</v>
      </c>
      <c r="B566" s="459"/>
      <c r="C566" s="459"/>
      <c r="D566" s="388">
        <f>D565/(COUNT(B557:C564,B545:C554)*2)</f>
        <v>1</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40</v>
      </c>
      <c r="E568" s="177"/>
      <c r="F568" s="129"/>
      <c r="G568" s="114"/>
    </row>
    <row r="569" spans="1:7" ht="21" customHeight="1" x14ac:dyDescent="0.45">
      <c r="A569" s="150" t="s">
        <v>457</v>
      </c>
      <c r="B569" s="189"/>
      <c r="C569" s="190"/>
      <c r="D569" s="154">
        <f>D568/(COUNT(B545:C554,B535:C540,B557:C564)*2)</f>
        <v>1</v>
      </c>
      <c r="E569" s="304"/>
      <c r="F569" s="304"/>
      <c r="G569" s="129"/>
    </row>
    <row r="570" spans="1:7" ht="21" customHeight="1" x14ac:dyDescent="0.4">
      <c r="A570" s="155"/>
      <c r="B570" s="114"/>
      <c r="C570" s="135"/>
      <c r="D570" s="114"/>
      <c r="E570" s="108"/>
      <c r="F570" s="114"/>
      <c r="G570" s="114"/>
    </row>
    <row r="571" spans="1:7" ht="21" x14ac:dyDescent="0.4">
      <c r="A571" s="441"/>
      <c r="B571" s="441"/>
      <c r="C571" s="441"/>
      <c r="D571" s="441"/>
      <c r="E571" s="441"/>
      <c r="F571" s="441"/>
      <c r="G571" s="114"/>
    </row>
    <row r="572" spans="1:7" ht="22.5" x14ac:dyDescent="0.45">
      <c r="A572" s="472" t="s">
        <v>19</v>
      </c>
      <c r="B572" s="472"/>
      <c r="C572" s="472"/>
      <c r="D572" s="472"/>
      <c r="E572" s="472"/>
      <c r="F572" s="472"/>
      <c r="G572" s="114"/>
    </row>
    <row r="573" spans="1:7" ht="22.5" x14ac:dyDescent="0.4">
      <c r="A573" s="243">
        <f>B11</f>
        <v>43497</v>
      </c>
      <c r="B573" s="114"/>
      <c r="C573" s="135"/>
      <c r="D573" s="356"/>
      <c r="E573" s="356"/>
      <c r="F573" s="356"/>
      <c r="G573" s="114"/>
    </row>
    <row r="574" spans="1:7" ht="21" x14ac:dyDescent="0.4">
      <c r="A574" s="485" t="s">
        <v>28</v>
      </c>
      <c r="B574" s="486" t="s">
        <v>29</v>
      </c>
      <c r="C574" s="486"/>
      <c r="D574" s="486" t="s">
        <v>42</v>
      </c>
      <c r="E574" s="487" t="s">
        <v>266</v>
      </c>
      <c r="F574" s="487" t="s">
        <v>302</v>
      </c>
      <c r="G574" s="114"/>
    </row>
    <row r="575" spans="1:7" ht="21" x14ac:dyDescent="0.4">
      <c r="A575" s="485"/>
      <c r="B575" s="320" t="s">
        <v>32</v>
      </c>
      <c r="C575" s="320" t="s">
        <v>31</v>
      </c>
      <c r="D575" s="486"/>
      <c r="E575" s="487"/>
      <c r="F575" s="487"/>
      <c r="G575" s="129"/>
    </row>
    <row r="576" spans="1:7" s="80" customFormat="1" ht="22.5" x14ac:dyDescent="0.4">
      <c r="A576" s="372"/>
      <c r="B576" s="373"/>
      <c r="C576" s="373"/>
      <c r="D576" s="373"/>
      <c r="E576" s="341"/>
      <c r="F576" s="374"/>
      <c r="G576" s="129"/>
    </row>
    <row r="577" spans="1:7" ht="24.75" x14ac:dyDescent="0.4">
      <c r="A577" s="499" t="s">
        <v>10</v>
      </c>
      <c r="B577" s="500"/>
      <c r="C577" s="500"/>
      <c r="D577" s="500"/>
      <c r="E577" s="500"/>
      <c r="F577" s="501"/>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v>2</v>
      </c>
      <c r="C586" s="126"/>
      <c r="D586" s="123"/>
      <c r="E586" s="124"/>
      <c r="F586" s="123"/>
      <c r="G586" s="129"/>
    </row>
    <row r="587" spans="1:7" s="258" customFormat="1" ht="21" x14ac:dyDescent="0.4">
      <c r="A587" s="459" t="s">
        <v>34</v>
      </c>
      <c r="B587" s="459"/>
      <c r="C587" s="460"/>
      <c r="D587" s="358">
        <f>SUM(B578:C586)</f>
        <v>18</v>
      </c>
      <c r="E587" s="108"/>
      <c r="F587" s="114"/>
      <c r="G587" s="114"/>
    </row>
    <row r="588" spans="1:7" s="258" customFormat="1" ht="21" x14ac:dyDescent="0.4">
      <c r="A588" s="459" t="s">
        <v>33</v>
      </c>
      <c r="B588" s="459"/>
      <c r="C588" s="459"/>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502" t="s">
        <v>23</v>
      </c>
      <c r="B590" s="503"/>
      <c r="C590" s="503"/>
      <c r="D590" s="503"/>
      <c r="E590" s="503"/>
      <c r="F590" s="504"/>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2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t="str">
        <f>IF(D604=1, 2, IF(AND(D604&lt;1,D604&gt;0), 1, IF(D604=0,"0","NA")))</f>
        <v>NA</v>
      </c>
      <c r="C604" s="122"/>
      <c r="D604" s="411" t="str">
        <f>IFERROR(E604/F604,"N.A")</f>
        <v>N.A</v>
      </c>
      <c r="E604" s="124"/>
      <c r="F604" s="123"/>
      <c r="G604" s="129"/>
    </row>
    <row r="605" spans="1:7" s="258" customFormat="1" ht="21" x14ac:dyDescent="0.4">
      <c r="A605" s="459" t="s">
        <v>34</v>
      </c>
      <c r="B605" s="459"/>
      <c r="C605" s="460"/>
      <c r="D605" s="358">
        <f>SUM(B591:C604)</f>
        <v>22</v>
      </c>
      <c r="E605" s="108"/>
      <c r="F605" s="114"/>
      <c r="G605" s="114"/>
    </row>
    <row r="606" spans="1:7" s="258" customFormat="1" ht="21" x14ac:dyDescent="0.4">
      <c r="A606" s="459" t="s">
        <v>33</v>
      </c>
      <c r="B606" s="459"/>
      <c r="C606" s="459"/>
      <c r="D606" s="388">
        <f>D605/(COUNT(B591:C604)*2)</f>
        <v>1</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40</v>
      </c>
      <c r="E608" s="304"/>
      <c r="F608" s="304"/>
      <c r="G608" s="129"/>
    </row>
    <row r="609" spans="1:7" ht="22.5" x14ac:dyDescent="0.45">
      <c r="A609" s="461" t="s">
        <v>170</v>
      </c>
      <c r="B609" s="462"/>
      <c r="C609" s="463"/>
      <c r="D609" s="154">
        <f>D608/(COUNT(B578:C586,B591:C604)*2)</f>
        <v>1</v>
      </c>
      <c r="E609" s="108"/>
      <c r="F609" s="114"/>
      <c r="G609" s="129"/>
    </row>
    <row r="610" spans="1:7" ht="21" x14ac:dyDescent="0.4">
      <c r="A610" s="155"/>
      <c r="B610" s="114"/>
      <c r="C610" s="135"/>
      <c r="G610" s="129"/>
    </row>
    <row r="611" spans="1:7" ht="19.5" customHeight="1" x14ac:dyDescent="0.45">
      <c r="A611" s="472" t="s">
        <v>8</v>
      </c>
      <c r="B611" s="472"/>
      <c r="C611" s="472"/>
      <c r="D611" s="472"/>
      <c r="E611" s="472"/>
      <c r="F611" s="472"/>
      <c r="G611" s="129"/>
    </row>
    <row r="612" spans="1:7" ht="22.5" x14ac:dyDescent="0.4">
      <c r="A612" s="156">
        <f>B11</f>
        <v>43497</v>
      </c>
      <c r="B612" s="114"/>
      <c r="C612" s="135"/>
      <c r="D612" s="137"/>
      <c r="E612" s="137"/>
      <c r="F612" s="137"/>
      <c r="G612" s="114"/>
    </row>
    <row r="613" spans="1:7" ht="21" x14ac:dyDescent="0.4">
      <c r="A613" s="453" t="s">
        <v>28</v>
      </c>
      <c r="B613" s="454" t="s">
        <v>29</v>
      </c>
      <c r="C613" s="454"/>
      <c r="D613" s="454" t="s">
        <v>42</v>
      </c>
      <c r="E613" s="455" t="s">
        <v>266</v>
      </c>
      <c r="F613" s="455" t="s">
        <v>302</v>
      </c>
      <c r="G613" s="114"/>
    </row>
    <row r="614" spans="1:7" ht="18.75" customHeight="1" x14ac:dyDescent="0.4">
      <c r="A614" s="453"/>
      <c r="B614" s="118" t="s">
        <v>32</v>
      </c>
      <c r="C614" s="118" t="s">
        <v>31</v>
      </c>
      <c r="D614" s="454"/>
      <c r="E614" s="455"/>
      <c r="F614" s="455"/>
      <c r="G614" s="129"/>
    </row>
    <row r="615" spans="1:7" s="80" customFormat="1" ht="18.75" customHeight="1" x14ac:dyDescent="0.4">
      <c r="A615" s="360"/>
      <c r="B615" s="361"/>
      <c r="C615" s="361"/>
      <c r="D615" s="361"/>
      <c r="E615" s="362"/>
      <c r="F615" s="362"/>
      <c r="G615" s="129"/>
    </row>
    <row r="616" spans="1:7" ht="24.75" x14ac:dyDescent="0.4">
      <c r="A616" s="363" t="s">
        <v>90</v>
      </c>
      <c r="B616" s="137"/>
      <c r="C616" s="470"/>
      <c r="D616" s="470"/>
      <c r="E616" s="470"/>
      <c r="F616" s="471"/>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59" t="s">
        <v>34</v>
      </c>
      <c r="B626" s="459"/>
      <c r="C626" s="459"/>
      <c r="D626" s="358">
        <f>SUM(B617:C625)</f>
        <v>18</v>
      </c>
      <c r="E626" s="496"/>
      <c r="F626" s="475"/>
      <c r="G626" s="129"/>
    </row>
    <row r="627" spans="1:7" ht="21" x14ac:dyDescent="0.4">
      <c r="A627" s="459" t="s">
        <v>33</v>
      </c>
      <c r="B627" s="459"/>
      <c r="C627" s="459"/>
      <c r="D627" s="388">
        <f>D626/(COUNT(B617:C625)*2)</f>
        <v>1</v>
      </c>
      <c r="E627" s="497"/>
      <c r="F627" s="498"/>
      <c r="G627" s="129"/>
    </row>
    <row r="628" spans="1:7" ht="21" x14ac:dyDescent="0.4">
      <c r="A628" s="325"/>
      <c r="B628" s="135"/>
      <c r="C628" s="495"/>
      <c r="D628" s="495"/>
      <c r="E628" s="495"/>
      <c r="F628" s="495"/>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67" t="s">
        <v>34</v>
      </c>
      <c r="B638" s="468"/>
      <c r="C638" s="469"/>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70"/>
      <c r="D641" s="470"/>
      <c r="E641" s="470"/>
      <c r="F641" s="471"/>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67" t="s">
        <v>34</v>
      </c>
      <c r="B649" s="468"/>
      <c r="C649" s="469"/>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84"/>
      <c r="B651" s="484"/>
      <c r="C651" s="484"/>
      <c r="D651" s="484"/>
      <c r="E651" s="484"/>
      <c r="F651" s="484"/>
      <c r="G651" s="484"/>
    </row>
    <row r="652" spans="1:16382" ht="24.75" x14ac:dyDescent="0.4">
      <c r="A652" s="363" t="s">
        <v>26</v>
      </c>
      <c r="B652" s="470"/>
      <c r="C652" s="470"/>
      <c r="D652" s="470"/>
      <c r="E652" s="470"/>
      <c r="F652" s="471"/>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29.2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505" t="s">
        <v>311</v>
      </c>
      <c r="B660" s="506"/>
      <c r="C660" s="506"/>
      <c r="D660" s="506"/>
      <c r="E660" s="506"/>
      <c r="F660" s="507"/>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t="str">
        <f>IF(D667=1, 2, IF(AND(D667&lt;1,D667&gt;0), 1, IF(D667=0,"0","NA")))</f>
        <v>NA</v>
      </c>
      <c r="C667" s="122"/>
      <c r="D667" s="411" t="str">
        <f>IFERROR(E667/F667,"N.A")</f>
        <v>N.A</v>
      </c>
      <c r="E667" s="331"/>
      <c r="F667" s="128"/>
      <c r="G667" s="114"/>
    </row>
    <row r="668" spans="1:7" ht="21" x14ac:dyDescent="0.4">
      <c r="A668" s="148" t="s">
        <v>34</v>
      </c>
      <c r="B668" s="148"/>
      <c r="C668" s="148"/>
      <c r="D668" s="148">
        <f>SUM(B653:C667)</f>
        <v>22</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70</v>
      </c>
      <c r="E671" s="108"/>
      <c r="F671" s="114"/>
      <c r="G671" s="114"/>
    </row>
    <row r="672" spans="1:7" ht="22.5" x14ac:dyDescent="0.45">
      <c r="A672" s="150"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72" t="s">
        <v>356</v>
      </c>
      <c r="B675" s="472"/>
      <c r="C675" s="472"/>
      <c r="D675" s="472"/>
      <c r="E675" s="472"/>
      <c r="F675" s="472"/>
      <c r="G675" s="114"/>
    </row>
    <row r="676" spans="1:7" ht="21" x14ac:dyDescent="0.4">
      <c r="A676" s="243">
        <f>B11</f>
        <v>43497</v>
      </c>
      <c r="B676" s="114"/>
      <c r="C676" s="135"/>
      <c r="D676" s="135"/>
      <c r="E676" s="328"/>
      <c r="F676" s="135"/>
      <c r="G676" s="114"/>
    </row>
    <row r="677" spans="1:7" ht="21.75" customHeight="1" x14ac:dyDescent="0.4">
      <c r="A677" s="453" t="s">
        <v>28</v>
      </c>
      <c r="B677" s="454" t="s">
        <v>29</v>
      </c>
      <c r="C677" s="454"/>
      <c r="D677" s="454" t="s">
        <v>42</v>
      </c>
      <c r="E677" s="455" t="s">
        <v>266</v>
      </c>
      <c r="F677" s="455" t="s">
        <v>302</v>
      </c>
      <c r="G677" s="129"/>
    </row>
    <row r="678" spans="1:7" ht="21" x14ac:dyDescent="0.4">
      <c r="A678" s="453"/>
      <c r="B678" s="118" t="s">
        <v>32</v>
      </c>
      <c r="C678" s="118" t="s">
        <v>31</v>
      </c>
      <c r="D678" s="454"/>
      <c r="E678" s="455"/>
      <c r="F678" s="455"/>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21.75" customHeight="1"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t="s">
        <v>522</v>
      </c>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v>2</v>
      </c>
      <c r="C693" s="198"/>
      <c r="D693" s="257"/>
      <c r="E693" s="127"/>
      <c r="F693" s="123"/>
      <c r="G693" s="114"/>
    </row>
    <row r="694" spans="1:7" ht="63" x14ac:dyDescent="0.4">
      <c r="A694" s="125" t="s">
        <v>386</v>
      </c>
      <c r="B694" s="122">
        <v>2</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63" x14ac:dyDescent="0.4">
      <c r="A698" s="256" t="s">
        <v>421</v>
      </c>
      <c r="B698" s="122">
        <v>1</v>
      </c>
      <c r="C698" s="174"/>
      <c r="D698" s="420" t="s">
        <v>518</v>
      </c>
      <c r="E698" s="123" t="s">
        <v>519</v>
      </c>
      <c r="F698" s="123" t="s">
        <v>299</v>
      </c>
      <c r="G698" s="114"/>
    </row>
    <row r="699" spans="1:7" s="258" customFormat="1" ht="22.5" x14ac:dyDescent="0.45">
      <c r="A699" s="125" t="s">
        <v>423</v>
      </c>
      <c r="B699" s="122" t="str">
        <f>IF(D699=1, 2, IF(AND(D699&lt;1,D699&gt;0), 1, IF(D699=0,"0","NA")))</f>
        <v>NA</v>
      </c>
      <c r="C699" s="122"/>
      <c r="D699" s="411" t="str">
        <f>IFERROR(E699/F699,"N.A")</f>
        <v>N.A</v>
      </c>
      <c r="E699" s="308"/>
      <c r="F699" s="123"/>
      <c r="G699" s="114"/>
    </row>
    <row r="700" spans="1:7" s="80" customFormat="1" ht="22.5" x14ac:dyDescent="0.45">
      <c r="A700" s="150" t="s">
        <v>428</v>
      </c>
      <c r="B700" s="189"/>
      <c r="C700" s="190"/>
      <c r="D700" s="394">
        <f>SUM(B680:C699)</f>
        <v>33</v>
      </c>
      <c r="E700" s="108"/>
      <c r="F700" s="114"/>
      <c r="G700" s="129"/>
    </row>
    <row r="701" spans="1:7" ht="22.5" x14ac:dyDescent="0.45">
      <c r="A701" s="150" t="s">
        <v>429</v>
      </c>
      <c r="B701" s="189"/>
      <c r="C701" s="190"/>
      <c r="D701" s="154">
        <f>D700/(COUNT(B680:C699)*2)</f>
        <v>0.97058823529411764</v>
      </c>
      <c r="E701" s="258"/>
      <c r="F701" s="268"/>
      <c r="G701" s="114"/>
    </row>
    <row r="702" spans="1:7" ht="21" x14ac:dyDescent="0.4">
      <c r="A702" s="248"/>
      <c r="B702" s="329"/>
      <c r="C702" s="329"/>
      <c r="D702" s="80"/>
      <c r="E702" s="80"/>
      <c r="F702" s="330"/>
      <c r="G702" s="274"/>
    </row>
    <row r="703" spans="1:7" ht="21" customHeight="1" x14ac:dyDescent="0.4">
      <c r="A703" s="508" t="s">
        <v>460</v>
      </c>
      <c r="B703" s="508"/>
      <c r="C703" s="508"/>
      <c r="D703" s="508"/>
      <c r="E703" s="508"/>
      <c r="F703" s="508"/>
      <c r="G703" s="274"/>
    </row>
    <row r="704" spans="1:7" ht="21" customHeight="1" x14ac:dyDescent="0.4">
      <c r="A704" s="251">
        <f>B11</f>
        <v>43497</v>
      </c>
      <c r="B704" s="114"/>
      <c r="C704" s="135"/>
      <c r="D704" s="273"/>
      <c r="E704" s="273"/>
      <c r="F704" s="273"/>
      <c r="G704" s="274"/>
    </row>
    <row r="705" spans="1:7" ht="21" x14ac:dyDescent="0.4">
      <c r="A705" s="479" t="s">
        <v>28</v>
      </c>
      <c r="B705" s="493" t="s">
        <v>29</v>
      </c>
      <c r="C705" s="493"/>
      <c r="D705" s="454" t="s">
        <v>42</v>
      </c>
      <c r="E705" s="455" t="s">
        <v>266</v>
      </c>
      <c r="F705" s="455" t="s">
        <v>302</v>
      </c>
      <c r="G705" s="274"/>
    </row>
    <row r="706" spans="1:7" ht="21" x14ac:dyDescent="0.4">
      <c r="A706" s="480"/>
      <c r="B706" s="383" t="s">
        <v>32</v>
      </c>
      <c r="C706" s="383" t="s">
        <v>31</v>
      </c>
      <c r="D706" s="454"/>
      <c r="E706" s="455"/>
      <c r="F706" s="455"/>
      <c r="G706" s="274"/>
    </row>
    <row r="707" spans="1:7" s="80" customFormat="1" ht="22.5" x14ac:dyDescent="0.4">
      <c r="A707" s="360"/>
      <c r="B707" s="361"/>
      <c r="C707" s="361"/>
      <c r="D707" s="361"/>
      <c r="E707" s="362"/>
      <c r="F707" s="362"/>
      <c r="G707" s="129"/>
    </row>
    <row r="708" spans="1:7" ht="24.75" x14ac:dyDescent="0.4">
      <c r="A708" s="456" t="s">
        <v>306</v>
      </c>
      <c r="B708" s="457"/>
      <c r="C708" s="457"/>
      <c r="D708" s="457"/>
      <c r="E708" s="457"/>
      <c r="F708" s="458"/>
      <c r="G708" s="274"/>
    </row>
    <row r="709" spans="1:7" ht="84" x14ac:dyDescent="0.4">
      <c r="A709" s="160" t="s">
        <v>220</v>
      </c>
      <c r="B709" s="275">
        <v>0</v>
      </c>
      <c r="C709" s="275"/>
      <c r="D709" s="200" t="s">
        <v>520</v>
      </c>
      <c r="E709" s="200" t="s">
        <v>521</v>
      </c>
      <c r="F709" s="200" t="s">
        <v>298</v>
      </c>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77"/>
      <c r="C714" s="478"/>
      <c r="D714" s="247">
        <f>SUM(B709:C713)</f>
        <v>8</v>
      </c>
      <c r="E714" s="225"/>
      <c r="F714" s="173"/>
      <c r="G714" s="114"/>
    </row>
    <row r="715" spans="1:7" ht="21" x14ac:dyDescent="0.4">
      <c r="A715" s="130" t="s">
        <v>33</v>
      </c>
      <c r="B715" s="477"/>
      <c r="C715" s="478"/>
      <c r="D715" s="397">
        <f>D714/(COUNT(B709:C713)*2)</f>
        <v>0.8</v>
      </c>
      <c r="E715" s="225"/>
      <c r="F715" s="173"/>
      <c r="G715" s="114"/>
    </row>
    <row r="716" spans="1:7" s="80" customFormat="1" ht="21" x14ac:dyDescent="0.4">
      <c r="A716" s="306"/>
      <c r="B716" s="375"/>
      <c r="C716" s="375"/>
      <c r="D716" s="250"/>
      <c r="E716" s="395"/>
      <c r="F716" s="396"/>
      <c r="G716" s="129"/>
    </row>
    <row r="717" spans="1:7" ht="24.75" x14ac:dyDescent="0.4">
      <c r="A717" s="456" t="s">
        <v>307</v>
      </c>
      <c r="B717" s="457"/>
      <c r="C717" s="457"/>
      <c r="D717" s="457"/>
      <c r="E717" s="457"/>
      <c r="F717" s="458"/>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v>0</v>
      </c>
      <c r="C720" s="126"/>
      <c r="D720" s="411">
        <v>0</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0.66666666666666663</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12</v>
      </c>
      <c r="E724" s="260"/>
      <c r="F724" s="330"/>
      <c r="G724" s="114"/>
    </row>
    <row r="725" spans="1:7" s="258" customFormat="1" ht="22.5" x14ac:dyDescent="0.45">
      <c r="A725" s="150" t="s">
        <v>431</v>
      </c>
      <c r="B725" s="189"/>
      <c r="C725" s="190"/>
      <c r="D725" s="154">
        <f>D724/(COUNT(B718:C720,B709:C713)*2)</f>
        <v>0.75</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0.56950000000000001</v>
      </c>
      <c r="E727" s="101"/>
      <c r="F727" s="102"/>
      <c r="G727" s="93"/>
    </row>
    <row r="728" spans="1:7" ht="22.5" x14ac:dyDescent="0.3">
      <c r="A728" s="261" t="s">
        <v>424</v>
      </c>
      <c r="B728" s="262"/>
      <c r="C728" s="263"/>
      <c r="D728" s="26">
        <f>SUM(D724,D700,D671,D608,D568,D525,D474,D427,D369,D302,D247,D185,D130,D47)</f>
        <v>569</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0.82944606413994171</v>
      </c>
      <c r="E729" s="259"/>
      <c r="F729" s="259"/>
    </row>
  </sheetData>
  <sheetProtection algorithmName="SHA-512" hashValue="xVESwZclc98+E4sklCwudUsdMb6/U+zlehuVCjr1eGQgFfCEe/U+rD+W2bLeAy2R6Iu020K00fZmpfKbYayKSA==" saltValue="NgabHYkoKGx250RPnMrzfg=="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718:B720 B323:B342 B39:B42 B545:B554 B617:B625 B557:B564 B505:B515 B630:B637 B122:B128 B680:B699 B578:B586 B85:B102 B311:B318 B378:B388 B464:B470 B518:B524 B416:B423 B491:B503 B291:B298 B591:B604 B661:B667 B436:B443 B56:B63 B256:B263 B347:B355 B177:B184 B535:B540 B653:B659 B268:B288 B230:B234 B709:B713 B105:B110 B139:B145 B236:B243 B448:B462 B527:B528 B483:B489 B642:B648 B30:B37 B66:B82">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9" orientation="portrait" r:id="rId1"/>
  <rowBreaks count="3" manualBreakCount="3">
    <brk id="371" max="6" man="1"/>
    <brk id="528" max="6" man="1"/>
    <brk id="64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96" sqref="F19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4"/>
      <c r="E1" s="554"/>
      <c r="F1" s="554"/>
      <c r="G1" s="554"/>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5" t="s">
        <v>46</v>
      </c>
      <c r="B6" s="555"/>
      <c r="C6" s="555"/>
      <c r="D6" s="555"/>
      <c r="E6" s="555"/>
      <c r="F6" s="555"/>
      <c r="G6" s="92"/>
    </row>
    <row r="7" spans="1:7" s="2" customFormat="1" ht="21.75" customHeight="1" x14ac:dyDescent="0.45">
      <c r="A7" s="556" t="str">
        <f>'Page de garde'!D18</f>
        <v>UHD Mourouj 1</v>
      </c>
      <c r="B7" s="556"/>
      <c r="C7" s="556"/>
      <c r="D7" s="556"/>
      <c r="E7" s="556"/>
      <c r="F7" s="556"/>
      <c r="G7" s="92"/>
    </row>
    <row r="8" spans="1:7" s="2" customFormat="1" ht="24" x14ac:dyDescent="0.45">
      <c r="A8" s="4" t="s">
        <v>39</v>
      </c>
      <c r="B8" s="557" t="str">
        <f>'A1 Exploitation'!B9:F9</f>
        <v>Mme Meriam CHOUCHENE</v>
      </c>
      <c r="C8" s="557"/>
      <c r="D8" s="557"/>
      <c r="E8" s="557"/>
      <c r="F8" s="557"/>
      <c r="G8" s="92"/>
    </row>
    <row r="9" spans="1:7" s="2" customFormat="1" ht="24" x14ac:dyDescent="0.45">
      <c r="A9" s="5" t="s">
        <v>41</v>
      </c>
      <c r="B9" s="558" t="str">
        <f>'A1 Exploitation'!B10:F10</f>
        <v>Directeur magasin &amp; chefs rayons</v>
      </c>
      <c r="C9" s="558"/>
      <c r="D9" s="558"/>
      <c r="E9" s="558"/>
      <c r="F9" s="558"/>
      <c r="G9" s="92"/>
    </row>
    <row r="10" spans="1:7" s="2" customFormat="1" ht="24" x14ac:dyDescent="0.45">
      <c r="A10" s="4" t="s">
        <v>40</v>
      </c>
      <c r="B10" s="553">
        <f>'A1 Exploitation'!B11:F11</f>
        <v>43497</v>
      </c>
      <c r="C10" s="553"/>
      <c r="D10" s="553"/>
      <c r="E10" s="553"/>
      <c r="F10" s="553"/>
      <c r="G10" s="92"/>
    </row>
    <row r="11" spans="1:7" s="2" customFormat="1" ht="24" x14ac:dyDescent="0.45">
      <c r="A11" s="4" t="s">
        <v>250</v>
      </c>
      <c r="B11" s="550">
        <f>D199</f>
        <v>0.7923728813559322</v>
      </c>
      <c r="C11" s="550"/>
      <c r="D11" s="550"/>
      <c r="E11" s="550"/>
      <c r="F11" s="550"/>
      <c r="G11" s="92"/>
    </row>
    <row r="12" spans="1:7" s="2" customFormat="1" ht="22.5" x14ac:dyDescent="0.45">
      <c r="A12" s="1"/>
      <c r="D12" s="518"/>
      <c r="E12" s="518"/>
      <c r="F12" s="518"/>
      <c r="G12" s="518"/>
    </row>
    <row r="13" spans="1:7" s="2" customFormat="1" ht="11.25" customHeight="1" x14ac:dyDescent="0.3">
      <c r="A13" s="551" t="s">
        <v>28</v>
      </c>
      <c r="B13" s="552" t="s">
        <v>29</v>
      </c>
      <c r="C13" s="552"/>
      <c r="D13" s="552" t="s">
        <v>42</v>
      </c>
      <c r="E13" s="552" t="s">
        <v>160</v>
      </c>
      <c r="F13" s="552" t="s">
        <v>161</v>
      </c>
      <c r="G13" s="80"/>
    </row>
    <row r="14" spans="1:7" s="2" customFormat="1" ht="12.75" customHeight="1" x14ac:dyDescent="0.3">
      <c r="A14" s="551"/>
      <c r="B14" s="22" t="s">
        <v>32</v>
      </c>
      <c r="C14" s="22" t="s">
        <v>31</v>
      </c>
      <c r="D14" s="552"/>
      <c r="E14" s="552"/>
      <c r="F14" s="552"/>
      <c r="G14" s="94"/>
    </row>
    <row r="15" spans="1:7" x14ac:dyDescent="0.3">
      <c r="A15" s="541"/>
      <c r="B15" s="542"/>
      <c r="C15" s="542"/>
      <c r="D15" s="542"/>
      <c r="E15" s="542"/>
      <c r="F15" s="542"/>
    </row>
    <row r="16" spans="1:7" ht="19.5" x14ac:dyDescent="0.4">
      <c r="A16" s="545" t="s">
        <v>0</v>
      </c>
      <c r="B16" s="546"/>
      <c r="C16" s="546"/>
      <c r="D16" s="546"/>
      <c r="E16" s="546"/>
      <c r="F16" s="546"/>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47" t="s">
        <v>34</v>
      </c>
      <c r="B22" s="543"/>
      <c r="C22" s="544"/>
      <c r="D22" s="99">
        <f>SUM(B17:C21)</f>
        <v>10</v>
      </c>
    </row>
    <row r="23" spans="1:7" x14ac:dyDescent="0.3">
      <c r="A23" s="534" t="s">
        <v>251</v>
      </c>
      <c r="B23" s="535"/>
      <c r="C23" s="536"/>
      <c r="D23" s="21">
        <f>D22/(COUNT(B17:C21)*2)</f>
        <v>1</v>
      </c>
    </row>
    <row r="24" spans="1:7" s="10" customFormat="1" x14ac:dyDescent="0.3">
      <c r="A24" s="14"/>
      <c r="B24" s="15"/>
      <c r="C24" s="15"/>
      <c r="D24" s="16"/>
      <c r="G24" s="93"/>
    </row>
    <row r="25" spans="1:7" ht="19.5" x14ac:dyDescent="0.4">
      <c r="A25" s="539" t="s">
        <v>4</v>
      </c>
      <c r="B25" s="540"/>
      <c r="C25" s="540"/>
      <c r="D25" s="540"/>
      <c r="E25" s="540"/>
      <c r="F25" s="540"/>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ht="33" x14ac:dyDescent="0.3">
      <c r="A29" s="7" t="s">
        <v>236</v>
      </c>
      <c r="B29" s="265">
        <v>1</v>
      </c>
      <c r="C29" s="62"/>
      <c r="D29" s="63" t="s">
        <v>559</v>
      </c>
      <c r="E29" s="63" t="s">
        <v>578</v>
      </c>
      <c r="F29" s="62" t="s">
        <v>299</v>
      </c>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4" t="s">
        <v>34</v>
      </c>
      <c r="B33" s="535"/>
      <c r="C33" s="536"/>
      <c r="D33" s="97">
        <f>SUM(B26:C32)</f>
        <v>13</v>
      </c>
    </row>
    <row r="34" spans="1:7" x14ac:dyDescent="0.3">
      <c r="A34" s="534" t="s">
        <v>251</v>
      </c>
      <c r="B34" s="535"/>
      <c r="C34" s="536"/>
      <c r="D34" s="21">
        <f>D33/(COUNT(B26:C32)*2)</f>
        <v>0.9285714285714286</v>
      </c>
    </row>
    <row r="35" spans="1:7" s="10" customFormat="1" x14ac:dyDescent="0.3">
      <c r="A35" s="14"/>
      <c r="B35" s="15"/>
      <c r="C35" s="15"/>
      <c r="D35" s="16"/>
      <c r="G35" s="93"/>
    </row>
    <row r="36" spans="1:7" s="10" customFormat="1" ht="19.5" x14ac:dyDescent="0.4">
      <c r="A36" s="539" t="s">
        <v>180</v>
      </c>
      <c r="B36" s="540"/>
      <c r="C36" s="540"/>
      <c r="D36" s="540"/>
      <c r="E36" s="540"/>
      <c r="F36" s="540"/>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ht="33" x14ac:dyDescent="0.3">
      <c r="A39" s="7" t="s">
        <v>237</v>
      </c>
      <c r="B39" s="265">
        <v>0</v>
      </c>
      <c r="C39" s="62"/>
      <c r="D39" s="63" t="s">
        <v>553</v>
      </c>
      <c r="E39" s="63" t="s">
        <v>507</v>
      </c>
      <c r="F39" s="62" t="s">
        <v>299</v>
      </c>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4" t="s">
        <v>34</v>
      </c>
      <c r="B42" s="535"/>
      <c r="C42" s="536"/>
      <c r="D42" s="97">
        <f>SUM(B37:C41)</f>
        <v>8</v>
      </c>
      <c r="E42" s="3"/>
      <c r="F42" s="3"/>
      <c r="G42" s="93"/>
    </row>
    <row r="43" spans="1:7" s="10" customFormat="1" x14ac:dyDescent="0.3">
      <c r="A43" s="534" t="s">
        <v>251</v>
      </c>
      <c r="B43" s="535"/>
      <c r="C43" s="536"/>
      <c r="D43" s="21">
        <f>D42/(COUNT(B37:C41)*2)</f>
        <v>0.8</v>
      </c>
      <c r="E43" s="3"/>
      <c r="F43" s="3"/>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62">
        <v>2</v>
      </c>
      <c r="C46" s="62"/>
      <c r="D46" s="66"/>
      <c r="E46" s="62"/>
      <c r="F46" s="62"/>
    </row>
    <row r="47" spans="1:7" x14ac:dyDescent="0.3">
      <c r="A47" s="7" t="s">
        <v>70</v>
      </c>
      <c r="B47" s="265">
        <v>2</v>
      </c>
      <c r="C47" s="62"/>
      <c r="D47" s="66"/>
      <c r="E47" s="62"/>
      <c r="F47" s="62"/>
    </row>
    <row r="48" spans="1:7" ht="49.5" x14ac:dyDescent="0.3">
      <c r="A48" s="7" t="s">
        <v>192</v>
      </c>
      <c r="B48" s="265">
        <v>1</v>
      </c>
      <c r="C48" s="62"/>
      <c r="D48" s="63" t="s">
        <v>570</v>
      </c>
      <c r="E48" s="63" t="s">
        <v>580</v>
      </c>
      <c r="F48" s="62" t="s">
        <v>299</v>
      </c>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4" t="s">
        <v>34</v>
      </c>
      <c r="B52" s="535"/>
      <c r="C52" s="536"/>
      <c r="D52" s="97">
        <f>SUM(B46:C51)</f>
        <v>11</v>
      </c>
    </row>
    <row r="53" spans="1:7" x14ac:dyDescent="0.3">
      <c r="A53" s="534" t="s">
        <v>251</v>
      </c>
      <c r="B53" s="535"/>
      <c r="C53" s="536"/>
      <c r="D53" s="21">
        <f>D52/(COUNT(B46:C51)*2)</f>
        <v>0.91666666666666663</v>
      </c>
    </row>
    <row r="54" spans="1:7" s="10" customFormat="1" x14ac:dyDescent="0.3">
      <c r="A54" s="14"/>
      <c r="B54" s="15"/>
      <c r="C54" s="15"/>
      <c r="D54" s="16"/>
      <c r="G54" s="93"/>
    </row>
    <row r="55" spans="1:7" ht="19.5" x14ac:dyDescent="0.4">
      <c r="A55" s="539" t="s">
        <v>8</v>
      </c>
      <c r="B55" s="540"/>
      <c r="C55" s="540"/>
      <c r="D55" s="540"/>
      <c r="E55" s="540"/>
      <c r="F55" s="540"/>
    </row>
    <row r="56" spans="1:7" ht="50.25" x14ac:dyDescent="0.35">
      <c r="A56" s="29" t="s">
        <v>148</v>
      </c>
      <c r="B56" s="62">
        <v>1</v>
      </c>
      <c r="C56" s="88" t="str">
        <f>IF(B56=0, -5, "0")</f>
        <v>0</v>
      </c>
      <c r="D56" s="63" t="s">
        <v>573</v>
      </c>
      <c r="E56" s="63" t="s">
        <v>544</v>
      </c>
      <c r="F56" s="62" t="s">
        <v>299</v>
      </c>
    </row>
    <row r="57" spans="1:7" x14ac:dyDescent="0.3">
      <c r="A57" s="9" t="s">
        <v>141</v>
      </c>
      <c r="B57" s="265">
        <v>2</v>
      </c>
      <c r="C57" s="62"/>
      <c r="D57" s="62"/>
      <c r="E57" s="67"/>
      <c r="F57" s="62"/>
    </row>
    <row r="58" spans="1:7" ht="33" x14ac:dyDescent="0.3">
      <c r="A58" s="11" t="s">
        <v>205</v>
      </c>
      <c r="B58" s="265">
        <v>1</v>
      </c>
      <c r="C58" s="62"/>
      <c r="D58" s="63" t="s">
        <v>524</v>
      </c>
      <c r="E58" s="63" t="s">
        <v>542</v>
      </c>
      <c r="F58" s="62" t="s">
        <v>299</v>
      </c>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4" t="s">
        <v>34</v>
      </c>
      <c r="B63" s="535"/>
      <c r="C63" s="536"/>
      <c r="D63" s="97">
        <f>SUM(B56:C62)</f>
        <v>12</v>
      </c>
    </row>
    <row r="64" spans="1:7" x14ac:dyDescent="0.3">
      <c r="A64" s="534" t="s">
        <v>251</v>
      </c>
      <c r="B64" s="535"/>
      <c r="C64" s="536"/>
      <c r="D64" s="21">
        <f>D63/(COUNT(B56:C62)*2)</f>
        <v>0.8571428571428571</v>
      </c>
    </row>
    <row r="65" spans="1:7" s="10" customFormat="1" x14ac:dyDescent="0.3">
      <c r="A65" s="14"/>
      <c r="B65" s="15"/>
      <c r="C65" s="15"/>
      <c r="D65" s="16"/>
      <c r="G65" s="93"/>
    </row>
    <row r="66" spans="1:7" ht="19.5" x14ac:dyDescent="0.4">
      <c r="A66" s="539" t="s">
        <v>111</v>
      </c>
      <c r="B66" s="540"/>
      <c r="C66" s="540"/>
      <c r="D66" s="540"/>
      <c r="E66" s="540"/>
      <c r="F66" s="540"/>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34.5" x14ac:dyDescent="0.4">
      <c r="A70" s="8" t="s">
        <v>206</v>
      </c>
      <c r="B70" s="68">
        <v>1</v>
      </c>
      <c r="C70" s="69"/>
      <c r="D70" s="63" t="s">
        <v>554</v>
      </c>
      <c r="E70" s="63" t="s">
        <v>543</v>
      </c>
      <c r="F70" s="62" t="s">
        <v>298</v>
      </c>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33.75" x14ac:dyDescent="0.35">
      <c r="A77" s="32" t="s">
        <v>241</v>
      </c>
      <c r="B77" s="68">
        <v>0</v>
      </c>
      <c r="C77" s="88">
        <f>IF(B77=0, -5, "0")</f>
        <v>-5</v>
      </c>
      <c r="D77" s="63" t="s">
        <v>502</v>
      </c>
      <c r="E77" s="63" t="s">
        <v>503</v>
      </c>
      <c r="F77" s="62" t="s">
        <v>299</v>
      </c>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4" t="s">
        <v>34</v>
      </c>
      <c r="B84" s="535"/>
      <c r="C84" s="536"/>
      <c r="D84" s="97">
        <f>SUM(B67:C83)</f>
        <v>18</v>
      </c>
    </row>
    <row r="85" spans="1:7" x14ac:dyDescent="0.3">
      <c r="A85" s="534" t="s">
        <v>251</v>
      </c>
      <c r="B85" s="535"/>
      <c r="C85" s="536"/>
      <c r="D85" s="21">
        <f>D84/(COUNT(B67:C83)*2)</f>
        <v>0.6428571428571429</v>
      </c>
    </row>
    <row r="86" spans="1:7" s="10" customFormat="1" x14ac:dyDescent="0.3">
      <c r="A86" s="14"/>
      <c r="B86" s="15"/>
      <c r="C86" s="15"/>
      <c r="D86" s="16"/>
      <c r="G86" s="93"/>
    </row>
    <row r="87" spans="1:7" ht="19.5" x14ac:dyDescent="0.4">
      <c r="A87" s="539" t="s">
        <v>172</v>
      </c>
      <c r="B87" s="540"/>
      <c r="C87" s="540"/>
      <c r="D87" s="540"/>
      <c r="E87" s="540"/>
      <c r="F87" s="540"/>
    </row>
    <row r="88" spans="1:7" ht="34.5" x14ac:dyDescent="0.4">
      <c r="A88" s="36" t="s">
        <v>229</v>
      </c>
      <c r="B88" s="78">
        <v>2</v>
      </c>
      <c r="C88" s="69"/>
      <c r="D88" s="70"/>
      <c r="E88" s="63"/>
      <c r="F88" s="62"/>
    </row>
    <row r="89" spans="1:7" ht="34.5" x14ac:dyDescent="0.4">
      <c r="A89" s="7" t="s">
        <v>228</v>
      </c>
      <c r="B89" s="78">
        <v>1</v>
      </c>
      <c r="C89" s="69"/>
      <c r="D89" s="63" t="s">
        <v>495</v>
      </c>
      <c r="E89" s="63" t="s">
        <v>544</v>
      </c>
      <c r="F89" s="62"/>
    </row>
    <row r="90" spans="1:7" ht="19.5" x14ac:dyDescent="0.4">
      <c r="A90" s="7" t="s">
        <v>256</v>
      </c>
      <c r="B90" s="78">
        <v>2</v>
      </c>
      <c r="C90" s="69"/>
      <c r="D90" s="75"/>
      <c r="E90" s="62"/>
      <c r="F90" s="62"/>
    </row>
    <row r="91" spans="1:7" ht="67.5" x14ac:dyDescent="0.4">
      <c r="A91" s="11" t="s">
        <v>257</v>
      </c>
      <c r="B91" s="78">
        <v>1</v>
      </c>
      <c r="C91" s="69"/>
      <c r="D91" s="63" t="s">
        <v>555</v>
      </c>
      <c r="E91" s="63" t="s">
        <v>545</v>
      </c>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49.5" x14ac:dyDescent="0.3">
      <c r="A95" s="8" t="s">
        <v>138</v>
      </c>
      <c r="B95" s="78">
        <v>0</v>
      </c>
      <c r="C95" s="62"/>
      <c r="D95" s="63" t="s">
        <v>556</v>
      </c>
      <c r="E95" s="63" t="s">
        <v>493</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4" t="s">
        <v>34</v>
      </c>
      <c r="B102" s="535"/>
      <c r="C102" s="536"/>
      <c r="D102" s="97">
        <f>SUM(B88:C101)</f>
        <v>24</v>
      </c>
    </row>
    <row r="103" spans="1:7" x14ac:dyDescent="0.3">
      <c r="A103" s="534" t="s">
        <v>251</v>
      </c>
      <c r="B103" s="535"/>
      <c r="C103" s="536"/>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9" t="s">
        <v>173</v>
      </c>
      <c r="B106" s="540"/>
      <c r="C106" s="540"/>
      <c r="D106" s="540"/>
      <c r="E106" s="540"/>
      <c r="F106" s="540"/>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4" t="s">
        <v>34</v>
      </c>
      <c r="B118" s="535"/>
      <c r="C118" s="536"/>
      <c r="D118" s="97">
        <f>SUM(B107:C117)</f>
        <v>22</v>
      </c>
      <c r="E118" s="3"/>
      <c r="F118" s="3"/>
      <c r="G118" s="93"/>
    </row>
    <row r="119" spans="1:7" s="10" customFormat="1" x14ac:dyDescent="0.3">
      <c r="A119" s="534" t="s">
        <v>251</v>
      </c>
      <c r="B119" s="535"/>
      <c r="C119" s="536"/>
      <c r="D119" s="21">
        <f>D118/(COUNT(B107:C117)*2)</f>
        <v>1</v>
      </c>
      <c r="E119" s="3"/>
      <c r="F119" s="3"/>
      <c r="G119" s="93"/>
    </row>
    <row r="120" spans="1:7" s="10" customFormat="1" x14ac:dyDescent="0.3">
      <c r="A120" s="14"/>
      <c r="B120" s="15"/>
      <c r="C120" s="15"/>
      <c r="D120" s="16"/>
      <c r="G120" s="93"/>
    </row>
    <row r="121" spans="1:7" ht="19.5" x14ac:dyDescent="0.4">
      <c r="A121" s="539" t="s">
        <v>156</v>
      </c>
      <c r="B121" s="540"/>
      <c r="C121" s="540"/>
      <c r="D121" s="540"/>
      <c r="E121" s="540"/>
      <c r="F121" s="540"/>
    </row>
    <row r="122" spans="1:7" ht="66" x14ac:dyDescent="0.3">
      <c r="A122" s="30" t="s">
        <v>231</v>
      </c>
      <c r="B122" s="79">
        <v>1</v>
      </c>
      <c r="C122" s="62"/>
      <c r="D122" s="81" t="s">
        <v>509</v>
      </c>
      <c r="E122" s="81" t="s">
        <v>546</v>
      </c>
      <c r="F122" s="62" t="s">
        <v>298</v>
      </c>
    </row>
    <row r="123" spans="1:7" ht="33" x14ac:dyDescent="0.3">
      <c r="A123" s="30" t="s">
        <v>228</v>
      </c>
      <c r="B123" s="79">
        <v>0</v>
      </c>
      <c r="C123" s="62"/>
      <c r="D123" s="63" t="s">
        <v>589</v>
      </c>
      <c r="E123" s="63" t="s">
        <v>590</v>
      </c>
      <c r="F123" s="62" t="s">
        <v>299</v>
      </c>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49.5" x14ac:dyDescent="0.4">
      <c r="A126" s="7" t="s">
        <v>248</v>
      </c>
      <c r="B126" s="79">
        <v>1</v>
      </c>
      <c r="C126" s="69"/>
      <c r="D126" s="81" t="s">
        <v>557</v>
      </c>
      <c r="E126" s="81" t="s">
        <v>547</v>
      </c>
      <c r="F126" s="62" t="s">
        <v>299</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33" x14ac:dyDescent="0.3">
      <c r="A129" s="8" t="s">
        <v>139</v>
      </c>
      <c r="B129" s="79">
        <v>1</v>
      </c>
      <c r="C129" s="89"/>
      <c r="D129" s="63" t="s">
        <v>579</v>
      </c>
      <c r="E129" s="63" t="s">
        <v>542</v>
      </c>
      <c r="F129" s="62" t="s">
        <v>299</v>
      </c>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4" t="s">
        <v>34</v>
      </c>
      <c r="B133" s="535"/>
      <c r="C133" s="536"/>
      <c r="D133" s="97">
        <f>SUM(B122:C132)</f>
        <v>17</v>
      </c>
    </row>
    <row r="134" spans="1:7" x14ac:dyDescent="0.3">
      <c r="A134" s="534" t="s">
        <v>251</v>
      </c>
      <c r="B134" s="535"/>
      <c r="C134" s="536"/>
      <c r="D134" s="20">
        <f>D133/(COUNT(B122:C132)*2)</f>
        <v>0.77272727272727271</v>
      </c>
    </row>
    <row r="135" spans="1:7" s="10" customFormat="1" x14ac:dyDescent="0.3">
      <c r="A135" s="14"/>
      <c r="B135" s="15"/>
      <c r="C135" s="15"/>
      <c r="D135" s="19"/>
      <c r="G135" s="93"/>
    </row>
    <row r="136" spans="1:7" ht="19.5" x14ac:dyDescent="0.4">
      <c r="A136" s="539" t="s">
        <v>61</v>
      </c>
      <c r="B136" s="540"/>
      <c r="C136" s="540"/>
      <c r="D136" s="540"/>
      <c r="E136" s="540"/>
      <c r="F136" s="540"/>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99" x14ac:dyDescent="0.3">
      <c r="A140" s="38" t="s">
        <v>234</v>
      </c>
      <c r="B140" s="78">
        <v>0</v>
      </c>
      <c r="C140" s="63"/>
      <c r="D140" s="95" t="s">
        <v>488</v>
      </c>
      <c r="E140" s="63" t="s">
        <v>489</v>
      </c>
      <c r="F140" s="62" t="s">
        <v>299</v>
      </c>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ht="32.25" customHeight="1" x14ac:dyDescent="0.3">
      <c r="A143" s="11" t="s">
        <v>260</v>
      </c>
      <c r="B143" s="78">
        <v>1</v>
      </c>
      <c r="C143" s="90"/>
      <c r="D143" s="421" t="s">
        <v>526</v>
      </c>
      <c r="E143" s="63" t="s">
        <v>548</v>
      </c>
      <c r="F143" s="62" t="s">
        <v>299</v>
      </c>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66" x14ac:dyDescent="0.3">
      <c r="A146" s="11" t="s">
        <v>82</v>
      </c>
      <c r="B146" s="78">
        <v>1</v>
      </c>
      <c r="C146" s="63"/>
      <c r="D146" s="95" t="s">
        <v>581</v>
      </c>
      <c r="E146" s="63" t="s">
        <v>582</v>
      </c>
      <c r="F146" s="62" t="s">
        <v>299</v>
      </c>
    </row>
    <row r="147" spans="1:7" ht="66" x14ac:dyDescent="0.3">
      <c r="A147" s="36" t="s">
        <v>175</v>
      </c>
      <c r="B147" s="78">
        <v>1</v>
      </c>
      <c r="C147" s="63"/>
      <c r="D147" s="95" t="s">
        <v>525</v>
      </c>
      <c r="E147" s="63" t="s">
        <v>558</v>
      </c>
      <c r="F147" s="62" t="s">
        <v>299</v>
      </c>
    </row>
    <row r="148" spans="1:7" x14ac:dyDescent="0.3">
      <c r="A148" s="7" t="s">
        <v>261</v>
      </c>
      <c r="B148" s="78">
        <v>1</v>
      </c>
      <c r="C148" s="63"/>
      <c r="D148" s="85" t="s">
        <v>484</v>
      </c>
      <c r="E148" s="62" t="s">
        <v>549</v>
      </c>
      <c r="F148" s="62" t="s">
        <v>298</v>
      </c>
    </row>
    <row r="149" spans="1:7" x14ac:dyDescent="0.3">
      <c r="A149" s="534" t="s">
        <v>34</v>
      </c>
      <c r="B149" s="535"/>
      <c r="C149" s="536"/>
      <c r="D149" s="97">
        <f>SUM(B137:C148)</f>
        <v>18</v>
      </c>
    </row>
    <row r="150" spans="1:7" x14ac:dyDescent="0.3">
      <c r="A150" s="534" t="s">
        <v>251</v>
      </c>
      <c r="B150" s="535"/>
      <c r="C150" s="536"/>
      <c r="D150" s="21">
        <f>D149/(COUNT(B137:C148)*2)</f>
        <v>0.75</v>
      </c>
    </row>
    <row r="151" spans="1:7" s="10" customFormat="1" x14ac:dyDescent="0.3">
      <c r="A151" s="14"/>
      <c r="B151" s="15"/>
      <c r="C151" s="15"/>
      <c r="D151" s="16"/>
      <c r="G151" s="93"/>
    </row>
    <row r="152" spans="1:7" ht="19.5" x14ac:dyDescent="0.4">
      <c r="A152" s="539" t="s">
        <v>178</v>
      </c>
      <c r="B152" s="540"/>
      <c r="C152" s="540"/>
      <c r="D152" s="540"/>
      <c r="E152" s="540"/>
      <c r="F152" s="540"/>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95"/>
      <c r="E158" s="63"/>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4" t="s">
        <v>34</v>
      </c>
      <c r="B161" s="543"/>
      <c r="C161" s="544"/>
      <c r="D161" s="99">
        <f>SUM(B153:C160)</f>
        <v>16</v>
      </c>
    </row>
    <row r="162" spans="1:7" x14ac:dyDescent="0.3">
      <c r="A162" s="534" t="s">
        <v>251</v>
      </c>
      <c r="B162" s="535"/>
      <c r="C162" s="536"/>
      <c r="D162" s="21">
        <f>D161/(COUNT(B153:C160)*2)</f>
        <v>1</v>
      </c>
    </row>
    <row r="163" spans="1:7" s="10" customFormat="1" x14ac:dyDescent="0.3">
      <c r="A163" s="14"/>
      <c r="B163" s="15"/>
      <c r="C163" s="17"/>
      <c r="D163" s="18"/>
      <c r="G163" s="93"/>
    </row>
    <row r="164" spans="1:7" ht="19.5" x14ac:dyDescent="0.4">
      <c r="A164" s="539" t="s">
        <v>64</v>
      </c>
      <c r="B164" s="540"/>
      <c r="C164" s="540"/>
      <c r="D164" s="540"/>
      <c r="E164" s="540"/>
      <c r="F164" s="540"/>
    </row>
    <row r="165" spans="1:7" ht="66.75" x14ac:dyDescent="0.35">
      <c r="A165" s="28" t="s">
        <v>242</v>
      </c>
      <c r="B165" s="62">
        <v>1</v>
      </c>
      <c r="C165" s="88" t="str">
        <f>IF(B165=0, -5, "0")</f>
        <v>0</v>
      </c>
      <c r="D165" s="63" t="s">
        <v>563</v>
      </c>
      <c r="E165" s="63" t="s">
        <v>564</v>
      </c>
      <c r="F165" s="62" t="s">
        <v>299</v>
      </c>
    </row>
    <row r="166" spans="1:7" ht="66" x14ac:dyDescent="0.3">
      <c r="A166" s="7" t="s">
        <v>243</v>
      </c>
      <c r="B166" s="265">
        <v>1</v>
      </c>
      <c r="C166" s="62"/>
      <c r="D166" s="63" t="s">
        <v>583</v>
      </c>
      <c r="E166" s="63" t="s">
        <v>588</v>
      </c>
      <c r="F166" s="62" t="s">
        <v>299</v>
      </c>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4" t="s">
        <v>34</v>
      </c>
      <c r="B169" s="535"/>
      <c r="C169" s="536"/>
      <c r="D169" s="97">
        <f>SUM(B165:C168)</f>
        <v>6</v>
      </c>
    </row>
    <row r="170" spans="1:7" x14ac:dyDescent="0.3">
      <c r="A170" s="534" t="s">
        <v>251</v>
      </c>
      <c r="B170" s="535"/>
      <c r="C170" s="536"/>
      <c r="D170" s="21">
        <f>D169/(COUNT(B165:C168)*2)</f>
        <v>0.75</v>
      </c>
    </row>
    <row r="171" spans="1:7" s="10" customFormat="1" x14ac:dyDescent="0.3">
      <c r="A171" s="14"/>
      <c r="B171" s="15"/>
      <c r="C171" s="15"/>
      <c r="D171" s="16"/>
      <c r="G171" s="93"/>
    </row>
    <row r="172" spans="1:7" ht="19.5" x14ac:dyDescent="0.4">
      <c r="A172" s="537" t="s">
        <v>15</v>
      </c>
      <c r="B172" s="538"/>
      <c r="C172" s="538"/>
      <c r="D172" s="538"/>
      <c r="E172" s="538"/>
      <c r="F172" s="538"/>
    </row>
    <row r="173" spans="1:7" ht="33" x14ac:dyDescent="0.3">
      <c r="A173" s="8" t="s">
        <v>152</v>
      </c>
      <c r="B173" s="62">
        <v>0</v>
      </c>
      <c r="C173" s="62"/>
      <c r="D173" s="63" t="s">
        <v>505</v>
      </c>
      <c r="E173" s="63" t="s">
        <v>506</v>
      </c>
      <c r="F173" s="62" t="s">
        <v>299</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4" t="s">
        <v>34</v>
      </c>
      <c r="B177" s="535"/>
      <c r="C177" s="536"/>
      <c r="D177" s="97">
        <f>SUM(B173:C176)</f>
        <v>6</v>
      </c>
    </row>
    <row r="178" spans="1:7" x14ac:dyDescent="0.3">
      <c r="A178" s="534" t="s">
        <v>251</v>
      </c>
      <c r="B178" s="535"/>
      <c r="C178" s="536"/>
      <c r="D178" s="21">
        <f>D177/(COUNT(B173:C176)*2)</f>
        <v>0.75</v>
      </c>
    </row>
    <row r="179" spans="1:7" s="10" customFormat="1" x14ac:dyDescent="0.3">
      <c r="A179" s="14"/>
      <c r="B179" s="15"/>
      <c r="C179" s="15"/>
      <c r="D179" s="16"/>
      <c r="G179" s="93"/>
    </row>
    <row r="180" spans="1:7" ht="19.5" x14ac:dyDescent="0.4">
      <c r="A180" s="539" t="s">
        <v>65</v>
      </c>
      <c r="B180" s="540"/>
      <c r="C180" s="540"/>
      <c r="D180" s="540"/>
      <c r="E180" s="540"/>
      <c r="F180" s="540"/>
    </row>
    <row r="181" spans="1:7" x14ac:dyDescent="0.3">
      <c r="A181" s="30" t="s">
        <v>270</v>
      </c>
      <c r="B181" s="62">
        <v>2</v>
      </c>
      <c r="C181" s="62"/>
      <c r="D181" s="63"/>
      <c r="E181" s="63"/>
      <c r="F181" s="62"/>
    </row>
    <row r="182" spans="1:7" ht="49.5" x14ac:dyDescent="0.3">
      <c r="A182" s="38" t="s">
        <v>181</v>
      </c>
      <c r="B182" s="265">
        <v>1</v>
      </c>
      <c r="C182" s="62"/>
      <c r="D182" s="63" t="s">
        <v>551</v>
      </c>
      <c r="E182" s="63" t="s">
        <v>550</v>
      </c>
      <c r="F182" s="62" t="s">
        <v>299</v>
      </c>
    </row>
    <row r="183" spans="1:7" ht="91.5" customHeight="1" x14ac:dyDescent="0.3">
      <c r="A183" s="7" t="s">
        <v>75</v>
      </c>
      <c r="B183" s="265">
        <v>0</v>
      </c>
      <c r="C183" s="62"/>
      <c r="D183" s="63" t="s">
        <v>511</v>
      </c>
      <c r="E183" s="63" t="s">
        <v>512</v>
      </c>
      <c r="F183" s="62" t="s">
        <v>298</v>
      </c>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4" t="s">
        <v>34</v>
      </c>
      <c r="B186" s="535"/>
      <c r="C186" s="536"/>
      <c r="D186" s="97">
        <f>SUM(B181:C185)</f>
        <v>7</v>
      </c>
    </row>
    <row r="187" spans="1:7" x14ac:dyDescent="0.3">
      <c r="A187" s="534" t="s">
        <v>251</v>
      </c>
      <c r="B187" s="535"/>
      <c r="C187" s="536"/>
      <c r="D187" s="21">
        <f>D186/(COUNT(B181:C185)*2)</f>
        <v>0.7</v>
      </c>
    </row>
    <row r="188" spans="1:7" s="10" customFormat="1" x14ac:dyDescent="0.3">
      <c r="A188" s="14"/>
      <c r="B188" s="15"/>
      <c r="C188" s="15"/>
      <c r="D188" s="16"/>
      <c r="G188" s="93"/>
    </row>
    <row r="189" spans="1:7" ht="19.5" x14ac:dyDescent="0.4">
      <c r="A189" s="539" t="s">
        <v>177</v>
      </c>
      <c r="B189" s="540"/>
      <c r="C189" s="540"/>
      <c r="D189" s="540"/>
      <c r="E189" s="540"/>
      <c r="F189" s="540"/>
    </row>
    <row r="190" spans="1:7" ht="49.5" x14ac:dyDescent="0.3">
      <c r="A190" s="30" t="s">
        <v>309</v>
      </c>
      <c r="B190" s="62">
        <v>1</v>
      </c>
      <c r="C190" s="62"/>
      <c r="D190" s="63" t="s">
        <v>594</v>
      </c>
      <c r="E190" s="63" t="s">
        <v>595</v>
      </c>
      <c r="F190" s="62" t="s">
        <v>299</v>
      </c>
      <c r="G190" s="3"/>
    </row>
    <row r="191" spans="1:7" ht="33.75" x14ac:dyDescent="0.35">
      <c r="A191" s="100" t="s">
        <v>271</v>
      </c>
      <c r="B191" s="265">
        <v>0</v>
      </c>
      <c r="C191" s="88">
        <f>IF(B191=0, -5, "0")</f>
        <v>-5</v>
      </c>
      <c r="D191" s="62" t="s">
        <v>523</v>
      </c>
      <c r="E191" s="63" t="s">
        <v>552</v>
      </c>
      <c r="F191" s="62" t="s">
        <v>299</v>
      </c>
    </row>
    <row r="192" spans="1:7" ht="99" x14ac:dyDescent="0.3">
      <c r="A192" s="8" t="s">
        <v>267</v>
      </c>
      <c r="B192" s="265">
        <v>1</v>
      </c>
      <c r="C192" s="62"/>
      <c r="D192" s="63" t="s">
        <v>571</v>
      </c>
      <c r="E192" s="63" t="s">
        <v>572</v>
      </c>
      <c r="F192" s="62" t="s">
        <v>299</v>
      </c>
    </row>
    <row r="193" spans="1:6" x14ac:dyDescent="0.3">
      <c r="A193" s="39" t="s">
        <v>159</v>
      </c>
      <c r="B193" s="265">
        <v>2</v>
      </c>
      <c r="C193" s="62"/>
      <c r="D193" s="62"/>
      <c r="E193" s="62"/>
      <c r="F193" s="62"/>
    </row>
    <row r="194" spans="1:6" x14ac:dyDescent="0.3">
      <c r="A194" s="534" t="s">
        <v>34</v>
      </c>
      <c r="B194" s="535"/>
      <c r="C194" s="536"/>
      <c r="D194" s="40">
        <f>SUM(B190:C193)</f>
        <v>-1</v>
      </c>
    </row>
    <row r="195" spans="1:6" x14ac:dyDescent="0.3">
      <c r="A195" s="534" t="s">
        <v>251</v>
      </c>
      <c r="B195" s="535"/>
      <c r="C195" s="536"/>
      <c r="D195" s="21">
        <f>D194/(COUNT(B190:C193)*2)</f>
        <v>-0.1</v>
      </c>
    </row>
    <row r="197" spans="1:6" ht="18" x14ac:dyDescent="0.35">
      <c r="A197" s="43" t="s">
        <v>423</v>
      </c>
      <c r="B197" s="42"/>
      <c r="C197" s="42"/>
      <c r="D197" s="104">
        <v>0.26</v>
      </c>
      <c r="E197" s="101"/>
      <c r="F197" s="102"/>
    </row>
    <row r="198" spans="1:6" ht="22.5" x14ac:dyDescent="0.3">
      <c r="A198" s="23" t="s">
        <v>424</v>
      </c>
      <c r="B198" s="24"/>
      <c r="C198" s="25"/>
      <c r="D198" s="26">
        <f>SUM(D194,D186,D177,D169,D161,D63,D52,D33,D22,D118,D149,D133,D102,D84,D42)</f>
        <v>187</v>
      </c>
    </row>
    <row r="199" spans="1:6" ht="22.5" x14ac:dyDescent="0.3">
      <c r="A199" s="23" t="s">
        <v>276</v>
      </c>
      <c r="B199" s="24"/>
      <c r="C199" s="25"/>
      <c r="D199" s="27">
        <f>D198/(COUNT(B190:C193,B181:C185,B173:C176,B165:C168,B153:C160,B56:C62,B46:C51,B26:C32,B17:C21,B107:C117,B137:C148,B122:C132,B88:C101,B67:C83,B37:C41)*2)</f>
        <v>0.7923728813559322</v>
      </c>
    </row>
  </sheetData>
  <sheetProtection algorithmName="SHA-512" hashValue="+V8T1x3I8sWg9HXCgjNmdXrpcPV39MxzNZJJLospOLDrVqegYSGfOu54SnYH3rl35Xrl9tXTyWp0CM1PNm3jDA==" saltValue="V0jpF/jtd0VjgrgP6NJfZ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32.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8"/>
      <c r="E1" s="518"/>
      <c r="F1" s="518"/>
      <c r="G1" s="51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9" t="s">
        <v>151</v>
      </c>
      <c r="B7" s="519"/>
      <c r="C7" s="519"/>
      <c r="D7" s="519"/>
      <c r="E7" s="519"/>
      <c r="F7" s="519"/>
      <c r="G7" s="111"/>
    </row>
    <row r="8" spans="1:7" ht="22.5" x14ac:dyDescent="0.45">
      <c r="A8" s="520" t="str">
        <f>'Page de garde'!D18</f>
        <v>UHD Mourouj 1</v>
      </c>
      <c r="B8" s="520"/>
      <c r="C8" s="520"/>
      <c r="D8" s="520"/>
      <c r="E8" s="520"/>
      <c r="F8" s="520"/>
      <c r="G8" s="111"/>
    </row>
    <row r="9" spans="1:7" ht="22.5" x14ac:dyDescent="0.45">
      <c r="A9" s="112" t="s">
        <v>39</v>
      </c>
      <c r="B9" s="521" t="s">
        <v>596</v>
      </c>
      <c r="C9" s="521"/>
      <c r="D9" s="521"/>
      <c r="E9" s="521"/>
      <c r="F9" s="521"/>
      <c r="G9" s="111"/>
    </row>
    <row r="10" spans="1:7" ht="22.5" x14ac:dyDescent="0.45">
      <c r="A10" s="113" t="s">
        <v>41</v>
      </c>
      <c r="B10" s="522" t="s">
        <v>597</v>
      </c>
      <c r="C10" s="522"/>
      <c r="D10" s="522"/>
      <c r="E10" s="522"/>
      <c r="F10" s="522"/>
      <c r="G10" s="111"/>
    </row>
    <row r="11" spans="1:7" ht="22.5" x14ac:dyDescent="0.45">
      <c r="A11" s="112" t="s">
        <v>40</v>
      </c>
      <c r="B11" s="517">
        <v>43612</v>
      </c>
      <c r="C11" s="517"/>
      <c r="D11" s="517"/>
      <c r="E11" s="517"/>
      <c r="F11" s="517"/>
      <c r="G11" s="111"/>
    </row>
    <row r="12" spans="1:7" ht="22.5" x14ac:dyDescent="0.45">
      <c r="A12" s="112" t="s">
        <v>200</v>
      </c>
      <c r="B12" s="523">
        <f>D730</f>
        <v>0.9182825484764543</v>
      </c>
      <c r="C12" s="523"/>
      <c r="D12" s="523"/>
      <c r="E12" s="523"/>
      <c r="F12" s="523"/>
      <c r="G12" s="111"/>
    </row>
    <row r="13" spans="1:7" ht="22.5" x14ac:dyDescent="0.45">
      <c r="A13" s="110"/>
      <c r="B13" s="108"/>
      <c r="C13" s="108"/>
      <c r="D13" s="518"/>
      <c r="E13" s="518"/>
      <c r="F13" s="518"/>
      <c r="G13" s="51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43612</v>
      </c>
      <c r="B16" s="117"/>
      <c r="C16" s="117"/>
      <c r="D16" s="117"/>
      <c r="E16" s="117"/>
      <c r="F16" s="117"/>
      <c r="G16" s="114"/>
    </row>
    <row r="17" spans="1:8" ht="16.5" customHeight="1" x14ac:dyDescent="0.4">
      <c r="A17" s="453" t="s">
        <v>28</v>
      </c>
      <c r="B17" s="454" t="s">
        <v>29</v>
      </c>
      <c r="C17" s="454"/>
      <c r="D17" s="454" t="s">
        <v>42</v>
      </c>
      <c r="E17" s="455" t="s">
        <v>266</v>
      </c>
      <c r="F17" s="455" t="s">
        <v>300</v>
      </c>
      <c r="G17" s="114"/>
    </row>
    <row r="18" spans="1:8" ht="16.5" customHeight="1" x14ac:dyDescent="0.4">
      <c r="A18" s="453"/>
      <c r="B18" s="118" t="s">
        <v>32</v>
      </c>
      <c r="C18" s="118" t="s">
        <v>31</v>
      </c>
      <c r="D18" s="454"/>
      <c r="E18" s="455"/>
      <c r="F18" s="455"/>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63" x14ac:dyDescent="0.4">
      <c r="A22" s="121" t="s">
        <v>158</v>
      </c>
      <c r="B22" s="122">
        <v>1</v>
      </c>
      <c r="C22" s="122"/>
      <c r="D22" s="123" t="s">
        <v>599</v>
      </c>
      <c r="E22" s="123" t="s">
        <v>600</v>
      </c>
      <c r="F22" s="123" t="s">
        <v>299</v>
      </c>
      <c r="G22" s="114"/>
      <c r="H22" s="258"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9</v>
      </c>
      <c r="E26" s="108"/>
      <c r="F26" s="114"/>
      <c r="G26" s="114"/>
    </row>
    <row r="27" spans="1:8" ht="21" x14ac:dyDescent="0.4">
      <c r="A27" s="130" t="s">
        <v>33</v>
      </c>
      <c r="B27" s="131"/>
      <c r="C27" s="132"/>
      <c r="D27" s="133">
        <f>D26/(COUNT(B21:C25)*2)</f>
        <v>0.9</v>
      </c>
      <c r="E27" s="108"/>
      <c r="F27" s="114"/>
      <c r="G27" s="114"/>
    </row>
    <row r="28" spans="1:8" ht="21" x14ac:dyDescent="0.4">
      <c r="A28" s="134"/>
      <c r="B28" s="114"/>
      <c r="C28" s="135"/>
      <c r="D28" s="114"/>
      <c r="E28" s="108"/>
      <c r="F28" s="114"/>
      <c r="G28" s="114"/>
    </row>
    <row r="29" spans="1:8" ht="22.5" x14ac:dyDescent="0.4">
      <c r="A29" s="559" t="s">
        <v>16</v>
      </c>
      <c r="B29" s="560"/>
      <c r="C29" s="560"/>
      <c r="D29" s="560"/>
      <c r="E29" s="560"/>
      <c r="F29" s="560"/>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433</v>
      </c>
      <c r="B34" s="122">
        <v>2</v>
      </c>
      <c r="C34" s="142" t="str">
        <f>IF(B34=0, -5, "0")</f>
        <v>0</v>
      </c>
      <c r="D34" s="140"/>
      <c r="E34" s="124"/>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559" t="s">
        <v>311</v>
      </c>
      <c r="B38" s="560"/>
      <c r="C38" s="560"/>
      <c r="D38" s="560"/>
      <c r="E38" s="560"/>
      <c r="F38" s="560"/>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407</v>
      </c>
      <c r="B42" s="122">
        <v>2</v>
      </c>
      <c r="C42" s="122"/>
      <c r="D42" s="123"/>
      <c r="E42" s="124"/>
      <c r="F42" s="123"/>
      <c r="G42" s="114"/>
    </row>
    <row r="43" spans="1:7" ht="89.25" customHeight="1" x14ac:dyDescent="0.4">
      <c r="A43" s="138" t="s">
        <v>423</v>
      </c>
      <c r="B43" s="415">
        <f>IF(D43=1, 2, IF(AND(D43&lt;1,D43&gt;0), 1, IF(D43=0,"0","NA")))</f>
        <v>2</v>
      </c>
      <c r="C43" s="122"/>
      <c r="D43" s="411">
        <f>IFERROR(E43/F43,"N.A")</f>
        <v>1</v>
      </c>
      <c r="E43" s="414">
        <f>COUNTIF('A1 Exploitation'!F21:F42,"ok")</f>
        <v>4</v>
      </c>
      <c r="F43" s="414">
        <f>COUNTA('A1 Exploitation'!F21:F42)</f>
        <v>4</v>
      </c>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35</v>
      </c>
      <c r="E47" s="108"/>
      <c r="F47" s="114"/>
      <c r="G47" s="114"/>
    </row>
    <row r="48" spans="1:7" ht="22.5" x14ac:dyDescent="0.45">
      <c r="A48" s="377" t="s">
        <v>168</v>
      </c>
      <c r="B48" s="151"/>
      <c r="C48" s="152"/>
      <c r="D48" s="154">
        <f>D47/(COUNT(B30:C37,B21:C25,B39:C43)*2)</f>
        <v>0.97222222222222221</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43612</v>
      </c>
      <c r="B51" s="114"/>
      <c r="C51" s="135"/>
      <c r="D51" s="114"/>
      <c r="E51" s="108"/>
      <c r="F51" s="114"/>
      <c r="G51" s="114"/>
    </row>
    <row r="52" spans="1:7" ht="21" x14ac:dyDescent="0.4">
      <c r="A52" s="453" t="s">
        <v>28</v>
      </c>
      <c r="B52" s="454" t="s">
        <v>29</v>
      </c>
      <c r="C52" s="454"/>
      <c r="D52" s="454" t="s">
        <v>42</v>
      </c>
      <c r="E52" s="455" t="s">
        <v>266</v>
      </c>
      <c r="F52" s="455" t="s">
        <v>302</v>
      </c>
      <c r="G52" s="129"/>
    </row>
    <row r="53" spans="1:7" ht="21" x14ac:dyDescent="0.4">
      <c r="A53" s="453"/>
      <c r="B53" s="118" t="s">
        <v>32</v>
      </c>
      <c r="C53" s="118" t="s">
        <v>31</v>
      </c>
      <c r="D53" s="454"/>
      <c r="E53" s="455"/>
      <c r="F53" s="455"/>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9"/>
      <c r="B64" s="440"/>
      <c r="C64" s="440"/>
      <c r="D64" s="440"/>
      <c r="E64" s="440"/>
      <c r="F64" s="440"/>
      <c r="G64" s="440"/>
    </row>
    <row r="65" spans="1:7" ht="43.5" customHeight="1" x14ac:dyDescent="0.4">
      <c r="A65" s="528" t="s">
        <v>351</v>
      </c>
      <c r="B65" s="528"/>
      <c r="C65" s="528"/>
      <c r="D65" s="528"/>
      <c r="E65" s="528"/>
      <c r="F65" s="528"/>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8"/>
      <c r="B83" s="448"/>
      <c r="C83" s="448"/>
      <c r="D83" s="448"/>
      <c r="E83" s="448"/>
      <c r="F83" s="448"/>
      <c r="G83" s="448"/>
    </row>
    <row r="84" spans="1:7" ht="45" customHeight="1" x14ac:dyDescent="0.45">
      <c r="A84" s="529" t="s">
        <v>352</v>
      </c>
      <c r="B84" s="529"/>
      <c r="C84" s="529"/>
      <c r="D84" s="529"/>
      <c r="E84" s="529"/>
      <c r="F84" s="529"/>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4"/>
      <c r="B103" s="442"/>
      <c r="C103" s="442"/>
      <c r="D103" s="442"/>
      <c r="E103" s="442"/>
      <c r="F103" s="449"/>
      <c r="G103" s="173"/>
    </row>
    <row r="104" spans="1:7" s="80" customFormat="1" ht="46.5" customHeight="1" x14ac:dyDescent="0.4">
      <c r="A104" s="528" t="s">
        <v>353</v>
      </c>
      <c r="B104" s="528"/>
      <c r="C104" s="528"/>
      <c r="D104" s="528"/>
      <c r="E104" s="528"/>
      <c r="F104" s="52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0"/>
      <c r="B111" s="451"/>
      <c r="C111" s="451"/>
      <c r="D111" s="451"/>
      <c r="E111" s="451"/>
      <c r="F111" s="452"/>
      <c r="G111" s="129"/>
    </row>
    <row r="112" spans="1:7" s="80" customFormat="1" ht="39.75" customHeight="1" x14ac:dyDescent="0.4">
      <c r="A112" s="528" t="s">
        <v>391</v>
      </c>
      <c r="B112" s="528"/>
      <c r="C112" s="528"/>
      <c r="D112" s="528"/>
      <c r="E112" s="528"/>
      <c r="F112" s="52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2"/>
      <c r="B120" s="442"/>
      <c r="C120" s="442"/>
      <c r="D120" s="442"/>
      <c r="E120" s="442"/>
      <c r="F120" s="442"/>
      <c r="G120" s="173"/>
    </row>
    <row r="121" spans="1:7" ht="22.5" x14ac:dyDescent="0.4">
      <c r="A121" s="528" t="s">
        <v>311</v>
      </c>
      <c r="B121" s="528"/>
      <c r="C121" s="528"/>
      <c r="D121" s="528"/>
      <c r="E121" s="528"/>
      <c r="F121" s="52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3"/>
      <c r="B132" s="443"/>
      <c r="C132" s="443"/>
      <c r="D132" s="443"/>
      <c r="E132" s="443"/>
      <c r="F132" s="443"/>
      <c r="G132" s="114"/>
    </row>
    <row r="133" spans="1:16384" ht="22.5" customHeight="1" x14ac:dyDescent="0.4">
      <c r="A133" s="530" t="s">
        <v>425</v>
      </c>
      <c r="B133" s="530"/>
      <c r="C133" s="530"/>
      <c r="D133" s="530"/>
      <c r="E133" s="530"/>
      <c r="F133" s="530"/>
      <c r="G133" s="114"/>
    </row>
    <row r="134" spans="1:16384" ht="22.5" customHeight="1" x14ac:dyDescent="0.4">
      <c r="A134" s="531"/>
      <c r="B134" s="531"/>
      <c r="C134" s="531"/>
      <c r="D134" s="531"/>
      <c r="E134" s="531"/>
      <c r="F134" s="531"/>
      <c r="G134" s="114"/>
    </row>
    <row r="135" spans="1:16384" s="326" customFormat="1" ht="22.5" customHeight="1" x14ac:dyDescent="0.25">
      <c r="A135" s="453" t="s">
        <v>28</v>
      </c>
      <c r="B135" s="454" t="s">
        <v>29</v>
      </c>
      <c r="C135" s="454"/>
      <c r="D135" s="454" t="s">
        <v>42</v>
      </c>
      <c r="E135" s="455" t="s">
        <v>266</v>
      </c>
      <c r="F135" s="455" t="s">
        <v>302</v>
      </c>
    </row>
    <row r="136" spans="1:16384" s="326" customFormat="1" ht="22.5" customHeight="1" x14ac:dyDescent="0.25">
      <c r="A136" s="453"/>
      <c r="B136" s="118" t="s">
        <v>32</v>
      </c>
      <c r="C136" s="118" t="s">
        <v>31</v>
      </c>
      <c r="D136" s="454"/>
      <c r="E136" s="455"/>
      <c r="F136" s="455"/>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2" t="s">
        <v>462</v>
      </c>
      <c r="B139" s="532"/>
      <c r="C139" s="532"/>
      <c r="D139" s="532"/>
      <c r="E139" s="532"/>
      <c r="F139" s="532"/>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408</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v>2</v>
      </c>
      <c r="C148" s="306"/>
      <c r="D148" s="306"/>
      <c r="E148" s="306"/>
      <c r="F148" s="322"/>
      <c r="G148" s="114"/>
    </row>
    <row r="149" spans="1:7" ht="21" x14ac:dyDescent="0.4">
      <c r="A149" s="125" t="s">
        <v>422</v>
      </c>
      <c r="B149" s="318">
        <v>2</v>
      </c>
      <c r="C149" s="125"/>
      <c r="D149" s="125"/>
      <c r="E149" s="125"/>
      <c r="F149" s="322"/>
      <c r="G149" s="114"/>
    </row>
    <row r="150" spans="1:7" ht="21" x14ac:dyDescent="0.4">
      <c r="A150" s="125" t="s">
        <v>409</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42" x14ac:dyDescent="0.4">
      <c r="A154" s="125" t="s">
        <v>338</v>
      </c>
      <c r="B154" s="318">
        <v>2</v>
      </c>
      <c r="C154" s="125"/>
      <c r="D154" s="125" t="s">
        <v>603</v>
      </c>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403</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44"/>
      <c r="B165" s="442"/>
      <c r="C165" s="442"/>
      <c r="D165" s="442"/>
      <c r="E165" s="442"/>
      <c r="F165" s="442"/>
      <c r="G165" s="114"/>
    </row>
    <row r="166" spans="1:7" ht="32.25" customHeight="1" x14ac:dyDescent="0.4">
      <c r="A166" s="532" t="s">
        <v>463</v>
      </c>
      <c r="B166" s="532"/>
      <c r="C166" s="532"/>
      <c r="D166" s="532"/>
      <c r="E166" s="532"/>
      <c r="F166" s="532"/>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398</v>
      </c>
      <c r="B169" s="122">
        <v>2</v>
      </c>
      <c r="C169" s="125"/>
      <c r="D169" s="125"/>
      <c r="E169" s="124"/>
      <c r="F169" s="322"/>
      <c r="G169" s="114"/>
    </row>
    <row r="170" spans="1:7" ht="63" x14ac:dyDescent="0.4">
      <c r="A170" s="125" t="s">
        <v>343</v>
      </c>
      <c r="B170" s="122">
        <v>0</v>
      </c>
      <c r="C170" s="125"/>
      <c r="D170" s="125" t="s">
        <v>601</v>
      </c>
      <c r="E170" s="125" t="s">
        <v>602</v>
      </c>
      <c r="F170" s="322" t="s">
        <v>298</v>
      </c>
      <c r="G170" s="114"/>
    </row>
    <row r="171" spans="1:7" ht="21" x14ac:dyDescent="0.4">
      <c r="A171" s="295" t="s">
        <v>379</v>
      </c>
      <c r="B171" s="122">
        <v>2</v>
      </c>
      <c r="C171" s="143" t="str">
        <f>IF(B171=0, -10, "0")</f>
        <v>0</v>
      </c>
      <c r="D171" s="125"/>
      <c r="E171" s="124"/>
      <c r="F171" s="322"/>
      <c r="G171" s="114"/>
    </row>
    <row r="172" spans="1:7" ht="21" x14ac:dyDescent="0.4">
      <c r="A172" s="125" t="s">
        <v>410</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411</v>
      </c>
      <c r="B175" s="122">
        <v>2</v>
      </c>
      <c r="C175" s="125"/>
      <c r="D175" s="125"/>
      <c r="E175" s="124"/>
      <c r="F175" s="322"/>
      <c r="G175" s="114"/>
    </row>
    <row r="176" spans="1:7" ht="21" x14ac:dyDescent="0.4">
      <c r="A176" s="445"/>
      <c r="B176" s="446"/>
      <c r="C176" s="446"/>
      <c r="D176" s="446"/>
      <c r="E176" s="446"/>
      <c r="F176" s="446"/>
      <c r="G176" s="114"/>
    </row>
    <row r="177" spans="1:7" ht="32.25" customHeight="1" x14ac:dyDescent="0.4">
      <c r="A177" s="532" t="s">
        <v>311</v>
      </c>
      <c r="B177" s="532"/>
      <c r="C177" s="532"/>
      <c r="D177" s="532"/>
      <c r="E177" s="532"/>
      <c r="F177" s="532"/>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393</v>
      </c>
      <c r="B182" s="122">
        <v>2</v>
      </c>
      <c r="C182" s="125"/>
      <c r="D182" s="125"/>
      <c r="E182" s="125"/>
      <c r="F182" s="322"/>
      <c r="G182" s="114"/>
    </row>
    <row r="183" spans="1:7" ht="21" x14ac:dyDescent="0.4">
      <c r="A183" s="125" t="s">
        <v>438</v>
      </c>
      <c r="B183" s="122">
        <v>2</v>
      </c>
      <c r="C183" s="125"/>
      <c r="D183" s="125"/>
      <c r="E183" s="125"/>
      <c r="F183" s="322"/>
      <c r="G183" s="114"/>
    </row>
    <row r="184" spans="1:7" ht="21" x14ac:dyDescent="0.4">
      <c r="A184" s="125" t="s">
        <v>407</v>
      </c>
      <c r="B184" s="122">
        <v>2</v>
      </c>
      <c r="C184" s="125"/>
      <c r="D184" s="125"/>
      <c r="E184" s="125"/>
      <c r="F184" s="322"/>
      <c r="G184" s="114"/>
    </row>
    <row r="185" spans="1:7" ht="80.25" customHeight="1" x14ac:dyDescent="0.4">
      <c r="A185" s="125" t="s">
        <v>423</v>
      </c>
      <c r="B185" s="122">
        <f>IF(D185=1, 2, IF(AND(D185&lt;1,D185&gt;0), 1, IF(D185=0,"0","NA")))</f>
        <v>2</v>
      </c>
      <c r="C185" s="121"/>
      <c r="D185" s="411">
        <f>IFERROR(E185/F185,"N.A")</f>
        <v>1</v>
      </c>
      <c r="E185" s="414">
        <f>COUNTIF('A1 Exploitation'!F140:F183,"ok")</f>
        <v>3</v>
      </c>
      <c r="F185" s="414">
        <f>COUNTA('A1 Exploitation'!F140:F183)</f>
        <v>3</v>
      </c>
      <c r="G185" s="114"/>
    </row>
    <row r="186" spans="1:7" ht="22.5" x14ac:dyDescent="0.4">
      <c r="A186" s="292" t="s">
        <v>439</v>
      </c>
      <c r="B186" s="482"/>
      <c r="C186" s="483"/>
      <c r="D186" s="309">
        <f>SUM(B148:C164,B178:C185,B167:C175,B140:C145)</f>
        <v>78</v>
      </c>
      <c r="E186" s="108"/>
      <c r="F186" s="114"/>
      <c r="G186" s="114"/>
    </row>
    <row r="187" spans="1:7" ht="22.5" x14ac:dyDescent="0.4">
      <c r="A187" s="292" t="s">
        <v>440</v>
      </c>
      <c r="B187" s="278"/>
      <c r="C187" s="279"/>
      <c r="D187" s="280">
        <f>D186/(COUNT(B140:C145,B148:C164,B167:C175,B178:C185)*2)</f>
        <v>0.97499999999999998</v>
      </c>
      <c r="E187" s="108"/>
      <c r="F187" s="114"/>
      <c r="G187" s="114"/>
    </row>
    <row r="188" spans="1:7" ht="21" x14ac:dyDescent="0.4">
      <c r="A188" s="447"/>
      <c r="B188" s="447"/>
      <c r="C188" s="447"/>
      <c r="D188" s="447"/>
      <c r="E188" s="447"/>
      <c r="F188" s="447"/>
      <c r="G188" s="114"/>
    </row>
    <row r="189" spans="1:7" ht="22.5" x14ac:dyDescent="0.45">
      <c r="A189" s="115" t="s">
        <v>100</v>
      </c>
      <c r="B189" s="115"/>
      <c r="C189" s="115"/>
      <c r="D189" s="115"/>
      <c r="E189" s="115"/>
      <c r="F189" s="115"/>
      <c r="G189" s="114"/>
    </row>
    <row r="190" spans="1:7" ht="21" x14ac:dyDescent="0.4">
      <c r="A190" s="156">
        <f>B11</f>
        <v>43612</v>
      </c>
      <c r="B190" s="114"/>
      <c r="C190" s="135"/>
      <c r="D190" s="114"/>
      <c r="E190" s="108"/>
      <c r="F190" s="114"/>
      <c r="G190" s="114"/>
    </row>
    <row r="191" spans="1:7" ht="21" x14ac:dyDescent="0.4">
      <c r="A191" s="453" t="s">
        <v>28</v>
      </c>
      <c r="B191" s="454" t="s">
        <v>29</v>
      </c>
      <c r="C191" s="454"/>
      <c r="D191" s="454" t="s">
        <v>42</v>
      </c>
      <c r="E191" s="455" t="s">
        <v>266</v>
      </c>
      <c r="F191" s="455" t="s">
        <v>302</v>
      </c>
      <c r="G191" s="114"/>
    </row>
    <row r="192" spans="1:7" ht="21" x14ac:dyDescent="0.4">
      <c r="A192" s="453"/>
      <c r="B192" s="118" t="s">
        <v>32</v>
      </c>
      <c r="C192" s="118" t="s">
        <v>31</v>
      </c>
      <c r="D192" s="454"/>
      <c r="E192" s="455"/>
      <c r="F192" s="455"/>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84" x14ac:dyDescent="0.4">
      <c r="A200" s="157" t="s">
        <v>134</v>
      </c>
      <c r="B200" s="122">
        <v>0</v>
      </c>
      <c r="C200" s="122"/>
      <c r="D200" s="144" t="s">
        <v>608</v>
      </c>
      <c r="E200" s="144" t="s">
        <v>609</v>
      </c>
      <c r="F200" s="123" t="s">
        <v>299</v>
      </c>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7" t="s">
        <v>34</v>
      </c>
      <c r="B203" s="468"/>
      <c r="C203" s="469"/>
      <c r="D203" s="130">
        <f>SUM(B195:C202)</f>
        <v>14</v>
      </c>
      <c r="E203" s="108"/>
      <c r="F203" s="114"/>
      <c r="G203" s="114"/>
    </row>
    <row r="204" spans="1:7" ht="21" x14ac:dyDescent="0.4">
      <c r="A204" s="130" t="s">
        <v>33</v>
      </c>
      <c r="B204" s="131"/>
      <c r="C204" s="132"/>
      <c r="D204" s="133">
        <f>D203/(COUNT(B195:C202)*2)</f>
        <v>0.875</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441</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412</v>
      </c>
      <c r="B214" s="122">
        <v>2</v>
      </c>
      <c r="C214" s="183"/>
      <c r="D214" s="128"/>
      <c r="E214" s="124"/>
      <c r="F214" s="123"/>
      <c r="G214" s="114"/>
    </row>
    <row r="215" spans="1:7" ht="63" x14ac:dyDescent="0.4">
      <c r="A215" s="138" t="s">
        <v>142</v>
      </c>
      <c r="B215" s="122">
        <v>0</v>
      </c>
      <c r="C215" s="126"/>
      <c r="D215" s="123" t="s">
        <v>496</v>
      </c>
      <c r="E215" s="123" t="s">
        <v>497</v>
      </c>
      <c r="F215" s="123" t="s">
        <v>298</v>
      </c>
      <c r="G215" s="114"/>
    </row>
    <row r="216" spans="1:7" s="80" customFormat="1" ht="24.75" customHeight="1" x14ac:dyDescent="0.4">
      <c r="A216" s="197" t="s">
        <v>413</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63" x14ac:dyDescent="0.4">
      <c r="A218" s="168" t="s">
        <v>394</v>
      </c>
      <c r="B218" s="122">
        <v>0</v>
      </c>
      <c r="C218" s="198">
        <f>IF(B218=0, -5, "0")</f>
        <v>-5</v>
      </c>
      <c r="D218" s="123" t="s">
        <v>606</v>
      </c>
      <c r="E218" s="123" t="s">
        <v>607</v>
      </c>
      <c r="F218" s="123" t="s">
        <v>298</v>
      </c>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403</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427</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67" t="s">
        <v>34</v>
      </c>
      <c r="B227" s="468"/>
      <c r="C227" s="469"/>
      <c r="D227" s="148">
        <f>SUM(B207:C226)</f>
        <v>31</v>
      </c>
      <c r="E227" s="108"/>
      <c r="F227" s="114"/>
      <c r="G227" s="114"/>
    </row>
    <row r="228" spans="1:7" ht="21" x14ac:dyDescent="0.4">
      <c r="A228" s="130" t="s">
        <v>33</v>
      </c>
      <c r="B228" s="131"/>
      <c r="C228" s="132"/>
      <c r="D228" s="133">
        <f>D227/(COUNT(B207:C226)*2)</f>
        <v>0.73809523809523814</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414</v>
      </c>
      <c r="B235" s="122">
        <v>2</v>
      </c>
      <c r="C235" s="143" t="str">
        <f>IF(B235=0, -10, IF(B235=1, -5, "0"))</f>
        <v>0</v>
      </c>
      <c r="D235" s="205"/>
      <c r="E235" s="128"/>
      <c r="F235" s="123"/>
      <c r="G235" s="129"/>
    </row>
    <row r="236" spans="1:7" s="80" customFormat="1" ht="20.25" customHeight="1" x14ac:dyDescent="0.45">
      <c r="A236" s="524" t="s">
        <v>311</v>
      </c>
      <c r="B236" s="525"/>
      <c r="C236" s="525"/>
      <c r="D236" s="526"/>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v>1</v>
      </c>
      <c r="C244" s="166"/>
      <c r="D244" s="411">
        <v>0.75</v>
      </c>
      <c r="E244" s="414">
        <f>COUNTIF('A1 Exploitation'!F194:F243,"ok")</f>
        <v>3</v>
      </c>
      <c r="F244" s="414">
        <f>COUNTA('A1 Exploitation'!F194:F242)</f>
        <v>4</v>
      </c>
      <c r="G244" s="114"/>
    </row>
    <row r="245" spans="1:7" ht="21" x14ac:dyDescent="0.4">
      <c r="A245" s="467" t="s">
        <v>34</v>
      </c>
      <c r="B245" s="468"/>
      <c r="C245" s="469"/>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70</v>
      </c>
      <c r="E248" s="108"/>
      <c r="F248" s="114"/>
      <c r="G248" s="114"/>
    </row>
    <row r="249" spans="1:7" ht="22.5" x14ac:dyDescent="0.45">
      <c r="A249" s="377" t="s">
        <v>443</v>
      </c>
      <c r="B249" s="189"/>
      <c r="C249" s="190"/>
      <c r="D249" s="154">
        <f>D248/(COUNT(B231:C235,B195:C202,B207:C226,B237:C244)*2)</f>
        <v>0.83333333333333337</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43612</v>
      </c>
      <c r="B252" s="114"/>
      <c r="C252" s="135"/>
      <c r="D252" s="129"/>
      <c r="E252" s="108"/>
      <c r="F252" s="114"/>
      <c r="G252" s="114"/>
    </row>
    <row r="253" spans="1:7" ht="21" x14ac:dyDescent="0.4">
      <c r="A253" s="453" t="s">
        <v>28</v>
      </c>
      <c r="B253" s="454" t="s">
        <v>29</v>
      </c>
      <c r="C253" s="454"/>
      <c r="D253" s="454" t="s">
        <v>42</v>
      </c>
      <c r="E253" s="455" t="s">
        <v>266</v>
      </c>
      <c r="F253" s="455" t="s">
        <v>302</v>
      </c>
      <c r="G253" s="129"/>
    </row>
    <row r="254" spans="1:7" ht="21" x14ac:dyDescent="0.4">
      <c r="A254" s="453"/>
      <c r="B254" s="118" t="s">
        <v>32</v>
      </c>
      <c r="C254" s="118" t="s">
        <v>31</v>
      </c>
      <c r="D254" s="454"/>
      <c r="E254" s="455"/>
      <c r="F254" s="455"/>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387</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7" t="s">
        <v>34</v>
      </c>
      <c r="B265" s="468"/>
      <c r="C265" s="469"/>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392</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441</v>
      </c>
      <c r="B276" s="122">
        <v>2</v>
      </c>
      <c r="C276" s="143" t="str">
        <f>IF(B276=0, -10, "0")</f>
        <v>0</v>
      </c>
      <c r="D276" s="196"/>
      <c r="E276" s="128"/>
      <c r="F276" s="123"/>
      <c r="G276" s="129"/>
    </row>
    <row r="277" spans="1:7" ht="21" x14ac:dyDescent="0.4">
      <c r="A277" s="400" t="s">
        <v>395</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57" customHeight="1" x14ac:dyDescent="0.4">
      <c r="A279" s="209" t="s">
        <v>372</v>
      </c>
      <c r="B279" s="122">
        <v>1</v>
      </c>
      <c r="C279" s="169" t="str">
        <f>IF(B279=0, -5, "0")</f>
        <v>0</v>
      </c>
      <c r="D279" s="270" t="s">
        <v>617</v>
      </c>
      <c r="E279" s="270" t="s">
        <v>618</v>
      </c>
      <c r="F279" s="123" t="s">
        <v>298</v>
      </c>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73.5" customHeight="1" x14ac:dyDescent="0.4">
      <c r="A282" s="121" t="s">
        <v>142</v>
      </c>
      <c r="B282" s="122">
        <v>0</v>
      </c>
      <c r="C282" s="122"/>
      <c r="D282" s="422" t="s">
        <v>482</v>
      </c>
      <c r="E282" s="423" t="s">
        <v>483</v>
      </c>
      <c r="F282" s="123" t="s">
        <v>298</v>
      </c>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403</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427</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5"/>
      <c r="B290" s="475"/>
      <c r="C290" s="475"/>
      <c r="D290" s="475"/>
      <c r="E290" s="475"/>
      <c r="F290" s="475"/>
      <c r="G290" s="129"/>
    </row>
    <row r="291" spans="1:7" s="80" customFormat="1" ht="31.5" customHeight="1" x14ac:dyDescent="0.4">
      <c r="A291" s="527" t="s">
        <v>311</v>
      </c>
      <c r="B291" s="527"/>
      <c r="C291" s="527"/>
      <c r="D291" s="527"/>
      <c r="E291" s="527"/>
      <c r="F291" s="527"/>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407</v>
      </c>
      <c r="B298" s="122">
        <v>2</v>
      </c>
      <c r="C298" s="174"/>
      <c r="D298" s="128"/>
      <c r="E298" s="127"/>
      <c r="F298" s="123"/>
      <c r="G298" s="129"/>
    </row>
    <row r="299" spans="1:7" ht="86.25" customHeight="1" x14ac:dyDescent="0.4">
      <c r="A299" s="121" t="s">
        <v>423</v>
      </c>
      <c r="B299" s="122">
        <f>IF(D299=1, 2, IF(AND(D299&lt;1,D299&gt;0), 1, IF(D299=0,"0","NA")))</f>
        <v>1</v>
      </c>
      <c r="C299" s="122"/>
      <c r="D299" s="411">
        <f>IFERROR(E299/F299,"N.A")</f>
        <v>0.8</v>
      </c>
      <c r="E299" s="414">
        <f>COUNTIF('A1 Exploitation'!F256:F297,"ok")</f>
        <v>4</v>
      </c>
      <c r="F299" s="414">
        <f>COUNTA('A1 Exploitation'!F256:F297)</f>
        <v>5</v>
      </c>
      <c r="G299" s="129"/>
    </row>
    <row r="300" spans="1:7" ht="21" x14ac:dyDescent="0.4">
      <c r="A300" s="148" t="s">
        <v>34</v>
      </c>
      <c r="B300" s="148"/>
      <c r="C300" s="148"/>
      <c r="D300" s="148">
        <f>SUM(B269:C289,B292:C299)</f>
        <v>54</v>
      </c>
      <c r="E300" s="108"/>
      <c r="F300" s="114"/>
      <c r="G300" s="114"/>
    </row>
    <row r="301" spans="1:7" ht="21" x14ac:dyDescent="0.4">
      <c r="A301" s="130" t="s">
        <v>33</v>
      </c>
      <c r="B301" s="131"/>
      <c r="C301" s="132"/>
      <c r="D301" s="133">
        <f>D300/(COUNT(B269:C289,B292:C299)*2)</f>
        <v>0.93103448275862066</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70</v>
      </c>
      <c r="E303" s="108"/>
      <c r="F303" s="114"/>
      <c r="G303" s="114"/>
    </row>
    <row r="304" spans="1:7" ht="22.5" x14ac:dyDescent="0.45">
      <c r="A304" s="377" t="s">
        <v>445</v>
      </c>
      <c r="B304" s="189"/>
      <c r="C304" s="190"/>
      <c r="D304" s="154">
        <f>D303/(COUNT(B257:C264,B269:C289,B292:C299)*2)</f>
        <v>0.94594594594594594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43612</v>
      </c>
      <c r="B307" s="114"/>
      <c r="C307" s="135"/>
      <c r="D307" s="114"/>
      <c r="E307" s="108"/>
      <c r="F307" s="114"/>
      <c r="G307" s="114"/>
    </row>
    <row r="308" spans="1:7" ht="21" x14ac:dyDescent="0.4">
      <c r="A308" s="453" t="s">
        <v>28</v>
      </c>
      <c r="B308" s="454" t="s">
        <v>29</v>
      </c>
      <c r="C308" s="454"/>
      <c r="D308" s="454" t="s">
        <v>42</v>
      </c>
      <c r="E308" s="455" t="s">
        <v>266</v>
      </c>
      <c r="F308" s="455" t="s">
        <v>302</v>
      </c>
      <c r="G308" s="129"/>
    </row>
    <row r="309" spans="1:7" ht="21" x14ac:dyDescent="0.4">
      <c r="A309" s="453"/>
      <c r="B309" s="118" t="s">
        <v>32</v>
      </c>
      <c r="C309" s="118" t="s">
        <v>31</v>
      </c>
      <c r="D309" s="454"/>
      <c r="E309" s="455"/>
      <c r="F309" s="455"/>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47" x14ac:dyDescent="0.4">
      <c r="A324" s="138" t="s">
        <v>145</v>
      </c>
      <c r="B324" s="122">
        <v>1</v>
      </c>
      <c r="C324" s="143"/>
      <c r="D324" s="172" t="s">
        <v>632</v>
      </c>
      <c r="E324" s="123" t="s">
        <v>633</v>
      </c>
      <c r="F324" s="123" t="s">
        <v>299</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441</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415</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52" x14ac:dyDescent="0.4">
      <c r="A337" s="168" t="s">
        <v>58</v>
      </c>
      <c r="B337" s="122">
        <v>0</v>
      </c>
      <c r="C337" s="174">
        <f>IF(B337=0, -5, "0")</f>
        <v>-5</v>
      </c>
      <c r="D337" s="213" t="s">
        <v>630</v>
      </c>
      <c r="E337" s="213" t="s">
        <v>631</v>
      </c>
      <c r="F337" s="123" t="s">
        <v>298</v>
      </c>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403</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427</v>
      </c>
      <c r="B343" s="122">
        <v>2</v>
      </c>
      <c r="C343" s="126"/>
      <c r="D343" s="177"/>
      <c r="E343" s="127"/>
      <c r="F343" s="123"/>
      <c r="G343" s="129"/>
    </row>
    <row r="344" spans="1:7" ht="21" x14ac:dyDescent="0.4">
      <c r="A344" s="130" t="s">
        <v>34</v>
      </c>
      <c r="B344" s="130"/>
      <c r="C344" s="130"/>
      <c r="D344" s="130">
        <f>SUM(B324:C343)</f>
        <v>32</v>
      </c>
      <c r="E344" s="108"/>
      <c r="F344" s="114"/>
      <c r="G344" s="114"/>
    </row>
    <row r="345" spans="1:7" ht="21" x14ac:dyDescent="0.4">
      <c r="A345" s="130" t="s">
        <v>33</v>
      </c>
      <c r="B345" s="131"/>
      <c r="C345" s="132"/>
      <c r="D345" s="133">
        <f>D344/(COUNT(B324:C343)*2)</f>
        <v>0.76190476190476186</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392</v>
      </c>
      <c r="B350" s="122">
        <v>2</v>
      </c>
      <c r="C350" s="143" t="str">
        <f>IF(B350=0, -10, "0")</f>
        <v>0</v>
      </c>
      <c r="D350" s="184"/>
      <c r="E350" s="127"/>
      <c r="F350" s="123"/>
      <c r="G350" s="129"/>
    </row>
    <row r="351" spans="1:7" ht="63" x14ac:dyDescent="0.4">
      <c r="A351" s="215" t="s">
        <v>382</v>
      </c>
      <c r="B351" s="122">
        <v>0</v>
      </c>
      <c r="C351" s="174">
        <f>IF(B351=0, -5, "0")</f>
        <v>-5</v>
      </c>
      <c r="D351" s="163" t="s">
        <v>622</v>
      </c>
      <c r="E351" s="163" t="s">
        <v>623</v>
      </c>
      <c r="F351" s="123" t="s">
        <v>298</v>
      </c>
      <c r="G351" s="114"/>
    </row>
    <row r="352" spans="1:7" ht="42" x14ac:dyDescent="0.4">
      <c r="A352" s="138" t="s">
        <v>185</v>
      </c>
      <c r="B352" s="122">
        <v>0</v>
      </c>
      <c r="C352" s="122"/>
      <c r="D352" s="163" t="s">
        <v>624</v>
      </c>
      <c r="E352" s="124" t="s">
        <v>625</v>
      </c>
      <c r="F352" s="123" t="s">
        <v>298</v>
      </c>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397</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66"/>
      <c r="B357" s="466"/>
      <c r="C357" s="466"/>
      <c r="D357" s="466"/>
      <c r="E357" s="466"/>
      <c r="F357" s="466"/>
      <c r="G357" s="466"/>
    </row>
    <row r="358" spans="1:7" ht="32.25" customHeight="1" x14ac:dyDescent="0.4">
      <c r="A358" s="511" t="s">
        <v>311</v>
      </c>
      <c r="B358" s="511"/>
      <c r="C358" s="511"/>
      <c r="D358" s="511"/>
      <c r="E358" s="511"/>
      <c r="F358" s="511"/>
      <c r="G358" s="114"/>
    </row>
    <row r="359" spans="1:7" ht="42" x14ac:dyDescent="0.4">
      <c r="A359" s="125" t="s">
        <v>329</v>
      </c>
      <c r="B359" s="122">
        <v>0</v>
      </c>
      <c r="C359" s="307"/>
      <c r="D359" s="307" t="s">
        <v>626</v>
      </c>
      <c r="E359" s="307" t="s">
        <v>627</v>
      </c>
      <c r="F359" s="123" t="s">
        <v>298</v>
      </c>
      <c r="G359" s="114"/>
    </row>
    <row r="360" spans="1:7" ht="22.5" x14ac:dyDescent="0.4">
      <c r="A360" s="182" t="s">
        <v>303</v>
      </c>
      <c r="B360" s="122">
        <v>2</v>
      </c>
      <c r="C360" s="217"/>
      <c r="D360" s="217"/>
      <c r="E360" s="217"/>
      <c r="F360" s="123"/>
      <c r="G360" s="129"/>
    </row>
    <row r="361" spans="1:7" ht="63" x14ac:dyDescent="0.4">
      <c r="A361" s="125" t="s">
        <v>376</v>
      </c>
      <c r="B361" s="122">
        <v>1</v>
      </c>
      <c r="C361" s="126"/>
      <c r="D361" s="207" t="s">
        <v>628</v>
      </c>
      <c r="E361" s="207" t="s">
        <v>629</v>
      </c>
      <c r="F361" s="123" t="s">
        <v>298</v>
      </c>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ht="21" x14ac:dyDescent="0.4">
      <c r="A365" s="125" t="s">
        <v>416</v>
      </c>
      <c r="B365" s="122">
        <v>2</v>
      </c>
      <c r="C365" s="183"/>
      <c r="D365" s="161"/>
      <c r="E365" s="127"/>
      <c r="F365" s="123"/>
      <c r="G365" s="129"/>
    </row>
    <row r="366" spans="1:7" ht="63" x14ac:dyDescent="0.4">
      <c r="A366" s="125" t="s">
        <v>208</v>
      </c>
      <c r="B366" s="122">
        <f>IF(D366=1, 2, IF(AND(D366&lt;1,D366&gt;0), 1, IF(D366=0,"0","NA")))</f>
        <v>1</v>
      </c>
      <c r="C366" s="166"/>
      <c r="D366" s="411">
        <f>IFERROR(E366/F366,"N.A")</f>
        <v>0.75</v>
      </c>
      <c r="E366" s="414">
        <f>COUNTIF('A1 Exploitation'!F311:F364,"ok")</f>
        <v>3</v>
      </c>
      <c r="F366" s="414">
        <f>COUNTA('A1 Exploitation'!F311:F364)</f>
        <v>4</v>
      </c>
      <c r="G366" s="114"/>
    </row>
    <row r="367" spans="1:7" ht="21" x14ac:dyDescent="0.4">
      <c r="A367" s="130" t="s">
        <v>34</v>
      </c>
      <c r="B367" s="130"/>
      <c r="C367" s="130"/>
      <c r="D367" s="130">
        <f>SUM(B348:C356,B359:C366)</f>
        <v>21</v>
      </c>
      <c r="E367" s="108"/>
      <c r="F367" s="114"/>
      <c r="G367" s="114"/>
    </row>
    <row r="368" spans="1:7" ht="21" x14ac:dyDescent="0.4">
      <c r="A368" s="130" t="s">
        <v>33</v>
      </c>
      <c r="B368" s="131"/>
      <c r="C368" s="132"/>
      <c r="D368" s="133">
        <f>D367/(COUNT(B348:C356,B359:C366)*2)</f>
        <v>0.58333333333333337</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69</v>
      </c>
      <c r="E370" s="108"/>
      <c r="F370" s="114"/>
      <c r="G370" s="114"/>
    </row>
    <row r="371" spans="1:7" ht="22.5" x14ac:dyDescent="0.45">
      <c r="A371" s="218" t="s">
        <v>447</v>
      </c>
      <c r="B371" s="219"/>
      <c r="C371" s="220"/>
      <c r="D371" s="221">
        <f>D370/(COUNT(B324:C343,B348:C356,B312:C319,B359:C366)*2)</f>
        <v>0.73404255319148937</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43612</v>
      </c>
      <c r="B374" s="114"/>
      <c r="C374" s="135"/>
      <c r="D374" s="114"/>
      <c r="E374" s="225"/>
      <c r="F374" s="173"/>
      <c r="G374" s="173"/>
    </row>
    <row r="375" spans="1:7" s="260" customFormat="1" ht="21" x14ac:dyDescent="0.4">
      <c r="A375" s="453" t="s">
        <v>28</v>
      </c>
      <c r="B375" s="454" t="s">
        <v>29</v>
      </c>
      <c r="C375" s="454"/>
      <c r="D375" s="454" t="s">
        <v>42</v>
      </c>
      <c r="E375" s="455" t="s">
        <v>266</v>
      </c>
      <c r="F375" s="455" t="s">
        <v>302</v>
      </c>
      <c r="G375" s="173"/>
    </row>
    <row r="376" spans="1:7" s="260" customFormat="1" ht="21" x14ac:dyDescent="0.4">
      <c r="A376" s="453"/>
      <c r="B376" s="118" t="s">
        <v>32</v>
      </c>
      <c r="C376" s="118" t="s">
        <v>31</v>
      </c>
      <c r="D376" s="454"/>
      <c r="E376" s="455"/>
      <c r="F376" s="455"/>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42" x14ac:dyDescent="0.45">
      <c r="A399" s="226" t="s">
        <v>7</v>
      </c>
      <c r="B399" s="122">
        <v>1</v>
      </c>
      <c r="C399" s="143">
        <f>IF(B399=0, -10, IF(B399=1, -5, "0"))</f>
        <v>-5</v>
      </c>
      <c r="D399" s="193" t="s">
        <v>646</v>
      </c>
      <c r="E399" s="127" t="s">
        <v>647</v>
      </c>
      <c r="F399" s="123" t="s">
        <v>298</v>
      </c>
      <c r="G399" s="173"/>
    </row>
    <row r="400" spans="1:7" s="260" customFormat="1" ht="22.5" x14ac:dyDescent="0.4">
      <c r="A400" s="214" t="s">
        <v>392</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84" x14ac:dyDescent="0.4">
      <c r="A403" s="121" t="s">
        <v>217</v>
      </c>
      <c r="B403" s="122">
        <v>1</v>
      </c>
      <c r="C403" s="122"/>
      <c r="D403" s="193" t="s">
        <v>645</v>
      </c>
      <c r="E403" s="128" t="s">
        <v>644</v>
      </c>
      <c r="F403" s="123" t="s">
        <v>298</v>
      </c>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417</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403</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427</v>
      </c>
      <c r="B414" s="122">
        <v>2</v>
      </c>
      <c r="C414" s="126"/>
      <c r="D414" s="201"/>
      <c r="E414" s="127"/>
      <c r="F414" s="123"/>
      <c r="G414" s="173"/>
    </row>
    <row r="415" spans="1:7" s="260" customFormat="1" ht="21" x14ac:dyDescent="0.4">
      <c r="A415" s="509"/>
      <c r="B415" s="448"/>
      <c r="C415" s="448"/>
      <c r="D415" s="448"/>
      <c r="E415" s="448"/>
      <c r="F415" s="448"/>
      <c r="G415" s="448"/>
    </row>
    <row r="416" spans="1:7" s="260" customFormat="1" ht="24.75" x14ac:dyDescent="0.4">
      <c r="A416" s="514" t="s">
        <v>320</v>
      </c>
      <c r="B416" s="514"/>
      <c r="C416" s="514"/>
      <c r="D416" s="514"/>
      <c r="E416" s="514"/>
      <c r="F416" s="514"/>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416</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448</v>
      </c>
      <c r="B424" s="122">
        <f>IF(D424=1, 2, IF(AND(D424&lt;1,D424&gt;0), 1, IF(D424=0,"0","NA")))</f>
        <v>2</v>
      </c>
      <c r="C424" s="122"/>
      <c r="D424" s="411">
        <f>IFERROR(E424/F424,"N.A")</f>
        <v>1</v>
      </c>
      <c r="E424" s="414">
        <f>COUNTIF('A1 Exploitation'!F378:F422,"ok")</f>
        <v>6</v>
      </c>
      <c r="F424" s="414">
        <f>COUNTA('A1 Exploitation'!F378:F422)</f>
        <v>6</v>
      </c>
      <c r="G424" s="173"/>
    </row>
    <row r="425" spans="1:7" s="260" customFormat="1" ht="21" x14ac:dyDescent="0.4">
      <c r="A425" s="130" t="s">
        <v>34</v>
      </c>
      <c r="B425" s="130"/>
      <c r="C425" s="130"/>
      <c r="D425" s="130">
        <f>SUM(B394:C414,B417:C424)</f>
        <v>51</v>
      </c>
      <c r="E425" s="225"/>
      <c r="F425" s="173"/>
      <c r="G425" s="173"/>
    </row>
    <row r="426" spans="1:7" s="260" customFormat="1" ht="21" x14ac:dyDescent="0.4">
      <c r="A426" s="130" t="s">
        <v>33</v>
      </c>
      <c r="B426" s="131"/>
      <c r="C426" s="132"/>
      <c r="D426" s="133">
        <f>D425/(COUNT(B394:C414,B417:C424)*2)</f>
        <v>0.85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73</v>
      </c>
      <c r="E428" s="225"/>
      <c r="F428" s="173"/>
      <c r="G428" s="173"/>
    </row>
    <row r="429" spans="1:7" s="260" customFormat="1" ht="22.5" x14ac:dyDescent="0.45">
      <c r="A429" s="377" t="s">
        <v>450</v>
      </c>
      <c r="B429" s="189"/>
      <c r="C429" s="190"/>
      <c r="D429" s="154">
        <f>D428/(COUNT(B379:C389,B394:C414,B417:C424)*2)</f>
        <v>0.8902439024390244</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43612</v>
      </c>
      <c r="B432" s="114"/>
      <c r="C432" s="135"/>
      <c r="D432" s="129"/>
      <c r="E432" s="108"/>
      <c r="F432" s="114"/>
      <c r="G432" s="114"/>
    </row>
    <row r="433" spans="1:7" ht="21" x14ac:dyDescent="0.4">
      <c r="A433" s="453" t="s">
        <v>28</v>
      </c>
      <c r="B433" s="454" t="s">
        <v>29</v>
      </c>
      <c r="C433" s="454"/>
      <c r="D433" s="454" t="s">
        <v>42</v>
      </c>
      <c r="E433" s="455" t="s">
        <v>266</v>
      </c>
      <c r="F433" s="455" t="s">
        <v>302</v>
      </c>
      <c r="G433" s="129"/>
    </row>
    <row r="434" spans="1:7" ht="21" x14ac:dyDescent="0.4">
      <c r="A434" s="453"/>
      <c r="B434" s="118" t="s">
        <v>32</v>
      </c>
      <c r="C434" s="118" t="s">
        <v>31</v>
      </c>
      <c r="D434" s="454"/>
      <c r="E434" s="455"/>
      <c r="F434" s="455"/>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1" x14ac:dyDescent="0.4">
      <c r="A453" s="215" t="s">
        <v>362</v>
      </c>
      <c r="B453" s="122">
        <v>1</v>
      </c>
      <c r="C453" s="169" t="str">
        <f>IF(B453=0, -5, "0")</f>
        <v>0</v>
      </c>
      <c r="D453" s="163" t="s">
        <v>648</v>
      </c>
      <c r="E453" s="124" t="s">
        <v>664</v>
      </c>
      <c r="F453" s="123" t="s">
        <v>298</v>
      </c>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418</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4" t="s">
        <v>311</v>
      </c>
      <c r="B464" s="514"/>
      <c r="C464" s="514"/>
      <c r="D464" s="514"/>
      <c r="E464" s="514"/>
      <c r="F464" s="514"/>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407</v>
      </c>
      <c r="B470" s="122">
        <v>2</v>
      </c>
      <c r="C470" s="126"/>
      <c r="D470" s="128"/>
      <c r="E470" s="127"/>
      <c r="F470" s="123"/>
      <c r="G470" s="129"/>
    </row>
    <row r="471" spans="1:7" ht="95.25" customHeight="1" x14ac:dyDescent="0.4">
      <c r="A471" s="233" t="s">
        <v>423</v>
      </c>
      <c r="B471" s="122">
        <f>IF(D471=1, 2, IF(AND(D471&lt;1,D471&gt;0), 1, IF(D471=0,"0","NA")))</f>
        <v>2</v>
      </c>
      <c r="C471" s="122"/>
      <c r="D471" s="411">
        <f>IFERROR(E471/F471,"N.A")</f>
        <v>1</v>
      </c>
      <c r="E471" s="414">
        <f>COUNTIF('A1 Exploitation'!F436:F469,"ok")</f>
        <v>5</v>
      </c>
      <c r="F471" s="414">
        <f>COUNTA('A1 Exploitation'!F436:F469)</f>
        <v>5</v>
      </c>
      <c r="G471" s="114"/>
    </row>
    <row r="472" spans="1:7" ht="21" x14ac:dyDescent="0.4">
      <c r="A472" s="130" t="s">
        <v>34</v>
      </c>
      <c r="B472" s="148"/>
      <c r="C472" s="148"/>
      <c r="D472" s="242">
        <f>SUM(B449:C462,B465:C471)</f>
        <v>41</v>
      </c>
      <c r="E472" s="108"/>
      <c r="F472" s="114"/>
      <c r="G472" s="114"/>
    </row>
    <row r="473" spans="1:7" ht="21" x14ac:dyDescent="0.4">
      <c r="A473" s="130" t="s">
        <v>33</v>
      </c>
      <c r="B473" s="131"/>
      <c r="C473" s="132"/>
      <c r="D473" s="133">
        <f>D472/(COUNT(B449:C462,B465:C471)*2)</f>
        <v>0.97619047619047616</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57</v>
      </c>
      <c r="E475" s="108"/>
      <c r="F475" s="114"/>
      <c r="G475" s="114"/>
    </row>
    <row r="476" spans="1:7" ht="22.5" x14ac:dyDescent="0.45">
      <c r="A476" s="377" t="s">
        <v>453</v>
      </c>
      <c r="B476" s="189"/>
      <c r="C476" s="190"/>
      <c r="D476" s="154">
        <f>D475/(COUNT(B449:C462,B437:C444,B465:C471)*2)</f>
        <v>0.98275862068965514</v>
      </c>
      <c r="E476" s="108"/>
      <c r="F476" s="114"/>
      <c r="G476" s="114"/>
    </row>
    <row r="477" spans="1:7" ht="21" x14ac:dyDescent="0.4">
      <c r="A477" s="155"/>
      <c r="B477" s="114"/>
      <c r="C477" s="135"/>
      <c r="D477" s="114"/>
      <c r="E477" s="108"/>
      <c r="F477" s="114"/>
      <c r="G477" s="114"/>
    </row>
    <row r="478" spans="1:7" ht="24.75" x14ac:dyDescent="0.4">
      <c r="A478" s="515" t="s">
        <v>426</v>
      </c>
      <c r="B478" s="515"/>
      <c r="C478" s="515"/>
      <c r="D478" s="515"/>
      <c r="E478" s="515"/>
      <c r="F478" s="515"/>
      <c r="G478" s="114"/>
    </row>
    <row r="479" spans="1:7" ht="21" customHeight="1" x14ac:dyDescent="0.4">
      <c r="A479" s="234">
        <f>B11</f>
        <v>43612</v>
      </c>
      <c r="F479" s="258"/>
      <c r="G479" s="114"/>
    </row>
    <row r="480" spans="1:7" ht="21" x14ac:dyDescent="0.4">
      <c r="A480" s="485" t="s">
        <v>28</v>
      </c>
      <c r="B480" s="486" t="s">
        <v>29</v>
      </c>
      <c r="C480" s="486"/>
      <c r="D480" s="486" t="s">
        <v>42</v>
      </c>
      <c r="E480" s="487" t="s">
        <v>266</v>
      </c>
      <c r="F480" s="487" t="s">
        <v>302</v>
      </c>
      <c r="G480" s="114"/>
    </row>
    <row r="481" spans="1:7" ht="21" x14ac:dyDescent="0.4">
      <c r="A481" s="485"/>
      <c r="B481" s="320" t="s">
        <v>32</v>
      </c>
      <c r="C481" s="320" t="s">
        <v>31</v>
      </c>
      <c r="D481" s="486"/>
      <c r="E481" s="487"/>
      <c r="F481" s="487"/>
      <c r="G481" s="114"/>
    </row>
    <row r="482" spans="1:7" s="260" customFormat="1" ht="22.5" x14ac:dyDescent="0.4">
      <c r="A482" s="367"/>
      <c r="B482" s="368"/>
      <c r="C482" s="368"/>
      <c r="D482" s="368"/>
      <c r="E482" s="354"/>
      <c r="F482" s="354"/>
      <c r="G482" s="173"/>
    </row>
    <row r="483" spans="1:7" s="260" customFormat="1" ht="24.75" x14ac:dyDescent="0.4">
      <c r="A483" s="476" t="s">
        <v>52</v>
      </c>
      <c r="B483" s="476"/>
      <c r="C483" s="476"/>
      <c r="D483" s="476"/>
      <c r="E483" s="476"/>
      <c r="F483" s="476"/>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3" t="s">
        <v>464</v>
      </c>
      <c r="B491" s="474"/>
      <c r="C491" s="474"/>
      <c r="D491" s="474"/>
      <c r="E491" s="474"/>
      <c r="F491" s="47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8" t="s">
        <v>23</v>
      </c>
      <c r="B505" s="489"/>
      <c r="C505" s="489"/>
      <c r="D505" s="489"/>
      <c r="E505" s="489"/>
      <c r="F505" s="490"/>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8"/>
      <c r="B517" s="498"/>
      <c r="C517" s="498"/>
      <c r="D517" s="498"/>
      <c r="E517" s="498"/>
      <c r="F517" s="498"/>
      <c r="G517" s="498"/>
    </row>
    <row r="518" spans="1:7" ht="26.25" customHeight="1" x14ac:dyDescent="0.5">
      <c r="A518" s="369" t="s">
        <v>311</v>
      </c>
      <c r="B518" s="510"/>
      <c r="C518" s="510"/>
      <c r="D518" s="510"/>
      <c r="E518" s="510"/>
      <c r="F518" s="51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6" t="s">
        <v>97</v>
      </c>
      <c r="B530" s="516"/>
      <c r="C530" s="516"/>
      <c r="D530" s="516"/>
      <c r="E530" s="516"/>
      <c r="F530" s="516"/>
      <c r="G530" s="114"/>
    </row>
    <row r="531" spans="1:7" ht="22.5" customHeight="1" x14ac:dyDescent="0.4">
      <c r="A531" s="234">
        <f>B11</f>
        <v>43612</v>
      </c>
      <c r="B531" s="114"/>
      <c r="C531" s="135"/>
      <c r="D531" s="137"/>
      <c r="E531" s="137"/>
      <c r="F531" s="137"/>
      <c r="G531" s="114"/>
    </row>
    <row r="532" spans="1:7" ht="21" x14ac:dyDescent="0.4">
      <c r="A532" s="491" t="s">
        <v>28</v>
      </c>
      <c r="B532" s="493" t="s">
        <v>29</v>
      </c>
      <c r="C532" s="494"/>
      <c r="D532" s="454" t="s">
        <v>42</v>
      </c>
      <c r="E532" s="455" t="s">
        <v>266</v>
      </c>
      <c r="F532" s="455" t="s">
        <v>302</v>
      </c>
      <c r="G532" s="114"/>
    </row>
    <row r="533" spans="1:7" ht="21" x14ac:dyDescent="0.4">
      <c r="A533" s="492"/>
      <c r="B533" s="315" t="s">
        <v>32</v>
      </c>
      <c r="C533" s="316" t="s">
        <v>31</v>
      </c>
      <c r="D533" s="454"/>
      <c r="E533" s="455"/>
      <c r="F533" s="455"/>
      <c r="G533" s="114"/>
    </row>
    <row r="534" spans="1:7" s="80" customFormat="1" ht="22.5" x14ac:dyDescent="0.4">
      <c r="A534" s="365"/>
      <c r="B534" s="366"/>
      <c r="C534" s="366"/>
      <c r="D534" s="361"/>
      <c r="E534" s="362"/>
      <c r="F534" s="362"/>
      <c r="G534" s="129"/>
    </row>
    <row r="535" spans="1:7" ht="24.75" x14ac:dyDescent="0.4">
      <c r="A535" s="370" t="s">
        <v>17</v>
      </c>
      <c r="B535" s="317"/>
      <c r="C535" s="512"/>
      <c r="D535" s="512"/>
      <c r="E535" s="512"/>
      <c r="F535" s="513"/>
      <c r="G535" s="114"/>
    </row>
    <row r="536" spans="1:7" ht="21" x14ac:dyDescent="0.4">
      <c r="A536" s="235" t="s">
        <v>6</v>
      </c>
      <c r="B536" s="122">
        <v>2</v>
      </c>
      <c r="C536" s="122"/>
      <c r="D536" s="128"/>
      <c r="E536" s="124"/>
      <c r="F536" s="123" t="s">
        <v>298</v>
      </c>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7" t="s">
        <v>34</v>
      </c>
      <c r="B542" s="468"/>
      <c r="C542" s="469"/>
      <c r="D542" s="407">
        <f>SUM(B536:C541)</f>
        <v>12</v>
      </c>
      <c r="E542" s="248"/>
      <c r="F542" s="248"/>
      <c r="G542" s="114"/>
    </row>
    <row r="543" spans="1:7" ht="21" customHeight="1" x14ac:dyDescent="0.4">
      <c r="A543" s="467" t="s">
        <v>33</v>
      </c>
      <c r="B543" s="468"/>
      <c r="C543" s="469"/>
      <c r="D543" s="388">
        <f>D542/(COUNT(B536:C541)*2)</f>
        <v>1</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427</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33"/>
      <c r="B556" s="466"/>
      <c r="C556" s="466"/>
      <c r="D556" s="466"/>
      <c r="E556" s="466"/>
      <c r="F556" s="466"/>
      <c r="G556" s="466"/>
    </row>
    <row r="557" spans="1:7" ht="35.25" customHeight="1" x14ac:dyDescent="0.4">
      <c r="A557" s="371" t="s">
        <v>311</v>
      </c>
      <c r="B557" s="337"/>
      <c r="C557" s="464"/>
      <c r="D557" s="464"/>
      <c r="E557" s="464"/>
      <c r="F557" s="465"/>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407</v>
      </c>
      <c r="B564" s="122">
        <v>2</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COUNTIF('A1 Exploitation'!F535:F563,"ok")</f>
        <v>0</v>
      </c>
      <c r="F565" s="414">
        <f>COUNTA('A1 Exploitation'!F535:F563)</f>
        <v>0</v>
      </c>
      <c r="G565" s="114"/>
    </row>
    <row r="566" spans="1:7" ht="21" x14ac:dyDescent="0.4">
      <c r="A566" s="459" t="s">
        <v>34</v>
      </c>
      <c r="B566" s="459"/>
      <c r="C566" s="460"/>
      <c r="D566" s="378">
        <f>SUM(B558:C565,B546:C555)</f>
        <v>34</v>
      </c>
      <c r="E566" s="108"/>
      <c r="F566" s="114"/>
      <c r="G566" s="114"/>
    </row>
    <row r="567" spans="1:7" ht="21" x14ac:dyDescent="0.4">
      <c r="A567" s="459" t="s">
        <v>33</v>
      </c>
      <c r="B567" s="459"/>
      <c r="C567" s="459"/>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46</v>
      </c>
      <c r="E569" s="177"/>
      <c r="F569" s="129"/>
      <c r="G569" s="114"/>
    </row>
    <row r="570" spans="1:7" ht="21" customHeight="1" x14ac:dyDescent="0.45">
      <c r="A570" s="377" t="s">
        <v>457</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72" t="s">
        <v>19</v>
      </c>
      <c r="B573" s="472"/>
      <c r="C573" s="472"/>
      <c r="D573" s="472"/>
      <c r="E573" s="472"/>
      <c r="F573" s="472"/>
      <c r="G573" s="114"/>
    </row>
    <row r="574" spans="1:7" ht="22.5" x14ac:dyDescent="0.4">
      <c r="A574" s="243">
        <f>B11</f>
        <v>43612</v>
      </c>
      <c r="B574" s="114"/>
      <c r="C574" s="135"/>
      <c r="D574" s="356"/>
      <c r="E574" s="356"/>
      <c r="F574" s="356"/>
      <c r="G574" s="114"/>
    </row>
    <row r="575" spans="1:7" ht="21" x14ac:dyDescent="0.4">
      <c r="A575" s="485" t="s">
        <v>28</v>
      </c>
      <c r="B575" s="486" t="s">
        <v>29</v>
      </c>
      <c r="C575" s="486"/>
      <c r="D575" s="486" t="s">
        <v>42</v>
      </c>
      <c r="E575" s="487" t="s">
        <v>266</v>
      </c>
      <c r="F575" s="487" t="s">
        <v>302</v>
      </c>
      <c r="G575" s="114"/>
    </row>
    <row r="576" spans="1:7" ht="21" x14ac:dyDescent="0.4">
      <c r="A576" s="485"/>
      <c r="B576" s="320" t="s">
        <v>32</v>
      </c>
      <c r="C576" s="320" t="s">
        <v>31</v>
      </c>
      <c r="D576" s="486"/>
      <c r="E576" s="487"/>
      <c r="F576" s="487"/>
      <c r="G576" s="129"/>
    </row>
    <row r="577" spans="1:7" s="80" customFormat="1" ht="22.5" x14ac:dyDescent="0.4">
      <c r="A577" s="372"/>
      <c r="B577" s="373"/>
      <c r="C577" s="373"/>
      <c r="D577" s="373"/>
      <c r="E577" s="341"/>
      <c r="F577" s="374"/>
      <c r="G577" s="129"/>
    </row>
    <row r="578" spans="1:7" ht="24.75" x14ac:dyDescent="0.4">
      <c r="A578" s="499" t="s">
        <v>10</v>
      </c>
      <c r="B578" s="500"/>
      <c r="C578" s="500"/>
      <c r="D578" s="500"/>
      <c r="E578" s="500"/>
      <c r="F578" s="501"/>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397</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59" t="s">
        <v>34</v>
      </c>
      <c r="B588" s="459"/>
      <c r="C588" s="460"/>
      <c r="D588" s="378">
        <f>SUM(B579:C587)</f>
        <v>18</v>
      </c>
      <c r="E588" s="108"/>
      <c r="F588" s="114"/>
      <c r="G588" s="114"/>
    </row>
    <row r="589" spans="1:7" ht="21" x14ac:dyDescent="0.4">
      <c r="A589" s="459" t="s">
        <v>33</v>
      </c>
      <c r="B589" s="459"/>
      <c r="C589" s="459"/>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502" t="s">
        <v>23</v>
      </c>
      <c r="B591" s="503"/>
      <c r="C591" s="503"/>
      <c r="D591" s="503"/>
      <c r="E591" s="503"/>
      <c r="F591" s="504"/>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42" x14ac:dyDescent="0.4">
      <c r="A596" s="401" t="s">
        <v>88</v>
      </c>
      <c r="B596" s="122">
        <v>1</v>
      </c>
      <c r="C596" s="195" t="str">
        <f>IF(B596=0, -5, "0")</f>
        <v>0</v>
      </c>
      <c r="D596" s="271" t="s">
        <v>651</v>
      </c>
      <c r="E596" s="271" t="s">
        <v>652</v>
      </c>
      <c r="F596" s="123" t="s">
        <v>298</v>
      </c>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397</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407</v>
      </c>
      <c r="B604" s="122">
        <v>2</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COUNTIF('A1 Exploitation'!F578:F603,"ok")</f>
        <v>0</v>
      </c>
      <c r="F605" s="414">
        <f>COUNTA('A1 Exploitation'!F578:F603)</f>
        <v>0</v>
      </c>
      <c r="G605" s="129"/>
    </row>
    <row r="606" spans="1:7" ht="21" x14ac:dyDescent="0.4">
      <c r="A606" s="459" t="s">
        <v>34</v>
      </c>
      <c r="B606" s="459"/>
      <c r="C606" s="460"/>
      <c r="D606" s="378">
        <f>SUM(B592:C605)</f>
        <v>25</v>
      </c>
      <c r="E606" s="108"/>
      <c r="F606" s="114"/>
      <c r="G606" s="114"/>
    </row>
    <row r="607" spans="1:7" ht="21" x14ac:dyDescent="0.4">
      <c r="A607" s="459" t="s">
        <v>33</v>
      </c>
      <c r="B607" s="459"/>
      <c r="C607" s="459"/>
      <c r="D607" s="388">
        <f>D606/(COUNT(B592:C605)*2)</f>
        <v>0.96153846153846156</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43</v>
      </c>
      <c r="E609" s="304"/>
      <c r="F609" s="304"/>
      <c r="G609" s="129"/>
    </row>
    <row r="610" spans="1:7" ht="22.5" x14ac:dyDescent="0.45">
      <c r="A610" s="461" t="s">
        <v>170</v>
      </c>
      <c r="B610" s="462"/>
      <c r="C610" s="463"/>
      <c r="D610" s="154">
        <f>D609/(COUNT(B579:C587,B592:C605)*2)</f>
        <v>0.97727272727272729</v>
      </c>
      <c r="E610" s="108"/>
      <c r="F610" s="114"/>
      <c r="G610" s="129"/>
    </row>
    <row r="611" spans="1:7" ht="21" x14ac:dyDescent="0.4">
      <c r="A611" s="155"/>
      <c r="B611" s="114"/>
      <c r="C611" s="135"/>
      <c r="G611" s="129"/>
    </row>
    <row r="612" spans="1:7" ht="19.5" customHeight="1" x14ac:dyDescent="0.45">
      <c r="A612" s="472" t="s">
        <v>8</v>
      </c>
      <c r="B612" s="472"/>
      <c r="C612" s="472"/>
      <c r="D612" s="472"/>
      <c r="E612" s="472"/>
      <c r="F612" s="472"/>
      <c r="G612" s="129"/>
    </row>
    <row r="613" spans="1:7" ht="22.5" x14ac:dyDescent="0.4">
      <c r="A613" s="156">
        <f>B11</f>
        <v>43612</v>
      </c>
      <c r="B613" s="114"/>
      <c r="C613" s="135"/>
      <c r="D613" s="137"/>
      <c r="E613" s="137"/>
      <c r="F613" s="137"/>
      <c r="G613" s="114"/>
    </row>
    <row r="614" spans="1:7" ht="21" x14ac:dyDescent="0.4">
      <c r="A614" s="453" t="s">
        <v>28</v>
      </c>
      <c r="B614" s="454" t="s">
        <v>29</v>
      </c>
      <c r="C614" s="454"/>
      <c r="D614" s="454" t="s">
        <v>42</v>
      </c>
      <c r="E614" s="455" t="s">
        <v>266</v>
      </c>
      <c r="F614" s="455" t="s">
        <v>302</v>
      </c>
      <c r="G614" s="114"/>
    </row>
    <row r="615" spans="1:7" ht="18.75" customHeight="1" x14ac:dyDescent="0.4">
      <c r="A615" s="453"/>
      <c r="B615" s="118" t="s">
        <v>32</v>
      </c>
      <c r="C615" s="118" t="s">
        <v>31</v>
      </c>
      <c r="D615" s="454"/>
      <c r="E615" s="455"/>
      <c r="F615" s="455"/>
      <c r="G615" s="129"/>
    </row>
    <row r="616" spans="1:7" s="80" customFormat="1" ht="18.75" customHeight="1" x14ac:dyDescent="0.4">
      <c r="A616" s="360"/>
      <c r="B616" s="361"/>
      <c r="C616" s="361"/>
      <c r="D616" s="361"/>
      <c r="E616" s="362"/>
      <c r="F616" s="362"/>
      <c r="G616" s="129"/>
    </row>
    <row r="617" spans="1:7" ht="24.75" x14ac:dyDescent="0.4">
      <c r="A617" s="363" t="s">
        <v>90</v>
      </c>
      <c r="B617" s="137"/>
      <c r="C617" s="470"/>
      <c r="D617" s="470"/>
      <c r="E617" s="470"/>
      <c r="F617" s="471"/>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397</v>
      </c>
      <c r="B625" s="122">
        <v>2</v>
      </c>
      <c r="C625" s="142" t="str">
        <f>IF(B625=0, -2, "0")</f>
        <v>0</v>
      </c>
      <c r="D625" s="305"/>
      <c r="E625" s="124"/>
      <c r="F625" s="123"/>
      <c r="G625" s="129"/>
    </row>
    <row r="626" spans="1:7" ht="45" x14ac:dyDescent="0.4">
      <c r="A626" s="244" t="s">
        <v>458</v>
      </c>
      <c r="B626" s="122">
        <v>2</v>
      </c>
      <c r="C626" s="143" t="str">
        <f>IF(B626=0, -10, "0")</f>
        <v>0</v>
      </c>
      <c r="D626" s="123"/>
      <c r="E626" s="124"/>
      <c r="F626" s="123"/>
      <c r="G626" s="129"/>
    </row>
    <row r="627" spans="1:7" ht="21" x14ac:dyDescent="0.4">
      <c r="A627" s="459" t="s">
        <v>34</v>
      </c>
      <c r="B627" s="459"/>
      <c r="C627" s="459"/>
      <c r="D627" s="378">
        <f>SUM(B618:C626)</f>
        <v>18</v>
      </c>
      <c r="E627" s="496"/>
      <c r="F627" s="475"/>
      <c r="G627" s="129"/>
    </row>
    <row r="628" spans="1:7" ht="21" x14ac:dyDescent="0.4">
      <c r="A628" s="459" t="s">
        <v>33</v>
      </c>
      <c r="B628" s="459"/>
      <c r="C628" s="459"/>
      <c r="D628" s="388">
        <f>D627/(COUNT(B618:C626)*2)</f>
        <v>1</v>
      </c>
      <c r="E628" s="497"/>
      <c r="F628" s="498"/>
      <c r="G628" s="129"/>
    </row>
    <row r="629" spans="1:7" ht="21" x14ac:dyDescent="0.4">
      <c r="A629" s="325"/>
      <c r="B629" s="135"/>
      <c r="C629" s="495"/>
      <c r="D629" s="495"/>
      <c r="E629" s="495"/>
      <c r="F629" s="495"/>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420</v>
      </c>
      <c r="B636" s="122">
        <v>2</v>
      </c>
      <c r="C636" s="143"/>
      <c r="D636" s="265"/>
      <c r="E636" s="124"/>
      <c r="F636" s="123"/>
      <c r="G636" s="114"/>
    </row>
    <row r="637" spans="1:7" ht="22.5" customHeight="1" x14ac:dyDescent="0.4">
      <c r="A637" s="203" t="s">
        <v>419</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7" t="s">
        <v>34</v>
      </c>
      <c r="B639" s="468"/>
      <c r="C639" s="469"/>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0"/>
      <c r="D642" s="470"/>
      <c r="E642" s="470"/>
      <c r="F642" s="471"/>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420</v>
      </c>
      <c r="B647" s="122">
        <v>2</v>
      </c>
      <c r="C647" s="126"/>
      <c r="D647" s="265"/>
      <c r="E647" s="124"/>
      <c r="F647" s="123"/>
      <c r="G647" s="114"/>
    </row>
    <row r="648" spans="1:16382" ht="45" x14ac:dyDescent="0.4">
      <c r="A648" s="244" t="s">
        <v>458</v>
      </c>
      <c r="B648" s="122">
        <v>2</v>
      </c>
      <c r="C648" s="143" t="str">
        <f>IF(B648=0, -10, "0")</f>
        <v>0</v>
      </c>
      <c r="D648" s="265"/>
      <c r="E648" s="124"/>
      <c r="F648" s="123"/>
      <c r="G648" s="114"/>
    </row>
    <row r="649" spans="1:16382" ht="21" x14ac:dyDescent="0.4">
      <c r="A649" s="203" t="s">
        <v>419</v>
      </c>
      <c r="B649" s="122">
        <v>2</v>
      </c>
      <c r="C649" s="174"/>
      <c r="D649" s="265"/>
      <c r="E649" s="124"/>
      <c r="F649" s="123"/>
      <c r="G649" s="114"/>
    </row>
    <row r="650" spans="1:16382" ht="22.5" x14ac:dyDescent="0.4">
      <c r="A650" s="467" t="s">
        <v>34</v>
      </c>
      <c r="B650" s="468"/>
      <c r="C650" s="469"/>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4"/>
      <c r="B652" s="484"/>
      <c r="C652" s="484"/>
      <c r="D652" s="484"/>
      <c r="E652" s="484"/>
      <c r="F652" s="484"/>
      <c r="G652" s="484"/>
    </row>
    <row r="653" spans="1:16382" ht="24.75" x14ac:dyDescent="0.4">
      <c r="A653" s="363" t="s">
        <v>26</v>
      </c>
      <c r="B653" s="470"/>
      <c r="C653" s="470"/>
      <c r="D653" s="470"/>
      <c r="E653" s="470"/>
      <c r="F653" s="471"/>
      <c r="G653" s="108"/>
    </row>
    <row r="654" spans="1:16382" ht="21" x14ac:dyDescent="0.4">
      <c r="A654" s="160" t="s">
        <v>223</v>
      </c>
      <c r="B654" s="122">
        <v>2</v>
      </c>
      <c r="C654" s="122"/>
      <c r="D654" s="163"/>
      <c r="E654" s="124"/>
      <c r="F654" s="123"/>
      <c r="G654" s="108"/>
    </row>
    <row r="655" spans="1:16382" ht="21" x14ac:dyDescent="0.4">
      <c r="A655" s="203" t="s">
        <v>420</v>
      </c>
      <c r="B655" s="122">
        <v>2</v>
      </c>
      <c r="C655" s="174"/>
      <c r="D655" s="179"/>
      <c r="E655" s="127"/>
      <c r="F655" s="123"/>
      <c r="G655" s="108"/>
    </row>
    <row r="656" spans="1:16382" ht="84" x14ac:dyDescent="0.4">
      <c r="A656" s="203" t="s">
        <v>419</v>
      </c>
      <c r="B656" s="122">
        <v>1</v>
      </c>
      <c r="C656" s="174"/>
      <c r="D656" s="179" t="s">
        <v>654</v>
      </c>
      <c r="E656" s="127" t="s">
        <v>653</v>
      </c>
      <c r="F656" s="123" t="s">
        <v>298</v>
      </c>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5" t="s">
        <v>311</v>
      </c>
      <c r="B661" s="506"/>
      <c r="C661" s="506"/>
      <c r="D661" s="506"/>
      <c r="E661" s="506"/>
      <c r="F661" s="507"/>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407</v>
      </c>
      <c r="B667" s="122">
        <v>2</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COUNTIF('A1 Exploitation'!F617:F666,"ok")</f>
        <v>0</v>
      </c>
      <c r="F668" s="414">
        <f>COUNTA('A1 Exploitation'!F617:F666)</f>
        <v>0</v>
      </c>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73</v>
      </c>
      <c r="E672" s="108"/>
      <c r="F672" s="114"/>
      <c r="G672" s="114"/>
    </row>
    <row r="673" spans="1:7" ht="22.5" x14ac:dyDescent="0.45">
      <c r="A673" s="377" t="s">
        <v>171</v>
      </c>
      <c r="B673" s="189"/>
      <c r="C673" s="190"/>
      <c r="D673" s="154">
        <f>D672/(COUNT(B654:C668,B631:C638,B643:C649,B618:C626)*2)</f>
        <v>0.98648648648648651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2" t="s">
        <v>356</v>
      </c>
      <c r="B676" s="472"/>
      <c r="C676" s="472"/>
      <c r="D676" s="472"/>
      <c r="E676" s="472"/>
      <c r="F676" s="472"/>
      <c r="G676" s="114"/>
    </row>
    <row r="677" spans="1:7" ht="21" x14ac:dyDescent="0.4">
      <c r="A677" s="243">
        <f>B11</f>
        <v>43612</v>
      </c>
      <c r="B677" s="114"/>
      <c r="C677" s="135"/>
      <c r="D677" s="135"/>
      <c r="E677" s="328"/>
      <c r="F677" s="135"/>
      <c r="G677" s="114"/>
    </row>
    <row r="678" spans="1:7" ht="21.75" customHeight="1" x14ac:dyDescent="0.4">
      <c r="A678" s="453" t="s">
        <v>28</v>
      </c>
      <c r="B678" s="454" t="s">
        <v>29</v>
      </c>
      <c r="C678" s="454"/>
      <c r="D678" s="454" t="s">
        <v>42</v>
      </c>
      <c r="E678" s="455" t="s">
        <v>266</v>
      </c>
      <c r="F678" s="455" t="s">
        <v>302</v>
      </c>
      <c r="G678" s="129"/>
    </row>
    <row r="679" spans="1:7" ht="21" x14ac:dyDescent="0.4">
      <c r="A679" s="453"/>
      <c r="B679" s="118" t="s">
        <v>32</v>
      </c>
      <c r="C679" s="118" t="s">
        <v>31</v>
      </c>
      <c r="D679" s="454"/>
      <c r="E679" s="455"/>
      <c r="F679" s="455"/>
      <c r="G679" s="114"/>
    </row>
    <row r="680" spans="1:7" s="80" customFormat="1" ht="22.5" x14ac:dyDescent="0.4">
      <c r="A680" s="360"/>
      <c r="B680" s="361"/>
      <c r="C680" s="361"/>
      <c r="D680" s="361"/>
      <c r="E680" s="362"/>
      <c r="F680" s="362"/>
      <c r="G680" s="129"/>
    </row>
    <row r="681" spans="1:7" ht="21" x14ac:dyDescent="0.4">
      <c r="A681" s="121" t="s">
        <v>388</v>
      </c>
      <c r="B681" s="122">
        <v>2</v>
      </c>
      <c r="C681" s="122"/>
      <c r="D681" s="123"/>
      <c r="E681" s="124"/>
      <c r="F681" s="123"/>
      <c r="G681" s="114"/>
    </row>
    <row r="682" spans="1:7" ht="42" x14ac:dyDescent="0.4">
      <c r="A682" s="121" t="s">
        <v>358</v>
      </c>
      <c r="B682" s="122">
        <v>2</v>
      </c>
      <c r="C682" s="122"/>
      <c r="D682" s="123" t="s">
        <v>656</v>
      </c>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t="s">
        <v>522</v>
      </c>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389</v>
      </c>
      <c r="B689" s="122">
        <v>2</v>
      </c>
      <c r="C689" s="198"/>
      <c r="D689" s="281"/>
      <c r="E689" s="269"/>
      <c r="F689" s="123"/>
      <c r="G689" s="129"/>
    </row>
    <row r="690" spans="1:7" ht="21" x14ac:dyDescent="0.4">
      <c r="A690" s="125" t="s">
        <v>399</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385</v>
      </c>
      <c r="B694" s="122">
        <v>2</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v>2</v>
      </c>
      <c r="C696" s="174"/>
      <c r="D696" s="146"/>
      <c r="E696" s="147"/>
      <c r="F696" s="123"/>
      <c r="G696" s="114"/>
    </row>
    <row r="697" spans="1:7" ht="21" x14ac:dyDescent="0.4">
      <c r="A697" s="256" t="s">
        <v>319</v>
      </c>
      <c r="B697" s="122">
        <v>2</v>
      </c>
      <c r="C697" s="174"/>
      <c r="D697" s="121"/>
      <c r="E697" s="124"/>
      <c r="F697" s="123"/>
      <c r="G697" s="114"/>
    </row>
    <row r="698" spans="1:7" ht="42" x14ac:dyDescent="0.4">
      <c r="A698" s="256" t="s">
        <v>459</v>
      </c>
      <c r="B698" s="122">
        <v>2</v>
      </c>
      <c r="C698" s="174"/>
      <c r="D698" s="121"/>
      <c r="E698" s="124"/>
      <c r="F698" s="123"/>
      <c r="G698" s="114"/>
    </row>
    <row r="699" spans="1:7" ht="42" x14ac:dyDescent="0.4">
      <c r="A699" s="256" t="s">
        <v>421</v>
      </c>
      <c r="B699" s="122">
        <v>1</v>
      </c>
      <c r="C699" s="174"/>
      <c r="D699" s="420" t="s">
        <v>518</v>
      </c>
      <c r="E699" s="123" t="s">
        <v>519</v>
      </c>
      <c r="F699" s="123" t="s">
        <v>298</v>
      </c>
      <c r="G699" s="114"/>
    </row>
    <row r="700" spans="1:7" ht="89.25" customHeight="1" x14ac:dyDescent="0.4">
      <c r="A700" s="125" t="s">
        <v>423</v>
      </c>
      <c r="B700" s="122" t="str">
        <f>IF(D700=1, 2, IF(AND(D700&lt;1,D700&gt;0), 1, IF(D700=0,"0","NA")))</f>
        <v>0</v>
      </c>
      <c r="C700" s="122"/>
      <c r="D700" s="411">
        <f>IFERROR(E700/F700,"N.A")</f>
        <v>0</v>
      </c>
      <c r="E700" s="414">
        <f>COUNTIF('A1 Exploitation'!F680:F698,"ok")</f>
        <v>0</v>
      </c>
      <c r="F700" s="414">
        <f>COUNTA('A1 Exploitation'!F680:F698)</f>
        <v>1</v>
      </c>
      <c r="G700" s="114"/>
    </row>
    <row r="701" spans="1:7" s="80" customFormat="1" ht="22.5" x14ac:dyDescent="0.45">
      <c r="A701" s="377" t="s">
        <v>428</v>
      </c>
      <c r="B701" s="189"/>
      <c r="C701" s="190"/>
      <c r="D701" s="394">
        <f>SUM(B681:C700)</f>
        <v>33</v>
      </c>
      <c r="E701" s="108"/>
      <c r="F701" s="114"/>
      <c r="G701" s="129"/>
    </row>
    <row r="702" spans="1:7" ht="22.5" x14ac:dyDescent="0.45">
      <c r="A702" s="377" t="s">
        <v>429</v>
      </c>
      <c r="B702" s="189"/>
      <c r="C702" s="190"/>
      <c r="D702" s="154">
        <f>D701/(COUNT(B681:C700)*2)</f>
        <v>0.97058823529411764</v>
      </c>
      <c r="G702" s="114"/>
    </row>
    <row r="703" spans="1:7" ht="21" x14ac:dyDescent="0.4">
      <c r="A703" s="248"/>
      <c r="B703" s="329"/>
      <c r="C703" s="329"/>
      <c r="D703" s="80"/>
      <c r="E703" s="80"/>
      <c r="F703" s="330"/>
      <c r="G703" s="274"/>
    </row>
    <row r="704" spans="1:7" ht="21" customHeight="1" x14ac:dyDescent="0.4">
      <c r="A704" s="508" t="s">
        <v>460</v>
      </c>
      <c r="B704" s="508"/>
      <c r="C704" s="508"/>
      <c r="D704" s="508"/>
      <c r="E704" s="508"/>
      <c r="F704" s="508"/>
      <c r="G704" s="274"/>
    </row>
    <row r="705" spans="1:7" ht="21" customHeight="1" x14ac:dyDescent="0.4">
      <c r="A705" s="251">
        <f>B11</f>
        <v>43612</v>
      </c>
      <c r="B705" s="114"/>
      <c r="C705" s="135"/>
      <c r="D705" s="273"/>
      <c r="E705" s="273"/>
      <c r="F705" s="273"/>
      <c r="G705" s="274"/>
    </row>
    <row r="706" spans="1:7" ht="21" x14ac:dyDescent="0.4">
      <c r="A706" s="479" t="s">
        <v>28</v>
      </c>
      <c r="B706" s="493" t="s">
        <v>29</v>
      </c>
      <c r="C706" s="493"/>
      <c r="D706" s="454" t="s">
        <v>42</v>
      </c>
      <c r="E706" s="455" t="s">
        <v>266</v>
      </c>
      <c r="F706" s="455" t="s">
        <v>302</v>
      </c>
      <c r="G706" s="274"/>
    </row>
    <row r="707" spans="1:7" ht="21" x14ac:dyDescent="0.4">
      <c r="A707" s="480"/>
      <c r="B707" s="383" t="s">
        <v>32</v>
      </c>
      <c r="C707" s="383" t="s">
        <v>31</v>
      </c>
      <c r="D707" s="454"/>
      <c r="E707" s="455"/>
      <c r="F707" s="455"/>
      <c r="G707" s="274"/>
    </row>
    <row r="708" spans="1:7" s="80" customFormat="1" ht="22.5" x14ac:dyDescent="0.4">
      <c r="A708" s="360"/>
      <c r="B708" s="361"/>
      <c r="C708" s="361"/>
      <c r="D708" s="361"/>
      <c r="E708" s="362"/>
      <c r="F708" s="362"/>
      <c r="G708" s="129"/>
    </row>
    <row r="709" spans="1:7" ht="24.75" x14ac:dyDescent="0.4">
      <c r="A709" s="456" t="s">
        <v>306</v>
      </c>
      <c r="B709" s="457"/>
      <c r="C709" s="457"/>
      <c r="D709" s="457"/>
      <c r="E709" s="457"/>
      <c r="F709" s="458"/>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7"/>
      <c r="C715" s="478"/>
      <c r="D715" s="247">
        <f>SUM(B710:C714)</f>
        <v>10</v>
      </c>
      <c r="E715" s="225"/>
      <c r="F715" s="173"/>
      <c r="G715" s="114"/>
    </row>
    <row r="716" spans="1:7" ht="21" x14ac:dyDescent="0.4">
      <c r="A716" s="130" t="s">
        <v>33</v>
      </c>
      <c r="B716" s="477"/>
      <c r="C716" s="478"/>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6" t="s">
        <v>307</v>
      </c>
      <c r="B718" s="457"/>
      <c r="C718" s="457"/>
      <c r="D718" s="457"/>
      <c r="E718" s="457"/>
      <c r="F718" s="458"/>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423</v>
      </c>
      <c r="B721" s="122">
        <f>IF(D721=1, 2, IF(AND(D721&lt;1,D721&gt;0), 1, IF(D721=0,"0","NA")))</f>
        <v>2</v>
      </c>
      <c r="C721" s="126"/>
      <c r="D721" s="411">
        <f>IFERROR(E721/F721,"N.A")</f>
        <v>1</v>
      </c>
      <c r="E721" s="414">
        <f>COUNTIF('A1 Exploitation'!F709:F719,"ok")</f>
        <v>1</v>
      </c>
      <c r="F721" s="414">
        <f>COUNTA('A1 Exploitation'!F709:F719)</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16</v>
      </c>
      <c r="E725" s="260"/>
      <c r="F725" s="330"/>
      <c r="G725" s="114"/>
    </row>
    <row r="726" spans="1:7" ht="22.5" x14ac:dyDescent="0.45">
      <c r="A726" s="377" t="s">
        <v>431</v>
      </c>
      <c r="B726" s="189"/>
      <c r="C726" s="190"/>
      <c r="D726" s="154">
        <f>D725/(COUNT(B719:C721,B710:C714)*2)</f>
        <v>1</v>
      </c>
      <c r="E726" s="108"/>
      <c r="F726" s="114"/>
    </row>
    <row r="727" spans="1:7" x14ac:dyDescent="0.3">
      <c r="A727" s="258"/>
    </row>
    <row r="728" spans="1:7" s="259" customFormat="1" ht="22.5" x14ac:dyDescent="0.45">
      <c r="A728" s="376" t="s">
        <v>423</v>
      </c>
      <c r="B728" s="264"/>
      <c r="C728" s="264"/>
      <c r="D728" s="413">
        <f>AVERAGE(D721,D700,D668,D605,D565,D525,D471,D424,D366,D299,D244,D185,D129,D43)</f>
        <v>0.81111111111111112</v>
      </c>
      <c r="E728" s="101"/>
      <c r="F728" s="102"/>
      <c r="G728" s="93"/>
    </row>
    <row r="729" spans="1:7" ht="22.5" x14ac:dyDescent="0.3">
      <c r="A729" s="261" t="s">
        <v>424</v>
      </c>
      <c r="B729" s="262"/>
      <c r="C729" s="263"/>
      <c r="D729" s="26">
        <f>SUM(D725,D701,D672,D609,D569,D526,D475,D428,D370,D303,D248,D186,D130,D47)</f>
        <v>663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0.9182825484764543</v>
      </c>
      <c r="E730" s="259"/>
      <c r="F730" s="259"/>
    </row>
  </sheetData>
  <sheetProtection algorithmName="SHA-512" hashValue="Hz/4+kmYO+lJWCRDNt7BlgopZEcrTmb+806wOPAtZrh9q58WWG1GElvHPAXw4PYel+mb3rEM0nIFlpAF6ALqsg==" saltValue="mfjz8CfLYPivfmcE886HUg=="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79:B389 B359:B366 B56:B63 B324:B343 B39:B42 B536:B541 B592:B605 B546:B555 B506:B516 B618:B626 B122:B128 B681:B700 B558:B565 B85:B102 B312:B319 B719:B721 B449:B463 B519:B525 B394:B414 B492:B504 B292:B299 B579:B587 B654:B660 B417:B424 B66:B82 B257:B264 B348:B356 B178:B185 B465:B471 B643:B649 B269:B289 B231:B235 B710:B714 B105:B110 B140:B146 B237:B244 B437:B444 B528:B529 B484:B490 B631:B638 B30:B37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92" sqref="F192"/>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UHD Mourouj 1</v>
      </c>
      <c r="B7" s="556"/>
      <c r="C7" s="556"/>
      <c r="D7" s="556"/>
      <c r="E7" s="556"/>
      <c r="F7" s="556"/>
      <c r="G7" s="92"/>
    </row>
    <row r="8" spans="1:7" s="258" customFormat="1" ht="24" x14ac:dyDescent="0.45">
      <c r="A8" s="4" t="s">
        <v>39</v>
      </c>
      <c r="B8" s="557" t="str">
        <f>'A1 Exploitation'!B9:F9</f>
        <v>Mme Meriam CHOUCHENE</v>
      </c>
      <c r="C8" s="557"/>
      <c r="D8" s="557"/>
      <c r="E8" s="557"/>
      <c r="F8" s="557"/>
      <c r="G8" s="92"/>
    </row>
    <row r="9" spans="1:7" s="258" customFormat="1" ht="24" x14ac:dyDescent="0.45">
      <c r="A9" s="5" t="s">
        <v>41</v>
      </c>
      <c r="B9" s="558" t="str">
        <f>'A1 Exploitation'!B10:F10</f>
        <v>Directeur magasin &amp; chefs rayons</v>
      </c>
      <c r="C9" s="558"/>
      <c r="D9" s="558"/>
      <c r="E9" s="558"/>
      <c r="F9" s="558"/>
      <c r="G9" s="92"/>
    </row>
    <row r="10" spans="1:7" s="258" customFormat="1" ht="24" x14ac:dyDescent="0.45">
      <c r="A10" s="4" t="s">
        <v>40</v>
      </c>
      <c r="B10" s="553">
        <f>'A1 Exploitation'!B11:F11</f>
        <v>43497</v>
      </c>
      <c r="C10" s="553"/>
      <c r="D10" s="553"/>
      <c r="E10" s="553"/>
      <c r="F10" s="553"/>
      <c r="G10" s="92"/>
    </row>
    <row r="11" spans="1:7" s="258" customFormat="1" ht="24" x14ac:dyDescent="0.45">
      <c r="A11" s="4" t="s">
        <v>250</v>
      </c>
      <c r="B11" s="550">
        <f>D199</f>
        <v>0.75203252032520329</v>
      </c>
      <c r="C11" s="550"/>
      <c r="D11" s="550"/>
      <c r="E11" s="550"/>
      <c r="F11" s="550"/>
      <c r="G11" s="92"/>
    </row>
    <row r="12" spans="1:7" s="258" customFormat="1" ht="22.5" x14ac:dyDescent="0.45">
      <c r="A12" s="1"/>
      <c r="D12" s="518"/>
      <c r="E12" s="518"/>
      <c r="F12" s="518"/>
      <c r="G12" s="518"/>
    </row>
    <row r="13" spans="1:7" s="258" customFormat="1" ht="11.25" customHeight="1" x14ac:dyDescent="0.3">
      <c r="A13" s="551" t="s">
        <v>28</v>
      </c>
      <c r="B13" s="552" t="s">
        <v>29</v>
      </c>
      <c r="C13" s="552"/>
      <c r="D13" s="552" t="s">
        <v>42</v>
      </c>
      <c r="E13" s="552" t="s">
        <v>160</v>
      </c>
      <c r="F13" s="552" t="s">
        <v>161</v>
      </c>
      <c r="G13" s="80"/>
    </row>
    <row r="14" spans="1:7" s="258" customFormat="1" ht="12.75" customHeight="1" x14ac:dyDescent="0.3">
      <c r="A14" s="551"/>
      <c r="B14" s="22" t="s">
        <v>32</v>
      </c>
      <c r="C14" s="22" t="s">
        <v>31</v>
      </c>
      <c r="D14" s="552"/>
      <c r="E14" s="552"/>
      <c r="F14" s="552"/>
      <c r="G14" s="94"/>
    </row>
    <row r="15" spans="1:7" x14ac:dyDescent="0.3">
      <c r="A15" s="541"/>
      <c r="B15" s="542"/>
      <c r="C15" s="542"/>
      <c r="D15" s="542"/>
      <c r="E15" s="542"/>
      <c r="F15" s="542"/>
    </row>
    <row r="16" spans="1:7" ht="19.5" x14ac:dyDescent="0.4">
      <c r="A16" s="545" t="s">
        <v>0</v>
      </c>
      <c r="B16" s="546"/>
      <c r="C16" s="546"/>
      <c r="D16" s="546"/>
      <c r="E16" s="546"/>
      <c r="F16" s="546"/>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461</v>
      </c>
      <c r="B21" s="265">
        <v>2</v>
      </c>
      <c r="C21" s="265"/>
      <c r="D21" s="65"/>
      <c r="E21" s="265"/>
      <c r="F21" s="265"/>
    </row>
    <row r="22" spans="1:7" x14ac:dyDescent="0.3">
      <c r="A22" s="547" t="s">
        <v>34</v>
      </c>
      <c r="B22" s="543"/>
      <c r="C22" s="544"/>
      <c r="D22" s="381">
        <f>SUM(B17:C21)</f>
        <v>10</v>
      </c>
    </row>
    <row r="23" spans="1:7" x14ac:dyDescent="0.3">
      <c r="A23" s="534" t="s">
        <v>251</v>
      </c>
      <c r="B23" s="535"/>
      <c r="C23" s="536"/>
      <c r="D23" s="21">
        <f>D22/(COUNT(B17:C21)*2)</f>
        <v>1</v>
      </c>
    </row>
    <row r="24" spans="1:7" s="10" customFormat="1" x14ac:dyDescent="0.3">
      <c r="A24" s="14"/>
      <c r="B24" s="15"/>
      <c r="C24" s="15"/>
      <c r="D24" s="16"/>
      <c r="G24" s="93"/>
    </row>
    <row r="25" spans="1:7" ht="19.5" x14ac:dyDescent="0.4">
      <c r="A25" s="539" t="s">
        <v>4</v>
      </c>
      <c r="B25" s="540"/>
      <c r="C25" s="540"/>
      <c r="D25" s="540"/>
      <c r="E25" s="540"/>
      <c r="F25" s="540"/>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ht="33" x14ac:dyDescent="0.3">
      <c r="A29" s="7" t="s">
        <v>236</v>
      </c>
      <c r="B29" s="265">
        <v>1</v>
      </c>
      <c r="C29" s="265"/>
      <c r="D29" s="63" t="s">
        <v>559</v>
      </c>
      <c r="E29" s="63" t="s">
        <v>578</v>
      </c>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4" t="s">
        <v>34</v>
      </c>
      <c r="B33" s="535"/>
      <c r="C33" s="536"/>
      <c r="D33" s="380">
        <f>SUM(B26:C32)</f>
        <v>13</v>
      </c>
    </row>
    <row r="34" spans="1:7" x14ac:dyDescent="0.3">
      <c r="A34" s="534" t="s">
        <v>251</v>
      </c>
      <c r="B34" s="535"/>
      <c r="C34" s="536"/>
      <c r="D34" s="21">
        <f>D33/(COUNT(B26:C32)*2)</f>
        <v>0.9285714285714286</v>
      </c>
    </row>
    <row r="35" spans="1:7" s="10" customFormat="1" x14ac:dyDescent="0.3">
      <c r="A35" s="14"/>
      <c r="B35" s="15"/>
      <c r="C35" s="15"/>
      <c r="D35" s="16"/>
      <c r="G35" s="93"/>
    </row>
    <row r="36" spans="1:7" s="10" customFormat="1" ht="19.5" x14ac:dyDescent="0.4">
      <c r="A36" s="539" t="s">
        <v>180</v>
      </c>
      <c r="B36" s="540"/>
      <c r="C36" s="540"/>
      <c r="D36" s="540"/>
      <c r="E36" s="540"/>
      <c r="F36" s="540"/>
      <c r="G36" s="93"/>
    </row>
    <row r="37" spans="1:7" s="10" customFormat="1" ht="33.75" x14ac:dyDescent="0.35">
      <c r="A37" s="28" t="s">
        <v>84</v>
      </c>
      <c r="B37" s="265">
        <v>1</v>
      </c>
      <c r="C37" s="88" t="str">
        <f>IF(B37=0, -5, "0")</f>
        <v>0</v>
      </c>
      <c r="D37" s="63" t="s">
        <v>649</v>
      </c>
      <c r="E37" s="63" t="s">
        <v>650</v>
      </c>
      <c r="F37" s="265"/>
      <c r="G37" s="93"/>
    </row>
    <row r="38" spans="1:7" s="10" customFormat="1" x14ac:dyDescent="0.3">
      <c r="A38" s="7" t="s">
        <v>194</v>
      </c>
      <c r="B38" s="265">
        <v>2</v>
      </c>
      <c r="C38" s="265"/>
      <c r="D38" s="63"/>
      <c r="E38" s="265"/>
      <c r="F38" s="265"/>
      <c r="G38" s="93"/>
    </row>
    <row r="39" spans="1:7" s="10" customFormat="1" ht="33" x14ac:dyDescent="0.3">
      <c r="A39" s="7" t="s">
        <v>237</v>
      </c>
      <c r="B39" s="265">
        <v>0</v>
      </c>
      <c r="C39" s="265"/>
      <c r="D39" s="63" t="s">
        <v>553</v>
      </c>
      <c r="E39" s="63" t="s">
        <v>507</v>
      </c>
      <c r="F39" s="265" t="s">
        <v>299</v>
      </c>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4" t="s">
        <v>34</v>
      </c>
      <c r="B42" s="535"/>
      <c r="C42" s="536"/>
      <c r="D42" s="380">
        <f>SUM(B37:C41)</f>
        <v>7</v>
      </c>
      <c r="E42" s="259"/>
      <c r="F42" s="259"/>
      <c r="G42" s="93"/>
    </row>
    <row r="43" spans="1:7" s="10" customFormat="1" x14ac:dyDescent="0.3">
      <c r="A43" s="534" t="s">
        <v>251</v>
      </c>
      <c r="B43" s="535"/>
      <c r="C43" s="536"/>
      <c r="D43" s="21">
        <f>D42/(COUNT(B37:C41)*2)</f>
        <v>0.7</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265">
        <v>2</v>
      </c>
      <c r="C46" s="265"/>
      <c r="D46" s="66"/>
      <c r="E46" s="265"/>
      <c r="F46" s="265"/>
    </row>
    <row r="47" spans="1:7" x14ac:dyDescent="0.3">
      <c r="A47" s="7" t="s">
        <v>70</v>
      </c>
      <c r="B47" s="265">
        <v>2</v>
      </c>
      <c r="C47" s="265"/>
      <c r="D47" s="66"/>
      <c r="E47" s="265"/>
      <c r="F47" s="265"/>
    </row>
    <row r="48" spans="1:7" ht="49.5" x14ac:dyDescent="0.3">
      <c r="A48" s="7" t="s">
        <v>192</v>
      </c>
      <c r="B48" s="265">
        <v>1</v>
      </c>
      <c r="C48" s="265"/>
      <c r="D48" s="63" t="s">
        <v>570</v>
      </c>
      <c r="E48" s="63" t="s">
        <v>580</v>
      </c>
      <c r="F48" s="265" t="s">
        <v>298</v>
      </c>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34" t="s">
        <v>34</v>
      </c>
      <c r="B52" s="535"/>
      <c r="C52" s="536"/>
      <c r="D52" s="380">
        <f>SUM(B46:C51)</f>
        <v>11</v>
      </c>
    </row>
    <row r="53" spans="1:7" x14ac:dyDescent="0.3">
      <c r="A53" s="534" t="s">
        <v>251</v>
      </c>
      <c r="B53" s="535"/>
      <c r="C53" s="536"/>
      <c r="D53" s="21">
        <f>D52/(COUNT(B46:C51)*2)</f>
        <v>0.91666666666666663</v>
      </c>
    </row>
    <row r="54" spans="1:7" s="10" customFormat="1" x14ac:dyDescent="0.3">
      <c r="A54" s="14"/>
      <c r="B54" s="15"/>
      <c r="C54" s="15"/>
      <c r="D54" s="16"/>
      <c r="G54" s="93"/>
    </row>
    <row r="55" spans="1:7" ht="19.5" x14ac:dyDescent="0.4">
      <c r="A55" s="539" t="s">
        <v>8</v>
      </c>
      <c r="B55" s="540"/>
      <c r="C55" s="540"/>
      <c r="D55" s="540"/>
      <c r="E55" s="540"/>
      <c r="F55" s="540"/>
    </row>
    <row r="56" spans="1:7" ht="36" x14ac:dyDescent="0.35">
      <c r="A56" s="29" t="s">
        <v>148</v>
      </c>
      <c r="B56" s="265">
        <v>1</v>
      </c>
      <c r="C56" s="88" t="str">
        <f>IF(B56=0, -5, "0")</f>
        <v>0</v>
      </c>
      <c r="D56" s="63" t="s">
        <v>655</v>
      </c>
      <c r="E56" s="63" t="s">
        <v>544</v>
      </c>
      <c r="F56" s="265"/>
    </row>
    <row r="57" spans="1:7" x14ac:dyDescent="0.3">
      <c r="A57" s="9" t="s">
        <v>141</v>
      </c>
      <c r="B57" s="265">
        <v>2</v>
      </c>
      <c r="C57" s="265"/>
      <c r="D57" s="265"/>
      <c r="E57" s="67"/>
      <c r="F57" s="265"/>
    </row>
    <row r="58" spans="1:7" ht="33" x14ac:dyDescent="0.3">
      <c r="A58" s="11" t="s">
        <v>205</v>
      </c>
      <c r="B58" s="265">
        <v>1</v>
      </c>
      <c r="C58" s="265"/>
      <c r="D58" s="63" t="s">
        <v>524</v>
      </c>
      <c r="E58" s="63" t="s">
        <v>542</v>
      </c>
      <c r="F58" s="265" t="s">
        <v>299</v>
      </c>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4" t="s">
        <v>34</v>
      </c>
      <c r="B63" s="535"/>
      <c r="C63" s="536"/>
      <c r="D63" s="380">
        <f>SUM(B56:C62)</f>
        <v>12</v>
      </c>
    </row>
    <row r="64" spans="1:7" x14ac:dyDescent="0.3">
      <c r="A64" s="534" t="s">
        <v>251</v>
      </c>
      <c r="B64" s="535"/>
      <c r="C64" s="536"/>
      <c r="D64" s="21">
        <f>D63/(COUNT(B56:C62)*2)</f>
        <v>0.8571428571428571</v>
      </c>
    </row>
    <row r="65" spans="1:7" s="10" customFormat="1" x14ac:dyDescent="0.3">
      <c r="A65" s="14"/>
      <c r="B65" s="15"/>
      <c r="C65" s="15"/>
      <c r="D65" s="16"/>
      <c r="G65" s="93"/>
    </row>
    <row r="66" spans="1:7" ht="19.5" x14ac:dyDescent="0.4">
      <c r="A66" s="539" t="s">
        <v>111</v>
      </c>
      <c r="B66" s="540"/>
      <c r="C66" s="540"/>
      <c r="D66" s="540"/>
      <c r="E66" s="540"/>
      <c r="F66" s="540"/>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73"/>
      <c r="E76" s="73"/>
      <c r="F76" s="265"/>
    </row>
    <row r="77" spans="1:7" ht="33.75" x14ac:dyDescent="0.35">
      <c r="A77" s="32" t="s">
        <v>241</v>
      </c>
      <c r="B77" s="68">
        <v>0</v>
      </c>
      <c r="C77" s="88">
        <f>IF(B77=0, -5, "0")</f>
        <v>-5</v>
      </c>
      <c r="D77" s="63" t="s">
        <v>502</v>
      </c>
      <c r="E77" s="63" t="s">
        <v>503</v>
      </c>
      <c r="F77" s="265" t="s">
        <v>298</v>
      </c>
    </row>
    <row r="78" spans="1:7" s="10" customFormat="1" x14ac:dyDescent="0.3">
      <c r="A78" s="9" t="s">
        <v>193</v>
      </c>
      <c r="B78" s="68">
        <v>2</v>
      </c>
      <c r="C78" s="266"/>
      <c r="D78" s="63"/>
      <c r="E78" s="75"/>
      <c r="F78" s="265"/>
      <c r="G78" s="93"/>
    </row>
    <row r="79" spans="1:7" ht="33" x14ac:dyDescent="0.3">
      <c r="A79" s="7" t="s">
        <v>149</v>
      </c>
      <c r="B79" s="68">
        <v>1</v>
      </c>
      <c r="C79" s="265"/>
      <c r="D79" s="63" t="s">
        <v>604</v>
      </c>
      <c r="E79" s="63" t="s">
        <v>605</v>
      </c>
      <c r="F79" s="265" t="s">
        <v>299</v>
      </c>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4" t="s">
        <v>34</v>
      </c>
      <c r="B84" s="535"/>
      <c r="C84" s="536"/>
      <c r="D84" s="380">
        <f>SUM(B67:C83)</f>
        <v>26</v>
      </c>
    </row>
    <row r="85" spans="1:7" x14ac:dyDescent="0.3">
      <c r="A85" s="534" t="s">
        <v>251</v>
      </c>
      <c r="B85" s="535"/>
      <c r="C85" s="536"/>
      <c r="D85" s="21">
        <f>D84/(COUNT(B67:C83)*2)</f>
        <v>0.72222222222222221</v>
      </c>
    </row>
    <row r="86" spans="1:7" s="10" customFormat="1" x14ac:dyDescent="0.3">
      <c r="A86" s="14"/>
      <c r="B86" s="15"/>
      <c r="C86" s="15"/>
      <c r="D86" s="16"/>
      <c r="G86" s="93"/>
    </row>
    <row r="87" spans="1:7" ht="19.5" x14ac:dyDescent="0.4">
      <c r="A87" s="539" t="s">
        <v>172</v>
      </c>
      <c r="B87" s="540"/>
      <c r="C87" s="540"/>
      <c r="D87" s="540"/>
      <c r="E87" s="540"/>
      <c r="F87" s="540"/>
    </row>
    <row r="88" spans="1:7" ht="52.5" customHeight="1" x14ac:dyDescent="0.4">
      <c r="A88" s="36" t="s">
        <v>229</v>
      </c>
      <c r="B88" s="78">
        <v>1</v>
      </c>
      <c r="C88" s="69"/>
      <c r="D88" s="63" t="s">
        <v>616</v>
      </c>
      <c r="E88" s="63"/>
      <c r="F88" s="265" t="s">
        <v>299</v>
      </c>
    </row>
    <row r="89" spans="1:7" ht="34.5" x14ac:dyDescent="0.4">
      <c r="A89" s="7" t="s">
        <v>228</v>
      </c>
      <c r="B89" s="78">
        <v>1</v>
      </c>
      <c r="C89" s="69"/>
      <c r="D89" s="63" t="s">
        <v>495</v>
      </c>
      <c r="E89" s="63" t="s">
        <v>544</v>
      </c>
      <c r="F89" s="265" t="s">
        <v>299</v>
      </c>
    </row>
    <row r="90" spans="1:7" ht="19.5" x14ac:dyDescent="0.4">
      <c r="A90" s="7" t="s">
        <v>256</v>
      </c>
      <c r="B90" s="78">
        <v>2</v>
      </c>
      <c r="C90" s="69"/>
      <c r="D90" s="75"/>
      <c r="E90" s="265"/>
      <c r="F90" s="265"/>
    </row>
    <row r="91" spans="1:7" ht="51" x14ac:dyDescent="0.4">
      <c r="A91" s="11" t="s">
        <v>257</v>
      </c>
      <c r="B91" s="78">
        <v>1</v>
      </c>
      <c r="C91" s="69"/>
      <c r="D91" s="63" t="s">
        <v>610</v>
      </c>
      <c r="E91" s="63" t="s">
        <v>545</v>
      </c>
      <c r="F91" s="265" t="s">
        <v>298</v>
      </c>
    </row>
    <row r="92" spans="1:7" ht="19.5" x14ac:dyDescent="0.4">
      <c r="A92" s="8" t="s">
        <v>207</v>
      </c>
      <c r="B92" s="78">
        <v>1</v>
      </c>
      <c r="C92" s="69"/>
      <c r="D92" s="63" t="s">
        <v>611</v>
      </c>
      <c r="E92" s="265"/>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ht="66" x14ac:dyDescent="0.3">
      <c r="A95" s="8" t="s">
        <v>138</v>
      </c>
      <c r="B95" s="78">
        <v>0</v>
      </c>
      <c r="C95" s="265"/>
      <c r="D95" s="63" t="s">
        <v>615</v>
      </c>
      <c r="E95" s="63" t="s">
        <v>614</v>
      </c>
      <c r="F95" s="265" t="s">
        <v>299</v>
      </c>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99.75" x14ac:dyDescent="0.35">
      <c r="A99" s="32" t="s">
        <v>163</v>
      </c>
      <c r="B99" s="78">
        <v>0</v>
      </c>
      <c r="C99" s="88">
        <f>IF(B99=0, -5, "0")</f>
        <v>-5</v>
      </c>
      <c r="D99" s="63" t="s">
        <v>612</v>
      </c>
      <c r="E99" s="63" t="s">
        <v>613</v>
      </c>
      <c r="F99" s="265" t="s">
        <v>299</v>
      </c>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34" t="s">
        <v>34</v>
      </c>
      <c r="B102" s="535"/>
      <c r="C102" s="536"/>
      <c r="D102" s="380">
        <f>SUM(B88:C101)</f>
        <v>15</v>
      </c>
    </row>
    <row r="103" spans="1:7" x14ac:dyDescent="0.3">
      <c r="A103" s="534" t="s">
        <v>251</v>
      </c>
      <c r="B103" s="535"/>
      <c r="C103" s="536"/>
      <c r="D103" s="21">
        <f>D102/(COUNT(B88:C101)*2)</f>
        <v>0.5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9" t="s">
        <v>173</v>
      </c>
      <c r="B106" s="540"/>
      <c r="C106" s="540"/>
      <c r="D106" s="540"/>
      <c r="E106" s="540"/>
      <c r="F106" s="540"/>
      <c r="G106" s="93"/>
    </row>
    <row r="107" spans="1:7" s="10" customFormat="1" ht="34.5" x14ac:dyDescent="0.4">
      <c r="A107" s="36" t="s">
        <v>230</v>
      </c>
      <c r="B107" s="78">
        <v>2</v>
      </c>
      <c r="C107" s="69"/>
      <c r="D107" s="75"/>
      <c r="E107" s="265"/>
      <c r="F107" s="265"/>
      <c r="G107" s="93"/>
    </row>
    <row r="108" spans="1:7" s="10" customFormat="1" ht="32.25" x14ac:dyDescent="0.4">
      <c r="A108" s="7" t="s">
        <v>155</v>
      </c>
      <c r="B108" s="78">
        <v>1</v>
      </c>
      <c r="C108" s="69"/>
      <c r="D108" s="75" t="s">
        <v>619</v>
      </c>
      <c r="E108" s="75" t="s">
        <v>620</v>
      </c>
      <c r="F108" s="265" t="s">
        <v>298</v>
      </c>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t="s">
        <v>621</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4" t="s">
        <v>34</v>
      </c>
      <c r="B118" s="535"/>
      <c r="C118" s="536"/>
      <c r="D118" s="380">
        <f>SUM(B107:C117)</f>
        <v>21</v>
      </c>
      <c r="E118" s="259"/>
      <c r="F118" s="259"/>
      <c r="G118" s="93"/>
    </row>
    <row r="119" spans="1:7" s="10" customFormat="1" x14ac:dyDescent="0.3">
      <c r="A119" s="534" t="s">
        <v>251</v>
      </c>
      <c r="B119" s="535"/>
      <c r="C119" s="536"/>
      <c r="D119" s="21">
        <f>D118/(COUNT(B107:C117)*2)</f>
        <v>0.95454545454545459</v>
      </c>
      <c r="E119" s="259"/>
      <c r="F119" s="259"/>
      <c r="G119" s="93"/>
    </row>
    <row r="120" spans="1:7" s="10" customFormat="1" x14ac:dyDescent="0.3">
      <c r="A120" s="14"/>
      <c r="B120" s="15"/>
      <c r="C120" s="15"/>
      <c r="D120" s="16"/>
      <c r="G120" s="93"/>
    </row>
    <row r="121" spans="1:7" ht="19.5" x14ac:dyDescent="0.4">
      <c r="A121" s="539" t="s">
        <v>156</v>
      </c>
      <c r="B121" s="540"/>
      <c r="C121" s="540"/>
      <c r="D121" s="540"/>
      <c r="E121" s="540"/>
      <c r="F121" s="540"/>
    </row>
    <row r="122" spans="1:7" x14ac:dyDescent="0.3">
      <c r="A122" s="30" t="s">
        <v>231</v>
      </c>
      <c r="B122" s="79">
        <v>2</v>
      </c>
      <c r="C122" s="265"/>
      <c r="D122" s="81"/>
      <c r="E122" s="81"/>
      <c r="F122" s="265"/>
    </row>
    <row r="123" spans="1:7" ht="33" x14ac:dyDescent="0.3">
      <c r="A123" s="30" t="s">
        <v>228</v>
      </c>
      <c r="B123" s="79">
        <v>1</v>
      </c>
      <c r="C123" s="265"/>
      <c r="D123" s="63" t="s">
        <v>589</v>
      </c>
      <c r="E123" s="63" t="s">
        <v>590</v>
      </c>
      <c r="F123" s="265" t="s">
        <v>298</v>
      </c>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50.25" x14ac:dyDescent="0.35">
      <c r="A128" s="28" t="s">
        <v>197</v>
      </c>
      <c r="B128" s="79">
        <v>1</v>
      </c>
      <c r="C128" s="88" t="str">
        <f>IF(B128=0, -5, "0")</f>
        <v>0</v>
      </c>
      <c r="D128" s="63" t="s">
        <v>634</v>
      </c>
      <c r="E128" s="63" t="s">
        <v>635</v>
      </c>
      <c r="F128" s="265" t="s">
        <v>298</v>
      </c>
    </row>
    <row r="129" spans="1:7" ht="33" x14ac:dyDescent="0.3">
      <c r="A129" s="8" t="s">
        <v>139</v>
      </c>
      <c r="B129" s="79">
        <v>1</v>
      </c>
      <c r="C129" s="89"/>
      <c r="D129" s="63" t="s">
        <v>579</v>
      </c>
      <c r="E129" s="63" t="s">
        <v>542</v>
      </c>
      <c r="F129" s="265" t="s">
        <v>299</v>
      </c>
    </row>
    <row r="130" spans="1:7" ht="50.25" x14ac:dyDescent="0.35">
      <c r="A130" s="29" t="s">
        <v>164</v>
      </c>
      <c r="B130" s="79">
        <v>1</v>
      </c>
      <c r="C130" s="88" t="str">
        <f>IF(B130=0, -5, "0")</f>
        <v>0</v>
      </c>
      <c r="D130" s="424" t="s">
        <v>637</v>
      </c>
      <c r="E130" s="63" t="s">
        <v>635</v>
      </c>
      <c r="F130" s="265" t="s">
        <v>299</v>
      </c>
    </row>
    <row r="131" spans="1:7" x14ac:dyDescent="0.3">
      <c r="A131" s="11" t="s">
        <v>232</v>
      </c>
      <c r="B131" s="79">
        <v>2</v>
      </c>
      <c r="C131" s="89"/>
      <c r="D131" s="63"/>
      <c r="E131" s="63"/>
      <c r="F131" s="265"/>
    </row>
    <row r="132" spans="1:7" ht="39" customHeight="1" x14ac:dyDescent="0.35">
      <c r="A132" s="31" t="s">
        <v>272</v>
      </c>
      <c r="B132" s="79">
        <v>2</v>
      </c>
      <c r="C132" s="88" t="str">
        <f>IF(B132=0, -5, "0")</f>
        <v>0</v>
      </c>
      <c r="D132" s="75" t="s">
        <v>636</v>
      </c>
      <c r="E132" s="70"/>
      <c r="F132" s="265"/>
    </row>
    <row r="133" spans="1:7" x14ac:dyDescent="0.3">
      <c r="A133" s="534" t="s">
        <v>34</v>
      </c>
      <c r="B133" s="535"/>
      <c r="C133" s="536"/>
      <c r="D133" s="380">
        <f>SUM(B122:C132)</f>
        <v>18</v>
      </c>
    </row>
    <row r="134" spans="1:7" x14ac:dyDescent="0.3">
      <c r="A134" s="534" t="s">
        <v>251</v>
      </c>
      <c r="B134" s="535"/>
      <c r="C134" s="536"/>
      <c r="D134" s="20">
        <f>D133/(COUNT(B122:C132)*2)</f>
        <v>0.81818181818181823</v>
      </c>
    </row>
    <row r="135" spans="1:7" s="10" customFormat="1" x14ac:dyDescent="0.3">
      <c r="A135" s="14"/>
      <c r="B135" s="15"/>
      <c r="C135" s="15"/>
      <c r="D135" s="19"/>
      <c r="G135" s="93"/>
    </row>
    <row r="136" spans="1:7" ht="19.5" x14ac:dyDescent="0.4">
      <c r="A136" s="539" t="s">
        <v>61</v>
      </c>
      <c r="B136" s="540"/>
      <c r="C136" s="540"/>
      <c r="D136" s="540"/>
      <c r="E136" s="540"/>
      <c r="F136" s="540"/>
    </row>
    <row r="137" spans="1:7" ht="19.5" x14ac:dyDescent="0.4">
      <c r="A137" s="11" t="s">
        <v>258</v>
      </c>
      <c r="B137" s="78">
        <v>2</v>
      </c>
      <c r="C137" s="69"/>
      <c r="D137" s="71"/>
      <c r="E137" s="265"/>
      <c r="F137" s="265"/>
    </row>
    <row r="138" spans="1:7" ht="33.75" x14ac:dyDescent="0.35">
      <c r="A138" s="28" t="s">
        <v>108</v>
      </c>
      <c r="B138" s="78">
        <v>1</v>
      </c>
      <c r="C138" s="88" t="str">
        <f>IF(B138=0, -5, "0")</f>
        <v>0</v>
      </c>
      <c r="D138" s="426" t="s">
        <v>639</v>
      </c>
      <c r="E138" s="63" t="s">
        <v>640</v>
      </c>
      <c r="F138" s="265"/>
    </row>
    <row r="139" spans="1:7" x14ac:dyDescent="0.3">
      <c r="A139" s="9" t="s">
        <v>233</v>
      </c>
      <c r="B139" s="78">
        <v>2</v>
      </c>
      <c r="C139" s="63"/>
      <c r="D139" s="71"/>
      <c r="E139" s="265"/>
      <c r="F139" s="265"/>
    </row>
    <row r="140" spans="1:7" ht="99" x14ac:dyDescent="0.3">
      <c r="A140" s="38" t="s">
        <v>234</v>
      </c>
      <c r="B140" s="78">
        <v>0</v>
      </c>
      <c r="C140" s="63"/>
      <c r="D140" s="95" t="s">
        <v>641</v>
      </c>
      <c r="E140" s="63" t="s">
        <v>489</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ht="49.5" x14ac:dyDescent="0.3">
      <c r="A143" s="11" t="s">
        <v>260</v>
      </c>
      <c r="B143" s="78">
        <v>0</v>
      </c>
      <c r="C143" s="90"/>
      <c r="D143" s="421" t="s">
        <v>526</v>
      </c>
      <c r="E143" s="63" t="s">
        <v>548</v>
      </c>
      <c r="F143" s="265" t="s">
        <v>298</v>
      </c>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ht="66" x14ac:dyDescent="0.3">
      <c r="A146" s="11" t="s">
        <v>82</v>
      </c>
      <c r="B146" s="78">
        <v>1</v>
      </c>
      <c r="C146" s="63"/>
      <c r="D146" s="95" t="s">
        <v>638</v>
      </c>
      <c r="E146" s="63" t="s">
        <v>582</v>
      </c>
      <c r="F146" s="265" t="s">
        <v>298</v>
      </c>
    </row>
    <row r="147" spans="1:7" ht="66" x14ac:dyDescent="0.3">
      <c r="A147" s="36" t="s">
        <v>175</v>
      </c>
      <c r="B147" s="78">
        <v>1</v>
      </c>
      <c r="C147" s="63"/>
      <c r="D147" s="95" t="s">
        <v>525</v>
      </c>
      <c r="E147" s="63" t="s">
        <v>558</v>
      </c>
      <c r="F147" s="265"/>
    </row>
    <row r="148" spans="1:7" x14ac:dyDescent="0.3">
      <c r="A148" s="7" t="s">
        <v>261</v>
      </c>
      <c r="B148" s="78">
        <v>2</v>
      </c>
      <c r="C148" s="63"/>
      <c r="D148" s="63"/>
      <c r="E148" s="265"/>
      <c r="F148" s="265"/>
    </row>
    <row r="149" spans="1:7" x14ac:dyDescent="0.3">
      <c r="A149" s="534" t="s">
        <v>34</v>
      </c>
      <c r="B149" s="535"/>
      <c r="C149" s="536"/>
      <c r="D149" s="380">
        <f>SUM(B137:C148)</f>
        <v>17</v>
      </c>
    </row>
    <row r="150" spans="1:7" x14ac:dyDescent="0.3">
      <c r="A150" s="534" t="s">
        <v>251</v>
      </c>
      <c r="B150" s="535"/>
      <c r="C150" s="536"/>
      <c r="D150" s="21">
        <f>D149/(COUNT(B137:C148)*2)</f>
        <v>0.70833333333333337</v>
      </c>
    </row>
    <row r="151" spans="1:7" s="10" customFormat="1" x14ac:dyDescent="0.3">
      <c r="A151" s="14"/>
      <c r="B151" s="15"/>
      <c r="C151" s="15"/>
      <c r="D151" s="16"/>
      <c r="G151" s="93"/>
    </row>
    <row r="152" spans="1:7" ht="19.5" x14ac:dyDescent="0.4">
      <c r="A152" s="539" t="s">
        <v>178</v>
      </c>
      <c r="B152" s="540"/>
      <c r="C152" s="540"/>
      <c r="D152" s="540"/>
      <c r="E152" s="540"/>
      <c r="F152" s="540"/>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4" t="s">
        <v>34</v>
      </c>
      <c r="B161" s="543"/>
      <c r="C161" s="544"/>
      <c r="D161" s="381">
        <f>SUM(B153:C160)</f>
        <v>16</v>
      </c>
    </row>
    <row r="162" spans="1:7" x14ac:dyDescent="0.3">
      <c r="A162" s="534" t="s">
        <v>251</v>
      </c>
      <c r="B162" s="535"/>
      <c r="C162" s="536"/>
      <c r="D162" s="21">
        <f>D161/(COUNT(B153:C160)*2)</f>
        <v>1</v>
      </c>
    </row>
    <row r="163" spans="1:7" s="10" customFormat="1" x14ac:dyDescent="0.3">
      <c r="A163" s="14"/>
      <c r="B163" s="15"/>
      <c r="C163" s="17"/>
      <c r="D163" s="18"/>
      <c r="G163" s="93"/>
    </row>
    <row r="164" spans="1:7" ht="19.5" x14ac:dyDescent="0.4">
      <c r="A164" s="539" t="s">
        <v>64</v>
      </c>
      <c r="B164" s="540"/>
      <c r="C164" s="540"/>
      <c r="D164" s="540"/>
      <c r="E164" s="540"/>
      <c r="F164" s="540"/>
    </row>
    <row r="165" spans="1:7" ht="33.75" x14ac:dyDescent="0.35">
      <c r="A165" s="28" t="s">
        <v>242</v>
      </c>
      <c r="B165" s="265">
        <v>1</v>
      </c>
      <c r="C165" s="88" t="str">
        <f>IF(B165=0, -5, "0")</f>
        <v>0</v>
      </c>
      <c r="D165" s="63" t="s">
        <v>642</v>
      </c>
      <c r="E165" s="265" t="s">
        <v>643</v>
      </c>
      <c r="F165" s="265" t="s">
        <v>298</v>
      </c>
    </row>
    <row r="166" spans="1:7" ht="99" x14ac:dyDescent="0.3">
      <c r="A166" s="7" t="s">
        <v>243</v>
      </c>
      <c r="B166" s="265">
        <v>1</v>
      </c>
      <c r="C166" s="265"/>
      <c r="D166" s="63" t="s">
        <v>658</v>
      </c>
      <c r="E166" s="63" t="s">
        <v>657</v>
      </c>
      <c r="F166" s="265" t="s">
        <v>299</v>
      </c>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34" t="s">
        <v>34</v>
      </c>
      <c r="B169" s="535"/>
      <c r="C169" s="536"/>
      <c r="D169" s="380">
        <f>SUM(B165:C168)</f>
        <v>6</v>
      </c>
    </row>
    <row r="170" spans="1:7" x14ac:dyDescent="0.3">
      <c r="A170" s="534" t="s">
        <v>251</v>
      </c>
      <c r="B170" s="535"/>
      <c r="C170" s="536"/>
      <c r="D170" s="21">
        <f>D169/(COUNT(B165:C168)*2)</f>
        <v>0.75</v>
      </c>
    </row>
    <row r="171" spans="1:7" s="10" customFormat="1" x14ac:dyDescent="0.3">
      <c r="A171" s="14"/>
      <c r="B171" s="15"/>
      <c r="C171" s="15"/>
      <c r="D171" s="16"/>
      <c r="G171" s="93"/>
    </row>
    <row r="172" spans="1:7" ht="19.5" x14ac:dyDescent="0.4">
      <c r="A172" s="537" t="s">
        <v>15</v>
      </c>
      <c r="B172" s="538"/>
      <c r="C172" s="538"/>
      <c r="D172" s="538"/>
      <c r="E172" s="538"/>
      <c r="F172" s="538"/>
    </row>
    <row r="173" spans="1:7" ht="33" x14ac:dyDescent="0.3">
      <c r="A173" s="8" t="s">
        <v>152</v>
      </c>
      <c r="B173" s="265">
        <v>0</v>
      </c>
      <c r="C173" s="265"/>
      <c r="D173" s="425" t="s">
        <v>505</v>
      </c>
      <c r="E173" s="427" t="s">
        <v>506</v>
      </c>
      <c r="F173" s="265" t="s">
        <v>299</v>
      </c>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4" t="s">
        <v>34</v>
      </c>
      <c r="B177" s="535"/>
      <c r="C177" s="536"/>
      <c r="D177" s="380">
        <f>SUM(B173:C176)</f>
        <v>6</v>
      </c>
    </row>
    <row r="178" spans="1:7" x14ac:dyDescent="0.3">
      <c r="A178" s="534" t="s">
        <v>251</v>
      </c>
      <c r="B178" s="535"/>
      <c r="C178" s="536"/>
      <c r="D178" s="21">
        <f>D177/(COUNT(B173:C176)*2)</f>
        <v>0.75</v>
      </c>
    </row>
    <row r="179" spans="1:7" s="10" customFormat="1" x14ac:dyDescent="0.3">
      <c r="A179" s="14"/>
      <c r="B179" s="15"/>
      <c r="C179" s="15"/>
      <c r="D179" s="16"/>
      <c r="G179" s="93"/>
    </row>
    <row r="180" spans="1:7" ht="19.5" x14ac:dyDescent="0.4">
      <c r="A180" s="539" t="s">
        <v>65</v>
      </c>
      <c r="B180" s="540"/>
      <c r="C180" s="540"/>
      <c r="D180" s="540"/>
      <c r="E180" s="540"/>
      <c r="F180" s="540"/>
    </row>
    <row r="181" spans="1:7" x14ac:dyDescent="0.3">
      <c r="A181" s="30" t="s">
        <v>270</v>
      </c>
      <c r="B181" s="265">
        <v>2</v>
      </c>
      <c r="C181" s="265"/>
      <c r="D181" s="63"/>
      <c r="E181" s="63"/>
      <c r="F181" s="265"/>
    </row>
    <row r="182" spans="1:7" ht="33" x14ac:dyDescent="0.3">
      <c r="A182" s="38" t="s">
        <v>181</v>
      </c>
      <c r="B182" s="265">
        <v>1</v>
      </c>
      <c r="C182" s="265"/>
      <c r="D182" s="63" t="s">
        <v>659</v>
      </c>
      <c r="E182" s="63" t="s">
        <v>550</v>
      </c>
      <c r="F182" s="265" t="s">
        <v>299</v>
      </c>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4" t="s">
        <v>34</v>
      </c>
      <c r="B186" s="535"/>
      <c r="C186" s="536"/>
      <c r="D186" s="380">
        <f>SUM(B181:C185)</f>
        <v>9</v>
      </c>
    </row>
    <row r="187" spans="1:7" x14ac:dyDescent="0.3">
      <c r="A187" s="534" t="s">
        <v>251</v>
      </c>
      <c r="B187" s="535"/>
      <c r="C187" s="536"/>
      <c r="D187" s="21">
        <f>D186/(COUNT(B181:C185)*2)</f>
        <v>0.9</v>
      </c>
    </row>
    <row r="188" spans="1:7" s="10" customFormat="1" x14ac:dyDescent="0.3">
      <c r="A188" s="14"/>
      <c r="B188" s="15"/>
      <c r="C188" s="15"/>
      <c r="D188" s="16"/>
      <c r="G188" s="93"/>
    </row>
    <row r="189" spans="1:7" ht="19.5" x14ac:dyDescent="0.4">
      <c r="A189" s="539" t="s">
        <v>177</v>
      </c>
      <c r="B189" s="540"/>
      <c r="C189" s="540"/>
      <c r="D189" s="540"/>
      <c r="E189" s="540"/>
      <c r="F189" s="540"/>
    </row>
    <row r="190" spans="1:7" ht="49.5" x14ac:dyDescent="0.3">
      <c r="A190" s="30" t="s">
        <v>309</v>
      </c>
      <c r="B190" s="265">
        <v>1</v>
      </c>
      <c r="C190" s="265"/>
      <c r="D190" s="425" t="s">
        <v>594</v>
      </c>
      <c r="E190" s="427" t="s">
        <v>595</v>
      </c>
      <c r="F190" s="265" t="s">
        <v>299</v>
      </c>
      <c r="G190" s="259"/>
    </row>
    <row r="191" spans="1:7" ht="33.75" x14ac:dyDescent="0.35">
      <c r="A191" s="100" t="s">
        <v>271</v>
      </c>
      <c r="B191" s="265">
        <v>0</v>
      </c>
      <c r="C191" s="88">
        <f>IF(B191=0, -5, "0")</f>
        <v>-5</v>
      </c>
      <c r="D191" s="428" t="s">
        <v>523</v>
      </c>
      <c r="E191" s="429" t="s">
        <v>552</v>
      </c>
      <c r="F191" s="265"/>
    </row>
    <row r="192" spans="1:7" ht="82.5" x14ac:dyDescent="0.3">
      <c r="A192" s="8" t="s">
        <v>267</v>
      </c>
      <c r="B192" s="265">
        <v>1</v>
      </c>
      <c r="C192" s="265"/>
      <c r="D192" s="430" t="s">
        <v>661</v>
      </c>
      <c r="E192" s="429" t="s">
        <v>660</v>
      </c>
      <c r="F192" s="265" t="s">
        <v>298</v>
      </c>
    </row>
    <row r="193" spans="1:6" x14ac:dyDescent="0.3">
      <c r="A193" s="39" t="s">
        <v>159</v>
      </c>
      <c r="B193" s="265">
        <v>1</v>
      </c>
      <c r="C193" s="265"/>
      <c r="D193" s="265" t="s">
        <v>662</v>
      </c>
      <c r="E193" s="265" t="s">
        <v>663</v>
      </c>
      <c r="F193" s="265" t="s">
        <v>299</v>
      </c>
    </row>
    <row r="194" spans="1:6" x14ac:dyDescent="0.3">
      <c r="A194" s="534" t="s">
        <v>34</v>
      </c>
      <c r="B194" s="535"/>
      <c r="C194" s="536"/>
      <c r="D194" s="40">
        <f>SUM(B190:C193)</f>
        <v>-2</v>
      </c>
      <c r="E194" s="63"/>
    </row>
    <row r="195" spans="1:6" x14ac:dyDescent="0.3">
      <c r="A195" s="534" t="s">
        <v>251</v>
      </c>
      <c r="B195" s="535"/>
      <c r="C195" s="536"/>
      <c r="D195" s="21">
        <f>D194/(COUNT(B190:C193)*2)</f>
        <v>-0.2</v>
      </c>
    </row>
    <row r="197" spans="1:6" ht="18" x14ac:dyDescent="0.35">
      <c r="A197" s="43" t="s">
        <v>423</v>
      </c>
      <c r="B197" s="264"/>
      <c r="C197" s="264"/>
      <c r="D197" s="104">
        <f>E197/F197</f>
        <v>0.16666666666666666</v>
      </c>
      <c r="E197" s="416">
        <f>COUNTIF('A1 Technique'!F17:F193,"ok")</f>
        <v>4</v>
      </c>
      <c r="F197" s="416">
        <f>COUNTA('A1 Technique'!F17:F193)</f>
        <v>24</v>
      </c>
    </row>
    <row r="198" spans="1:6" ht="22.5" x14ac:dyDescent="0.3">
      <c r="A198" s="261" t="s">
        <v>424</v>
      </c>
      <c r="B198" s="262"/>
      <c r="C198" s="263"/>
      <c r="D198" s="26">
        <f>SUM(D194,D186,D177,D169,D161,D63,D52,D33,D22,D118,D149,D133,D102,D84,D42)</f>
        <v>185</v>
      </c>
    </row>
    <row r="199" spans="1:6" ht="22.5" x14ac:dyDescent="0.3">
      <c r="A199" s="261" t="s">
        <v>276</v>
      </c>
      <c r="B199" s="262"/>
      <c r="C199" s="263"/>
      <c r="D199" s="27">
        <f>D198/(COUNT(B190:C193,B181:C185,B173:C176,B165:C168,B153:C160,B56:C62,B46:C51,B26:C32,B17:C21,B107:C117,B137:C148,B122:C132,B88:C101,B67:C83,B37:C41)*2)</f>
        <v>0.75203252032520329</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190:B193 B37:B41 B46:B51 B181:B185 B67:B83 B88:B101 B107:B117 B56:B62 B122:B132 B153:B160 B165:B168 B173:B176 B26:B32">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695" sqref="D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8"/>
      <c r="E1" s="518"/>
      <c r="F1" s="518"/>
      <c r="G1" s="51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9" t="s">
        <v>151</v>
      </c>
      <c r="B7" s="519"/>
      <c r="C7" s="519"/>
      <c r="D7" s="519"/>
      <c r="E7" s="519"/>
      <c r="F7" s="519"/>
      <c r="G7" s="111"/>
    </row>
    <row r="8" spans="1:7" ht="22.5" x14ac:dyDescent="0.45">
      <c r="A8" s="520" t="str">
        <f>'Page de garde'!D18</f>
        <v>UHD Mourouj 1</v>
      </c>
      <c r="B8" s="520"/>
      <c r="C8" s="520"/>
      <c r="D8" s="520"/>
      <c r="E8" s="520"/>
      <c r="F8" s="520"/>
      <c r="G8" s="111"/>
    </row>
    <row r="9" spans="1:7" ht="22.5" x14ac:dyDescent="0.45">
      <c r="A9" s="112" t="s">
        <v>39</v>
      </c>
      <c r="B9" s="521"/>
      <c r="C9" s="521"/>
      <c r="D9" s="521"/>
      <c r="E9" s="521"/>
      <c r="F9" s="521"/>
      <c r="G9" s="111"/>
    </row>
    <row r="10" spans="1:7" ht="22.5" x14ac:dyDescent="0.45">
      <c r="A10" s="113" t="s">
        <v>41</v>
      </c>
      <c r="B10" s="522"/>
      <c r="C10" s="522"/>
      <c r="D10" s="522"/>
      <c r="E10" s="522"/>
      <c r="F10" s="522"/>
      <c r="G10" s="111"/>
    </row>
    <row r="11" spans="1:7" ht="22.5" x14ac:dyDescent="0.45">
      <c r="A11" s="112" t="s">
        <v>40</v>
      </c>
      <c r="B11" s="517"/>
      <c r="C11" s="517"/>
      <c r="D11" s="517"/>
      <c r="E11" s="517"/>
      <c r="F11" s="517"/>
      <c r="G11" s="111"/>
    </row>
    <row r="12" spans="1:7" ht="22.5" x14ac:dyDescent="0.45">
      <c r="A12" s="112" t="s">
        <v>200</v>
      </c>
      <c r="B12" s="523">
        <f>D730</f>
        <v>0.94444444444444442</v>
      </c>
      <c r="C12" s="523"/>
      <c r="D12" s="523"/>
      <c r="E12" s="523"/>
      <c r="F12" s="523"/>
      <c r="G12" s="111"/>
    </row>
    <row r="13" spans="1:7" ht="22.5" x14ac:dyDescent="0.45">
      <c r="A13" s="110"/>
      <c r="B13" s="108"/>
      <c r="C13" s="108"/>
      <c r="D13" s="518"/>
      <c r="E13" s="518"/>
      <c r="F13" s="518"/>
      <c r="G13" s="51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3" t="s">
        <v>28</v>
      </c>
      <c r="B17" s="454" t="s">
        <v>29</v>
      </c>
      <c r="C17" s="454"/>
      <c r="D17" s="454" t="s">
        <v>42</v>
      </c>
      <c r="E17" s="455" t="s">
        <v>266</v>
      </c>
      <c r="F17" s="455" t="s">
        <v>300</v>
      </c>
      <c r="G17" s="114"/>
    </row>
    <row r="18" spans="1:8" ht="16.5" customHeight="1" x14ac:dyDescent="0.4">
      <c r="A18" s="453"/>
      <c r="B18" s="118" t="s">
        <v>32</v>
      </c>
      <c r="C18" s="118" t="s">
        <v>31</v>
      </c>
      <c r="D18" s="454"/>
      <c r="E18" s="455"/>
      <c r="F18" s="455"/>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9" t="s">
        <v>16</v>
      </c>
      <c r="B29" s="560"/>
      <c r="C29" s="560"/>
      <c r="D29" s="560"/>
      <c r="E29" s="560"/>
      <c r="F29" s="560"/>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9" t="s">
        <v>311</v>
      </c>
      <c r="B38" s="560"/>
      <c r="C38" s="560"/>
      <c r="D38" s="560"/>
      <c r="E38" s="560"/>
      <c r="F38" s="560"/>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0</v>
      </c>
      <c r="C43" s="122"/>
      <c r="D43" s="411">
        <f>IFERROR(E43/F43,"N.A")</f>
        <v>0</v>
      </c>
      <c r="E43" s="414">
        <f>COUNTIF('A2 Exploitation'!F21:F42,"ok")</f>
        <v>0</v>
      </c>
      <c r="F43" s="414">
        <f>COUNTA('A2 Exploitation'!F21:F42)</f>
        <v>1</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3" t="s">
        <v>28</v>
      </c>
      <c r="B52" s="454" t="s">
        <v>29</v>
      </c>
      <c r="C52" s="454"/>
      <c r="D52" s="454" t="s">
        <v>42</v>
      </c>
      <c r="E52" s="455" t="s">
        <v>266</v>
      </c>
      <c r="F52" s="455" t="s">
        <v>302</v>
      </c>
      <c r="G52" s="129"/>
    </row>
    <row r="53" spans="1:7" ht="21" x14ac:dyDescent="0.4">
      <c r="A53" s="453"/>
      <c r="B53" s="118" t="s">
        <v>32</v>
      </c>
      <c r="C53" s="118" t="s">
        <v>31</v>
      </c>
      <c r="D53" s="454"/>
      <c r="E53" s="455"/>
      <c r="F53" s="455"/>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9"/>
      <c r="B64" s="440"/>
      <c r="C64" s="440"/>
      <c r="D64" s="440"/>
      <c r="E64" s="440"/>
      <c r="F64" s="440"/>
      <c r="G64" s="440"/>
    </row>
    <row r="65" spans="1:7" ht="43.5" customHeight="1" x14ac:dyDescent="0.4">
      <c r="A65" s="528" t="s">
        <v>351</v>
      </c>
      <c r="B65" s="528"/>
      <c r="C65" s="528"/>
      <c r="D65" s="528"/>
      <c r="E65" s="528"/>
      <c r="F65" s="528"/>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8"/>
      <c r="B83" s="448"/>
      <c r="C83" s="448"/>
      <c r="D83" s="448"/>
      <c r="E83" s="448"/>
      <c r="F83" s="448"/>
      <c r="G83" s="448"/>
    </row>
    <row r="84" spans="1:7" ht="45" customHeight="1" x14ac:dyDescent="0.45">
      <c r="A84" s="529" t="s">
        <v>352</v>
      </c>
      <c r="B84" s="529"/>
      <c r="C84" s="529"/>
      <c r="D84" s="529"/>
      <c r="E84" s="529"/>
      <c r="F84" s="529"/>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4"/>
      <c r="B103" s="442"/>
      <c r="C103" s="442"/>
      <c r="D103" s="442"/>
      <c r="E103" s="442"/>
      <c r="F103" s="449"/>
      <c r="G103" s="173"/>
    </row>
    <row r="104" spans="1:7" s="80" customFormat="1" ht="46.5" customHeight="1" x14ac:dyDescent="0.4">
      <c r="A104" s="528" t="s">
        <v>353</v>
      </c>
      <c r="B104" s="528"/>
      <c r="C104" s="528"/>
      <c r="D104" s="528"/>
      <c r="E104" s="528"/>
      <c r="F104" s="52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0"/>
      <c r="B111" s="451"/>
      <c r="C111" s="451"/>
      <c r="D111" s="451"/>
      <c r="E111" s="451"/>
      <c r="F111" s="452"/>
      <c r="G111" s="129"/>
    </row>
    <row r="112" spans="1:7" s="80" customFormat="1" ht="39.75" customHeight="1" x14ac:dyDescent="0.4">
      <c r="A112" s="528" t="s">
        <v>391</v>
      </c>
      <c r="B112" s="528"/>
      <c r="C112" s="528"/>
      <c r="D112" s="528"/>
      <c r="E112" s="528"/>
      <c r="F112" s="52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2"/>
      <c r="B120" s="442"/>
      <c r="C120" s="442"/>
      <c r="D120" s="442"/>
      <c r="E120" s="442"/>
      <c r="F120" s="442"/>
      <c r="G120" s="173"/>
    </row>
    <row r="121" spans="1:7" ht="22.5" x14ac:dyDescent="0.4">
      <c r="A121" s="528" t="s">
        <v>311</v>
      </c>
      <c r="B121" s="528"/>
      <c r="C121" s="528"/>
      <c r="D121" s="528"/>
      <c r="E121" s="528"/>
      <c r="F121" s="52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3"/>
      <c r="B132" s="443"/>
      <c r="C132" s="443"/>
      <c r="D132" s="443"/>
      <c r="E132" s="443"/>
      <c r="F132" s="443"/>
      <c r="G132" s="114"/>
    </row>
    <row r="133" spans="1:16384" ht="22.5" customHeight="1" x14ac:dyDescent="0.4">
      <c r="A133" s="530" t="s">
        <v>425</v>
      </c>
      <c r="B133" s="530"/>
      <c r="C133" s="530"/>
      <c r="D133" s="530"/>
      <c r="E133" s="530"/>
      <c r="F133" s="530"/>
      <c r="G133" s="114"/>
    </row>
    <row r="134" spans="1:16384" ht="22.5" customHeight="1" x14ac:dyDescent="0.4">
      <c r="A134" s="531"/>
      <c r="B134" s="531"/>
      <c r="C134" s="531"/>
      <c r="D134" s="531"/>
      <c r="E134" s="531"/>
      <c r="F134" s="531"/>
      <c r="G134" s="114"/>
    </row>
    <row r="135" spans="1:16384" s="326" customFormat="1" ht="22.5" customHeight="1" x14ac:dyDescent="0.25">
      <c r="A135" s="453" t="s">
        <v>28</v>
      </c>
      <c r="B135" s="454" t="s">
        <v>29</v>
      </c>
      <c r="C135" s="454"/>
      <c r="D135" s="454" t="s">
        <v>42</v>
      </c>
      <c r="E135" s="455" t="s">
        <v>266</v>
      </c>
      <c r="F135" s="455" t="s">
        <v>302</v>
      </c>
    </row>
    <row r="136" spans="1:16384" s="326" customFormat="1" ht="22.5" customHeight="1" x14ac:dyDescent="0.25">
      <c r="A136" s="453"/>
      <c r="B136" s="118" t="s">
        <v>32</v>
      </c>
      <c r="C136" s="118" t="s">
        <v>31</v>
      </c>
      <c r="D136" s="454"/>
      <c r="E136" s="455"/>
      <c r="F136" s="455"/>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2" t="s">
        <v>462</v>
      </c>
      <c r="B139" s="532"/>
      <c r="C139" s="532"/>
      <c r="D139" s="532"/>
      <c r="E139" s="532"/>
      <c r="F139" s="532"/>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4"/>
      <c r="B165" s="442"/>
      <c r="C165" s="442"/>
      <c r="D165" s="442"/>
      <c r="E165" s="442"/>
      <c r="F165" s="442"/>
      <c r="G165" s="114"/>
    </row>
    <row r="166" spans="1:7" ht="32.25" customHeight="1" x14ac:dyDescent="0.4">
      <c r="A166" s="532" t="s">
        <v>463</v>
      </c>
      <c r="B166" s="532"/>
      <c r="C166" s="532"/>
      <c r="D166" s="532"/>
      <c r="E166" s="532"/>
      <c r="F166" s="532"/>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45"/>
      <c r="B176" s="446"/>
      <c r="C176" s="446"/>
      <c r="D176" s="446"/>
      <c r="E176" s="446"/>
      <c r="F176" s="446"/>
      <c r="G176" s="114"/>
    </row>
    <row r="177" spans="1:7" ht="32.25" customHeight="1" x14ac:dyDescent="0.4">
      <c r="A177" s="532" t="s">
        <v>311</v>
      </c>
      <c r="B177" s="532"/>
      <c r="C177" s="532"/>
      <c r="D177" s="532"/>
      <c r="E177" s="532"/>
      <c r="F177" s="53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f>IF(D185=1, 2, IF(AND(D185&lt;1,D185&gt;0), 1, IF(D185=0,"0","NA")))</f>
        <v>2</v>
      </c>
      <c r="C185" s="121"/>
      <c r="D185" s="411">
        <f>IFERROR(E185/F185,"N.A")</f>
        <v>1</v>
      </c>
      <c r="E185" s="414">
        <f>COUNTIF('A2 Exploitation'!F141:F184,"ok")</f>
        <v>1</v>
      </c>
      <c r="F185" s="414">
        <f>COUNTA('A2 Exploitation'!F141:F184)</f>
        <v>1</v>
      </c>
      <c r="G185" s="114"/>
    </row>
    <row r="186" spans="1:7" ht="22.5" x14ac:dyDescent="0.4">
      <c r="A186" s="292" t="s">
        <v>439</v>
      </c>
      <c r="B186" s="482"/>
      <c r="C186" s="483"/>
      <c r="D186" s="309">
        <f>SUM(B148:C164,B178:C185,B167:C175,B140:C145)</f>
        <v>2</v>
      </c>
      <c r="E186" s="108"/>
      <c r="F186" s="114"/>
      <c r="G186" s="114"/>
    </row>
    <row r="187" spans="1:7" ht="22.5" x14ac:dyDescent="0.4">
      <c r="A187" s="292" t="s">
        <v>440</v>
      </c>
      <c r="B187" s="278"/>
      <c r="C187" s="279"/>
      <c r="D187" s="280">
        <f>D186/(COUNT(B140:C145,B148:C164,B167:C175,B178:C185)*2)</f>
        <v>1</v>
      </c>
      <c r="E187" s="108"/>
      <c r="F187" s="114"/>
      <c r="G187" s="114"/>
    </row>
    <row r="188" spans="1:7" ht="21" x14ac:dyDescent="0.4">
      <c r="A188" s="447"/>
      <c r="B188" s="447"/>
      <c r="C188" s="447"/>
      <c r="D188" s="447"/>
      <c r="E188" s="447"/>
      <c r="F188" s="44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3" t="s">
        <v>28</v>
      </c>
      <c r="B191" s="454" t="s">
        <v>29</v>
      </c>
      <c r="C191" s="454"/>
      <c r="D191" s="454" t="s">
        <v>42</v>
      </c>
      <c r="E191" s="455" t="s">
        <v>266</v>
      </c>
      <c r="F191" s="455" t="s">
        <v>302</v>
      </c>
      <c r="G191" s="114"/>
    </row>
    <row r="192" spans="1:7" ht="21" x14ac:dyDescent="0.4">
      <c r="A192" s="453"/>
      <c r="B192" s="118" t="s">
        <v>32</v>
      </c>
      <c r="C192" s="118" t="s">
        <v>31</v>
      </c>
      <c r="D192" s="454"/>
      <c r="E192" s="455"/>
      <c r="F192" s="455"/>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7" t="s">
        <v>34</v>
      </c>
      <c r="B203" s="468"/>
      <c r="C203" s="46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7" t="s">
        <v>34</v>
      </c>
      <c r="B227" s="468"/>
      <c r="C227" s="46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24" t="s">
        <v>311</v>
      </c>
      <c r="B236" s="525"/>
      <c r="C236" s="525"/>
      <c r="D236" s="52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2</v>
      </c>
      <c r="F244" s="414">
        <f>COUNTA('A2 Exploitation'!F195:F243)</f>
        <v>3</v>
      </c>
      <c r="G244" s="114"/>
    </row>
    <row r="245" spans="1:7" ht="21" x14ac:dyDescent="0.4">
      <c r="A245" s="467" t="s">
        <v>34</v>
      </c>
      <c r="B245" s="468"/>
      <c r="C245" s="46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3" t="s">
        <v>28</v>
      </c>
      <c r="B253" s="454" t="s">
        <v>29</v>
      </c>
      <c r="C253" s="454"/>
      <c r="D253" s="454" t="s">
        <v>42</v>
      </c>
      <c r="E253" s="455" t="s">
        <v>266</v>
      </c>
      <c r="F253" s="455" t="s">
        <v>302</v>
      </c>
      <c r="G253" s="129"/>
    </row>
    <row r="254" spans="1:7" ht="21" x14ac:dyDescent="0.4">
      <c r="A254" s="453"/>
      <c r="B254" s="118" t="s">
        <v>32</v>
      </c>
      <c r="C254" s="118" t="s">
        <v>31</v>
      </c>
      <c r="D254" s="454"/>
      <c r="E254" s="455"/>
      <c r="F254" s="455"/>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7" t="s">
        <v>34</v>
      </c>
      <c r="B265" s="468"/>
      <c r="C265" s="46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5"/>
      <c r="B290" s="475"/>
      <c r="C290" s="475"/>
      <c r="D290" s="475"/>
      <c r="E290" s="475"/>
      <c r="F290" s="475"/>
      <c r="G290" s="129"/>
    </row>
    <row r="291" spans="1:7" s="80" customFormat="1" ht="31.5" customHeight="1" x14ac:dyDescent="0.4">
      <c r="A291" s="527" t="s">
        <v>311</v>
      </c>
      <c r="B291" s="527"/>
      <c r="C291" s="527"/>
      <c r="D291" s="527"/>
      <c r="E291" s="527"/>
      <c r="F291" s="52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f>IF(D299=1, 2, IF(AND(D299&lt;1,D299&gt;0), 1, IF(D299=0,"0","NA")))</f>
        <v>2</v>
      </c>
      <c r="C299" s="122"/>
      <c r="D299" s="411">
        <f>IFERROR(E299/F299,"N.A")</f>
        <v>1</v>
      </c>
      <c r="E299" s="414">
        <f>COUNTIF('A2 Exploitation'!F257:F298,"ok")</f>
        <v>2</v>
      </c>
      <c r="F299" s="414">
        <f>COUNTA('A2 Exploitation'!F257:F298)</f>
        <v>2</v>
      </c>
      <c r="G299" s="129"/>
    </row>
    <row r="300" spans="1:7" ht="21" x14ac:dyDescent="0.4">
      <c r="A300" s="148" t="s">
        <v>34</v>
      </c>
      <c r="B300" s="148"/>
      <c r="C300" s="148"/>
      <c r="D300" s="148">
        <f>SUM(B269:C289,B292:C299)</f>
        <v>2</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2</v>
      </c>
      <c r="E303" s="108"/>
      <c r="F303" s="114"/>
      <c r="G303" s="114"/>
    </row>
    <row r="304" spans="1:7" ht="22.5" x14ac:dyDescent="0.45">
      <c r="A304" s="377" t="s">
        <v>445</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3" t="s">
        <v>28</v>
      </c>
      <c r="B308" s="454" t="s">
        <v>29</v>
      </c>
      <c r="C308" s="454"/>
      <c r="D308" s="454" t="s">
        <v>42</v>
      </c>
      <c r="E308" s="455" t="s">
        <v>266</v>
      </c>
      <c r="F308" s="455" t="s">
        <v>302</v>
      </c>
      <c r="G308" s="129"/>
    </row>
    <row r="309" spans="1:7" ht="21" x14ac:dyDescent="0.4">
      <c r="A309" s="453"/>
      <c r="B309" s="118" t="s">
        <v>32</v>
      </c>
      <c r="C309" s="118" t="s">
        <v>31</v>
      </c>
      <c r="D309" s="454"/>
      <c r="E309" s="455"/>
      <c r="F309" s="455"/>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6"/>
      <c r="B357" s="466"/>
      <c r="C357" s="466"/>
      <c r="D357" s="466"/>
      <c r="E357" s="466"/>
      <c r="F357" s="466"/>
      <c r="G357" s="466"/>
    </row>
    <row r="358" spans="1:7" ht="32.25" customHeight="1" x14ac:dyDescent="0.4">
      <c r="A358" s="511" t="s">
        <v>311</v>
      </c>
      <c r="B358" s="511"/>
      <c r="C358" s="511"/>
      <c r="D358" s="511"/>
      <c r="E358" s="511"/>
      <c r="F358" s="51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f>IF(D366=1, 2, IF(AND(D366&lt;1,D366&gt;0), 1, IF(D366=0,"0","NA")))</f>
        <v>1</v>
      </c>
      <c r="C366" s="166"/>
      <c r="D366" s="411">
        <f>IFERROR(E366/F366,"N.A")</f>
        <v>0.83333333333333337</v>
      </c>
      <c r="E366" s="414">
        <f>COUNTIF('A2 Exploitation'!F312:F365,"ok")</f>
        <v>5</v>
      </c>
      <c r="F366" s="414">
        <f>COUNTA('A2 Exploitation'!F312:F365)</f>
        <v>6</v>
      </c>
      <c r="G366" s="114"/>
    </row>
    <row r="367" spans="1:7" ht="21" x14ac:dyDescent="0.4">
      <c r="A367" s="130" t="s">
        <v>34</v>
      </c>
      <c r="B367" s="130"/>
      <c r="C367" s="130"/>
      <c r="D367" s="130">
        <f>SUM(B348:C356,B359:C366)</f>
        <v>1</v>
      </c>
      <c r="E367" s="108"/>
      <c r="F367" s="114"/>
      <c r="G367" s="114"/>
    </row>
    <row r="368" spans="1:7" ht="21" x14ac:dyDescent="0.4">
      <c r="A368" s="130" t="s">
        <v>33</v>
      </c>
      <c r="B368" s="131"/>
      <c r="C368" s="132"/>
      <c r="D368" s="133">
        <f>D367/(COUNT(B348:C356,B359:C366)*2)</f>
        <v>0.5</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1</v>
      </c>
      <c r="E370" s="108"/>
      <c r="F370" s="114"/>
      <c r="G370" s="114"/>
    </row>
    <row r="371" spans="1:7" ht="22.5" x14ac:dyDescent="0.45">
      <c r="A371" s="218" t="s">
        <v>447</v>
      </c>
      <c r="B371" s="219"/>
      <c r="C371" s="220"/>
      <c r="D371" s="221">
        <f>D370/(COUNT(B324:C343,B348:C356,B312:C319,B359:C366)*2)</f>
        <v>0.5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3" t="s">
        <v>28</v>
      </c>
      <c r="B375" s="454" t="s">
        <v>29</v>
      </c>
      <c r="C375" s="454"/>
      <c r="D375" s="454" t="s">
        <v>42</v>
      </c>
      <c r="E375" s="455" t="s">
        <v>266</v>
      </c>
      <c r="F375" s="455" t="s">
        <v>302</v>
      </c>
      <c r="G375" s="173"/>
    </row>
    <row r="376" spans="1:7" s="260" customFormat="1" ht="21" x14ac:dyDescent="0.4">
      <c r="A376" s="453"/>
      <c r="B376" s="118" t="s">
        <v>32</v>
      </c>
      <c r="C376" s="118" t="s">
        <v>31</v>
      </c>
      <c r="D376" s="454"/>
      <c r="E376" s="455"/>
      <c r="F376" s="455"/>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09"/>
      <c r="B415" s="448"/>
      <c r="C415" s="448"/>
      <c r="D415" s="448"/>
      <c r="E415" s="448"/>
      <c r="F415" s="448"/>
      <c r="G415" s="448"/>
    </row>
    <row r="416" spans="1:7" s="260" customFormat="1" ht="24.75" x14ac:dyDescent="0.4">
      <c r="A416" s="514" t="s">
        <v>320</v>
      </c>
      <c r="B416" s="514"/>
      <c r="C416" s="514"/>
      <c r="D416" s="514"/>
      <c r="E416" s="514"/>
      <c r="F416" s="51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f>IF(D424=1, 2, IF(AND(D424&lt;1,D424&gt;0), 1, IF(D424=0,"0","NA")))</f>
        <v>2</v>
      </c>
      <c r="C424" s="122"/>
      <c r="D424" s="411">
        <f>IFERROR(E424/F424,"N.A")</f>
        <v>1</v>
      </c>
      <c r="E424" s="414">
        <f>COUNTIF('A2 Exploitation'!F379:F423,"ok")</f>
        <v>2</v>
      </c>
      <c r="F424" s="414">
        <f>COUNTA('A2 Exploitation'!F379:F423)</f>
        <v>2</v>
      </c>
      <c r="G424" s="173"/>
    </row>
    <row r="425" spans="1:7" s="260" customFormat="1" ht="21" x14ac:dyDescent="0.4">
      <c r="A425" s="130" t="s">
        <v>34</v>
      </c>
      <c r="B425" s="130"/>
      <c r="C425" s="130"/>
      <c r="D425" s="130">
        <f>SUM(B394:C414,B417:C424)</f>
        <v>2</v>
      </c>
      <c r="E425" s="225"/>
      <c r="F425" s="173"/>
      <c r="G425" s="173"/>
    </row>
    <row r="426" spans="1:7" s="260" customFormat="1" ht="21" x14ac:dyDescent="0.4">
      <c r="A426" s="130" t="s">
        <v>33</v>
      </c>
      <c r="B426" s="131"/>
      <c r="C426" s="132"/>
      <c r="D426" s="133">
        <f>D425/(COUNT(B394:C414,B417:C424)*2)</f>
        <v>1</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2</v>
      </c>
      <c r="E428" s="225"/>
      <c r="F428" s="173"/>
      <c r="G428" s="173"/>
    </row>
    <row r="429" spans="1:7" s="260" customFormat="1" ht="22.5" x14ac:dyDescent="0.45">
      <c r="A429" s="377" t="s">
        <v>450</v>
      </c>
      <c r="B429" s="189"/>
      <c r="C429" s="190"/>
      <c r="D429" s="154">
        <f>D428/(COUNT(B379:C389,B394:C414,B417:C424)*2)</f>
        <v>1</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3" t="s">
        <v>28</v>
      </c>
      <c r="B433" s="454" t="s">
        <v>29</v>
      </c>
      <c r="C433" s="454"/>
      <c r="D433" s="454" t="s">
        <v>42</v>
      </c>
      <c r="E433" s="455" t="s">
        <v>266</v>
      </c>
      <c r="F433" s="455" t="s">
        <v>302</v>
      </c>
      <c r="G433" s="129"/>
    </row>
    <row r="434" spans="1:7" ht="21" x14ac:dyDescent="0.4">
      <c r="A434" s="453"/>
      <c r="B434" s="118" t="s">
        <v>32</v>
      </c>
      <c r="C434" s="118" t="s">
        <v>31</v>
      </c>
      <c r="D434" s="454"/>
      <c r="E434" s="455"/>
      <c r="F434" s="455"/>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4" t="s">
        <v>311</v>
      </c>
      <c r="B464" s="514"/>
      <c r="C464" s="514"/>
      <c r="D464" s="514"/>
      <c r="E464" s="514"/>
      <c r="F464" s="51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f>IF(D471=1, 2, IF(AND(D471&lt;1,D471&gt;0), 1, IF(D471=0,"0","NA")))</f>
        <v>2</v>
      </c>
      <c r="C471" s="122"/>
      <c r="D471" s="411">
        <f>IFERROR(E471/F471,"N.A")</f>
        <v>1</v>
      </c>
      <c r="E471" s="414">
        <f>COUNTIF('A2 Exploitation'!F437:F470,"ok")</f>
        <v>1</v>
      </c>
      <c r="F471" s="414">
        <f>COUNTA('A2 Exploitation'!F437:F470)</f>
        <v>1</v>
      </c>
      <c r="G471" s="114"/>
    </row>
    <row r="472" spans="1:7" ht="21" x14ac:dyDescent="0.4">
      <c r="A472" s="130" t="s">
        <v>34</v>
      </c>
      <c r="B472" s="148"/>
      <c r="C472" s="148"/>
      <c r="D472" s="242">
        <f>SUM(B449:C462,B465:C471)</f>
        <v>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2</v>
      </c>
      <c r="E475" s="108"/>
      <c r="F475" s="114"/>
      <c r="G475" s="114"/>
    </row>
    <row r="476" spans="1:7" ht="22.5" x14ac:dyDescent="0.45">
      <c r="A476" s="377" t="s">
        <v>453</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ht="24.75" x14ac:dyDescent="0.4">
      <c r="A478" s="515" t="s">
        <v>426</v>
      </c>
      <c r="B478" s="515"/>
      <c r="C478" s="515"/>
      <c r="D478" s="515"/>
      <c r="E478" s="515"/>
      <c r="F478" s="515"/>
      <c r="G478" s="114"/>
    </row>
    <row r="479" spans="1:7" ht="21" customHeight="1" x14ac:dyDescent="0.4">
      <c r="A479" s="234">
        <f>B11</f>
        <v>0</v>
      </c>
      <c r="F479" s="258"/>
      <c r="G479" s="114"/>
    </row>
    <row r="480" spans="1:7" ht="21" x14ac:dyDescent="0.4">
      <c r="A480" s="485" t="s">
        <v>28</v>
      </c>
      <c r="B480" s="486" t="s">
        <v>29</v>
      </c>
      <c r="C480" s="486"/>
      <c r="D480" s="486" t="s">
        <v>42</v>
      </c>
      <c r="E480" s="487" t="s">
        <v>266</v>
      </c>
      <c r="F480" s="487" t="s">
        <v>302</v>
      </c>
      <c r="G480" s="114"/>
    </row>
    <row r="481" spans="1:7" ht="21" x14ac:dyDescent="0.4">
      <c r="A481" s="485"/>
      <c r="B481" s="320" t="s">
        <v>32</v>
      </c>
      <c r="C481" s="320" t="s">
        <v>31</v>
      </c>
      <c r="D481" s="486"/>
      <c r="E481" s="487"/>
      <c r="F481" s="487"/>
      <c r="G481" s="114"/>
    </row>
    <row r="482" spans="1:7" s="260" customFormat="1" ht="22.5" x14ac:dyDescent="0.4">
      <c r="A482" s="367"/>
      <c r="B482" s="368"/>
      <c r="C482" s="368"/>
      <c r="D482" s="368"/>
      <c r="E482" s="354"/>
      <c r="F482" s="354"/>
      <c r="G482" s="173"/>
    </row>
    <row r="483" spans="1:7" s="260" customFormat="1" ht="24.75" x14ac:dyDescent="0.4">
      <c r="A483" s="476" t="s">
        <v>52</v>
      </c>
      <c r="B483" s="476"/>
      <c r="C483" s="476"/>
      <c r="D483" s="476"/>
      <c r="E483" s="476"/>
      <c r="F483" s="476"/>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3" t="s">
        <v>464</v>
      </c>
      <c r="B491" s="474"/>
      <c r="C491" s="474"/>
      <c r="D491" s="474"/>
      <c r="E491" s="474"/>
      <c r="F491" s="47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8" t="s">
        <v>23</v>
      </c>
      <c r="B505" s="489"/>
      <c r="C505" s="489"/>
      <c r="D505" s="489"/>
      <c r="E505" s="489"/>
      <c r="F505" s="490"/>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8"/>
      <c r="B517" s="498"/>
      <c r="C517" s="498"/>
      <c r="D517" s="498"/>
      <c r="E517" s="498"/>
      <c r="F517" s="498"/>
      <c r="G517" s="498"/>
    </row>
    <row r="518" spans="1:7" ht="26.25" customHeight="1" x14ac:dyDescent="0.5">
      <c r="A518" s="369" t="s">
        <v>311</v>
      </c>
      <c r="B518" s="510"/>
      <c r="C518" s="510"/>
      <c r="D518" s="510"/>
      <c r="E518" s="510"/>
      <c r="F518" s="51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6" t="s">
        <v>97</v>
      </c>
      <c r="B530" s="516"/>
      <c r="C530" s="516"/>
      <c r="D530" s="516"/>
      <c r="E530" s="516"/>
      <c r="F530" s="516"/>
      <c r="G530" s="114"/>
    </row>
    <row r="531" spans="1:7" ht="22.5" customHeight="1" x14ac:dyDescent="0.4">
      <c r="A531" s="234">
        <f>B11</f>
        <v>0</v>
      </c>
      <c r="B531" s="114"/>
      <c r="C531" s="135"/>
      <c r="D531" s="137"/>
      <c r="E531" s="137"/>
      <c r="F531" s="137"/>
      <c r="G531" s="114"/>
    </row>
    <row r="532" spans="1:7" ht="21" x14ac:dyDescent="0.4">
      <c r="A532" s="491" t="s">
        <v>28</v>
      </c>
      <c r="B532" s="493" t="s">
        <v>29</v>
      </c>
      <c r="C532" s="494"/>
      <c r="D532" s="454" t="s">
        <v>42</v>
      </c>
      <c r="E532" s="455" t="s">
        <v>266</v>
      </c>
      <c r="F532" s="455" t="s">
        <v>302</v>
      </c>
      <c r="G532" s="114"/>
    </row>
    <row r="533" spans="1:7" ht="21" x14ac:dyDescent="0.4">
      <c r="A533" s="492"/>
      <c r="B533" s="315" t="s">
        <v>32</v>
      </c>
      <c r="C533" s="316" t="s">
        <v>31</v>
      </c>
      <c r="D533" s="454"/>
      <c r="E533" s="455"/>
      <c r="F533" s="455"/>
      <c r="G533" s="114"/>
    </row>
    <row r="534" spans="1:7" s="80" customFormat="1" ht="22.5" x14ac:dyDescent="0.4">
      <c r="A534" s="365"/>
      <c r="B534" s="366"/>
      <c r="C534" s="366"/>
      <c r="D534" s="361"/>
      <c r="E534" s="362"/>
      <c r="F534" s="362"/>
      <c r="G534" s="129"/>
    </row>
    <row r="535" spans="1:7" ht="24.75" x14ac:dyDescent="0.4">
      <c r="A535" s="370" t="s">
        <v>17</v>
      </c>
      <c r="B535" s="317"/>
      <c r="C535" s="512"/>
      <c r="D535" s="512"/>
      <c r="E535" s="512"/>
      <c r="F535" s="51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7" t="s">
        <v>34</v>
      </c>
      <c r="B542" s="468"/>
      <c r="C542" s="469"/>
      <c r="D542" s="407">
        <f>SUM(B536:C541)</f>
        <v>0</v>
      </c>
      <c r="E542" s="248"/>
      <c r="F542" s="248"/>
      <c r="G542" s="114"/>
    </row>
    <row r="543" spans="1:7" ht="21" customHeight="1" x14ac:dyDescent="0.4">
      <c r="A543" s="467" t="s">
        <v>33</v>
      </c>
      <c r="B543" s="468"/>
      <c r="C543" s="469"/>
      <c r="D543" s="388" t="e">
        <f>D542/(COUNT(B536:C541)*2)</f>
        <v>#DIV/0!</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3"/>
      <c r="B556" s="466"/>
      <c r="C556" s="466"/>
      <c r="D556" s="466"/>
      <c r="E556" s="466"/>
      <c r="F556" s="466"/>
      <c r="G556" s="466"/>
    </row>
    <row r="557" spans="1:7" ht="35.25" customHeight="1" x14ac:dyDescent="0.4">
      <c r="A557" s="371" t="s">
        <v>311</v>
      </c>
      <c r="B557" s="337"/>
      <c r="C557" s="464"/>
      <c r="D557" s="464"/>
      <c r="E557" s="464"/>
      <c r="F557" s="465"/>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f>IF(D565=1, 2, IF(AND(D565&lt;1,D565&gt;0), 1, IF(D565=0,"0","NA")))</f>
        <v>2</v>
      </c>
      <c r="C565" s="122"/>
      <c r="D565" s="411">
        <f>IFERROR(E565/F565,"N.A")</f>
        <v>1</v>
      </c>
      <c r="E565" s="414">
        <f>COUNTIF('A2 Exploitation'!F536:F564,"ok")</f>
        <v>1</v>
      </c>
      <c r="F565" s="414">
        <f>COUNTA('A2 Exploitation'!F536:F564)</f>
        <v>1</v>
      </c>
      <c r="G565" s="114"/>
    </row>
    <row r="566" spans="1:7" ht="21" x14ac:dyDescent="0.4">
      <c r="A566" s="459" t="s">
        <v>34</v>
      </c>
      <c r="B566" s="459"/>
      <c r="C566" s="460"/>
      <c r="D566" s="378">
        <f>SUM(B558:C565,B546:C555)</f>
        <v>2</v>
      </c>
      <c r="E566" s="108"/>
      <c r="F566" s="114"/>
      <c r="G566" s="114"/>
    </row>
    <row r="567" spans="1:7" ht="21" x14ac:dyDescent="0.4">
      <c r="A567" s="459" t="s">
        <v>33</v>
      </c>
      <c r="B567" s="459"/>
      <c r="C567" s="459"/>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2</v>
      </c>
      <c r="E569" s="177"/>
      <c r="F569" s="129"/>
      <c r="G569" s="114"/>
    </row>
    <row r="570" spans="1:7" ht="21" customHeight="1" x14ac:dyDescent="0.45">
      <c r="A570" s="377" t="s">
        <v>457</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72" t="s">
        <v>19</v>
      </c>
      <c r="B573" s="472"/>
      <c r="C573" s="472"/>
      <c r="D573" s="472"/>
      <c r="E573" s="472"/>
      <c r="F573" s="472"/>
      <c r="G573" s="114"/>
    </row>
    <row r="574" spans="1:7" ht="22.5" x14ac:dyDescent="0.4">
      <c r="A574" s="243">
        <f>B11</f>
        <v>0</v>
      </c>
      <c r="B574" s="114"/>
      <c r="C574" s="135"/>
      <c r="D574" s="356"/>
      <c r="E574" s="356"/>
      <c r="F574" s="356"/>
      <c r="G574" s="114"/>
    </row>
    <row r="575" spans="1:7" ht="21" x14ac:dyDescent="0.4">
      <c r="A575" s="485" t="s">
        <v>28</v>
      </c>
      <c r="B575" s="486" t="s">
        <v>29</v>
      </c>
      <c r="C575" s="486"/>
      <c r="D575" s="486" t="s">
        <v>42</v>
      </c>
      <c r="E575" s="487" t="s">
        <v>266</v>
      </c>
      <c r="F575" s="487" t="s">
        <v>302</v>
      </c>
      <c r="G575" s="114"/>
    </row>
    <row r="576" spans="1:7" ht="21" x14ac:dyDescent="0.4">
      <c r="A576" s="485"/>
      <c r="B576" s="320" t="s">
        <v>32</v>
      </c>
      <c r="C576" s="320" t="s">
        <v>31</v>
      </c>
      <c r="D576" s="486"/>
      <c r="E576" s="487"/>
      <c r="F576" s="487"/>
      <c r="G576" s="129"/>
    </row>
    <row r="577" spans="1:7" s="80" customFormat="1" ht="22.5" x14ac:dyDescent="0.4">
      <c r="A577" s="372"/>
      <c r="B577" s="373"/>
      <c r="C577" s="373"/>
      <c r="D577" s="373"/>
      <c r="E577" s="341"/>
      <c r="F577" s="374"/>
      <c r="G577" s="129"/>
    </row>
    <row r="578" spans="1:7" ht="24.75" x14ac:dyDescent="0.4">
      <c r="A578" s="499" t="s">
        <v>10</v>
      </c>
      <c r="B578" s="500"/>
      <c r="C578" s="500"/>
      <c r="D578" s="500"/>
      <c r="E578" s="500"/>
      <c r="F578" s="50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9" t="s">
        <v>34</v>
      </c>
      <c r="B588" s="459"/>
      <c r="C588" s="460"/>
      <c r="D588" s="378">
        <f>SUM(B579:C587)</f>
        <v>0</v>
      </c>
      <c r="E588" s="108"/>
      <c r="F588" s="114"/>
      <c r="G588" s="114"/>
    </row>
    <row r="589" spans="1:7" ht="21" x14ac:dyDescent="0.4">
      <c r="A589" s="459" t="s">
        <v>33</v>
      </c>
      <c r="B589" s="459"/>
      <c r="C589" s="45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2" t="s">
        <v>23</v>
      </c>
      <c r="B591" s="503"/>
      <c r="C591" s="503"/>
      <c r="D591" s="503"/>
      <c r="E591" s="503"/>
      <c r="F591" s="50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f>IF(D605=1, 2, IF(AND(D605&lt;1,D605&gt;0), 1, IF(D605=0,"0","NA")))</f>
        <v>2</v>
      </c>
      <c r="C605" s="122"/>
      <c r="D605" s="411">
        <f>IFERROR(E605/F605,"N.A")</f>
        <v>1</v>
      </c>
      <c r="E605" s="414">
        <f>COUNTIF('A2 Exploitation'!F579:F604,"ok")</f>
        <v>1</v>
      </c>
      <c r="F605" s="414">
        <f>COUNTA('A2 Exploitation'!F579:F604)</f>
        <v>1</v>
      </c>
      <c r="G605" s="129"/>
    </row>
    <row r="606" spans="1:7" ht="21" x14ac:dyDescent="0.4">
      <c r="A606" s="459" t="s">
        <v>34</v>
      </c>
      <c r="B606" s="459"/>
      <c r="C606" s="460"/>
      <c r="D606" s="378">
        <f>SUM(B592:C605)</f>
        <v>2</v>
      </c>
      <c r="E606" s="108"/>
      <c r="F606" s="114"/>
      <c r="G606" s="114"/>
    </row>
    <row r="607" spans="1:7" ht="21" x14ac:dyDescent="0.4">
      <c r="A607" s="459" t="s">
        <v>33</v>
      </c>
      <c r="B607" s="459"/>
      <c r="C607" s="459"/>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2</v>
      </c>
      <c r="E609" s="304"/>
      <c r="F609" s="304"/>
      <c r="G609" s="129"/>
    </row>
    <row r="610" spans="1:7" ht="22.5" x14ac:dyDescent="0.45">
      <c r="A610" s="461" t="s">
        <v>170</v>
      </c>
      <c r="B610" s="462"/>
      <c r="C610" s="463"/>
      <c r="D610" s="154">
        <f>D609/(COUNT(B579:C587,B592:C605)*2)</f>
        <v>1</v>
      </c>
      <c r="E610" s="108"/>
      <c r="F610" s="114"/>
      <c r="G610" s="129"/>
    </row>
    <row r="611" spans="1:7" ht="21" x14ac:dyDescent="0.4">
      <c r="A611" s="155"/>
      <c r="B611" s="114"/>
      <c r="C611" s="135"/>
      <c r="G611" s="129"/>
    </row>
    <row r="612" spans="1:7" ht="19.5" customHeight="1" x14ac:dyDescent="0.45">
      <c r="A612" s="472" t="s">
        <v>8</v>
      </c>
      <c r="B612" s="472"/>
      <c r="C612" s="472"/>
      <c r="D612" s="472"/>
      <c r="E612" s="472"/>
      <c r="F612" s="472"/>
      <c r="G612" s="129"/>
    </row>
    <row r="613" spans="1:7" ht="22.5" x14ac:dyDescent="0.4">
      <c r="A613" s="156">
        <f>B11</f>
        <v>0</v>
      </c>
      <c r="B613" s="114"/>
      <c r="C613" s="135"/>
      <c r="D613" s="137"/>
      <c r="E613" s="137"/>
      <c r="F613" s="137"/>
      <c r="G613" s="114"/>
    </row>
    <row r="614" spans="1:7" ht="21" x14ac:dyDescent="0.4">
      <c r="A614" s="453" t="s">
        <v>28</v>
      </c>
      <c r="B614" s="454" t="s">
        <v>29</v>
      </c>
      <c r="C614" s="454"/>
      <c r="D614" s="454" t="s">
        <v>42</v>
      </c>
      <c r="E614" s="455" t="s">
        <v>266</v>
      </c>
      <c r="F614" s="455" t="s">
        <v>302</v>
      </c>
      <c r="G614" s="114"/>
    </row>
    <row r="615" spans="1:7" ht="18.75" customHeight="1" x14ac:dyDescent="0.4">
      <c r="A615" s="453"/>
      <c r="B615" s="118" t="s">
        <v>32</v>
      </c>
      <c r="C615" s="118" t="s">
        <v>31</v>
      </c>
      <c r="D615" s="454"/>
      <c r="E615" s="455"/>
      <c r="F615" s="455"/>
      <c r="G615" s="129"/>
    </row>
    <row r="616" spans="1:7" s="80" customFormat="1" ht="18.75" customHeight="1" x14ac:dyDescent="0.4">
      <c r="A616" s="360"/>
      <c r="B616" s="361"/>
      <c r="C616" s="361"/>
      <c r="D616" s="361"/>
      <c r="E616" s="362"/>
      <c r="F616" s="362"/>
      <c r="G616" s="129"/>
    </row>
    <row r="617" spans="1:7" ht="24.75" x14ac:dyDescent="0.4">
      <c r="A617" s="363" t="s">
        <v>90</v>
      </c>
      <c r="B617" s="137"/>
      <c r="C617" s="470"/>
      <c r="D617" s="470"/>
      <c r="E617" s="470"/>
      <c r="F617" s="471"/>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59" t="s">
        <v>34</v>
      </c>
      <c r="B627" s="459"/>
      <c r="C627" s="459"/>
      <c r="D627" s="378">
        <f>SUM(B618:C626)</f>
        <v>0</v>
      </c>
      <c r="E627" s="496"/>
      <c r="F627" s="475"/>
      <c r="G627" s="129"/>
    </row>
    <row r="628" spans="1:7" ht="21" x14ac:dyDescent="0.4">
      <c r="A628" s="459" t="s">
        <v>33</v>
      </c>
      <c r="B628" s="459"/>
      <c r="C628" s="459"/>
      <c r="D628" s="388" t="e">
        <f>D627/(COUNT(B618:C626)*2)</f>
        <v>#DIV/0!</v>
      </c>
      <c r="E628" s="497"/>
      <c r="F628" s="498"/>
      <c r="G628" s="129"/>
    </row>
    <row r="629" spans="1:7" ht="21" x14ac:dyDescent="0.4">
      <c r="A629" s="325"/>
      <c r="B629" s="135"/>
      <c r="C629" s="495"/>
      <c r="D629" s="495"/>
      <c r="E629" s="495"/>
      <c r="F629" s="495"/>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7" t="s">
        <v>34</v>
      </c>
      <c r="B639" s="468"/>
      <c r="C639" s="46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0"/>
      <c r="D642" s="470"/>
      <c r="E642" s="470"/>
      <c r="F642" s="471"/>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67" t="s">
        <v>34</v>
      </c>
      <c r="B650" s="468"/>
      <c r="C650" s="46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4"/>
      <c r="B652" s="484"/>
      <c r="C652" s="484"/>
      <c r="D652" s="484"/>
      <c r="E652" s="484"/>
      <c r="F652" s="484"/>
      <c r="G652" s="484"/>
    </row>
    <row r="653" spans="1:16382" ht="24.75" x14ac:dyDescent="0.4">
      <c r="A653" s="363" t="s">
        <v>26</v>
      </c>
      <c r="B653" s="470"/>
      <c r="C653" s="470"/>
      <c r="D653" s="470"/>
      <c r="E653" s="470"/>
      <c r="F653" s="471"/>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5" t="s">
        <v>311</v>
      </c>
      <c r="B661" s="506"/>
      <c r="C661" s="506"/>
      <c r="D661" s="506"/>
      <c r="E661" s="506"/>
      <c r="F661" s="50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f>IF(D668=1, 2, IF(AND(D668&lt;1,D668&gt;0), 1, IF(D668=0,"0","NA")))</f>
        <v>2</v>
      </c>
      <c r="C668" s="122"/>
      <c r="D668" s="411">
        <f>IFERROR(E668/F668,"N.A")</f>
        <v>1</v>
      </c>
      <c r="E668" s="414">
        <f>COUNTIF('A2 Exploitation'!F618:F667,"ok")</f>
        <v>1</v>
      </c>
      <c r="F668" s="414">
        <f>COUNTA('A2 Exploitation'!F618:F667)</f>
        <v>1</v>
      </c>
      <c r="G668" s="114"/>
    </row>
    <row r="669" spans="1:7" ht="21" x14ac:dyDescent="0.4">
      <c r="A669" s="148" t="s">
        <v>34</v>
      </c>
      <c r="B669" s="148"/>
      <c r="C669" s="148"/>
      <c r="D669" s="148">
        <f>SUM(B654:C668)</f>
        <v>2</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2</v>
      </c>
      <c r="E672" s="108"/>
      <c r="F672" s="114"/>
      <c r="G672" s="114"/>
    </row>
    <row r="673" spans="1:7" ht="22.5" x14ac:dyDescent="0.45">
      <c r="A673" s="377"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2" t="s">
        <v>356</v>
      </c>
      <c r="B676" s="472"/>
      <c r="C676" s="472"/>
      <c r="D676" s="472"/>
      <c r="E676" s="472"/>
      <c r="F676" s="472"/>
      <c r="G676" s="114"/>
    </row>
    <row r="677" spans="1:7" ht="21" x14ac:dyDescent="0.4">
      <c r="A677" s="243">
        <f>B11</f>
        <v>0</v>
      </c>
      <c r="B677" s="114"/>
      <c r="C677" s="135"/>
      <c r="D677" s="135"/>
      <c r="E677" s="328"/>
      <c r="F677" s="135"/>
      <c r="G677" s="114"/>
    </row>
    <row r="678" spans="1:7" ht="21.75" customHeight="1" x14ac:dyDescent="0.4">
      <c r="A678" s="453" t="s">
        <v>28</v>
      </c>
      <c r="B678" s="454" t="s">
        <v>29</v>
      </c>
      <c r="C678" s="454"/>
      <c r="D678" s="454" t="s">
        <v>42</v>
      </c>
      <c r="E678" s="455" t="s">
        <v>266</v>
      </c>
      <c r="F678" s="455" t="s">
        <v>302</v>
      </c>
      <c r="G678" s="129"/>
    </row>
    <row r="679" spans="1:7" ht="21" x14ac:dyDescent="0.4">
      <c r="A679" s="453"/>
      <c r="B679" s="118" t="s">
        <v>32</v>
      </c>
      <c r="C679" s="118" t="s">
        <v>31</v>
      </c>
      <c r="D679" s="454"/>
      <c r="E679" s="455"/>
      <c r="F679" s="455"/>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f>IF(D700=1, 2, IF(AND(D700&lt;1,D700&gt;0), 1, IF(D700=0,"0","NA")))</f>
        <v>2</v>
      </c>
      <c r="C700" s="122"/>
      <c r="D700" s="411">
        <f>IFERROR(E700/F700,"N.A")</f>
        <v>1</v>
      </c>
      <c r="E700" s="414">
        <f>COUNTIF('A2 Exploitation'!F681:F699,"ok")</f>
        <v>1</v>
      </c>
      <c r="F700" s="414">
        <f>COUNTA('A2 Exploitation'!F681:F699)</f>
        <v>1</v>
      </c>
      <c r="G700" s="114"/>
    </row>
    <row r="701" spans="1:7" s="80" customFormat="1" ht="22.5" x14ac:dyDescent="0.45">
      <c r="A701" s="377" t="s">
        <v>428</v>
      </c>
      <c r="B701" s="189"/>
      <c r="C701" s="190"/>
      <c r="D701" s="394">
        <f>SUM(B681:C700)</f>
        <v>2</v>
      </c>
      <c r="E701" s="108"/>
      <c r="F701" s="114"/>
      <c r="G701" s="129"/>
    </row>
    <row r="702" spans="1:7" ht="22.5" x14ac:dyDescent="0.45">
      <c r="A702" s="377" t="s">
        <v>429</v>
      </c>
      <c r="B702" s="189"/>
      <c r="C702" s="190"/>
      <c r="D702" s="154">
        <f>D701/(COUNT(B681:C700)*2)</f>
        <v>1</v>
      </c>
      <c r="G702" s="114"/>
    </row>
    <row r="703" spans="1:7" ht="21" x14ac:dyDescent="0.4">
      <c r="A703" s="248"/>
      <c r="B703" s="329"/>
      <c r="C703" s="329"/>
      <c r="D703" s="80"/>
      <c r="E703" s="80"/>
      <c r="F703" s="330"/>
      <c r="G703" s="274"/>
    </row>
    <row r="704" spans="1:7" ht="21" customHeight="1" x14ac:dyDescent="0.4">
      <c r="A704" s="508" t="s">
        <v>460</v>
      </c>
      <c r="B704" s="508"/>
      <c r="C704" s="508"/>
      <c r="D704" s="508"/>
      <c r="E704" s="508"/>
      <c r="F704" s="508"/>
      <c r="G704" s="274"/>
    </row>
    <row r="705" spans="1:7" ht="21" customHeight="1" x14ac:dyDescent="0.4">
      <c r="A705" s="251">
        <f>B11</f>
        <v>0</v>
      </c>
      <c r="B705" s="114"/>
      <c r="C705" s="135"/>
      <c r="D705" s="273"/>
      <c r="E705" s="273"/>
      <c r="F705" s="273"/>
      <c r="G705" s="274"/>
    </row>
    <row r="706" spans="1:7" ht="21" x14ac:dyDescent="0.4">
      <c r="A706" s="479" t="s">
        <v>28</v>
      </c>
      <c r="B706" s="493" t="s">
        <v>29</v>
      </c>
      <c r="C706" s="493"/>
      <c r="D706" s="454" t="s">
        <v>42</v>
      </c>
      <c r="E706" s="455" t="s">
        <v>266</v>
      </c>
      <c r="F706" s="455" t="s">
        <v>302</v>
      </c>
      <c r="G706" s="274"/>
    </row>
    <row r="707" spans="1:7" ht="21" x14ac:dyDescent="0.4">
      <c r="A707" s="480"/>
      <c r="B707" s="383" t="s">
        <v>32</v>
      </c>
      <c r="C707" s="383" t="s">
        <v>31</v>
      </c>
      <c r="D707" s="454"/>
      <c r="E707" s="455"/>
      <c r="F707" s="455"/>
      <c r="G707" s="274"/>
    </row>
    <row r="708" spans="1:7" s="80" customFormat="1" ht="22.5" x14ac:dyDescent="0.4">
      <c r="A708" s="360"/>
      <c r="B708" s="361"/>
      <c r="C708" s="361"/>
      <c r="D708" s="361"/>
      <c r="E708" s="362"/>
      <c r="F708" s="362"/>
      <c r="G708" s="129"/>
    </row>
    <row r="709" spans="1:7" ht="24.75" x14ac:dyDescent="0.4">
      <c r="A709" s="456" t="s">
        <v>306</v>
      </c>
      <c r="B709" s="457"/>
      <c r="C709" s="457"/>
      <c r="D709" s="457"/>
      <c r="E709" s="457"/>
      <c r="F709" s="458"/>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7"/>
      <c r="C715" s="478"/>
      <c r="D715" s="247">
        <f>SUM(B710:C714)</f>
        <v>0</v>
      </c>
      <c r="E715" s="225"/>
      <c r="F715" s="173"/>
      <c r="G715" s="114"/>
    </row>
    <row r="716" spans="1:7" ht="21" x14ac:dyDescent="0.4">
      <c r="A716" s="130" t="s">
        <v>33</v>
      </c>
      <c r="B716" s="477"/>
      <c r="C716" s="478"/>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6" t="s">
        <v>307</v>
      </c>
      <c r="B718" s="457"/>
      <c r="C718" s="457"/>
      <c r="D718" s="457"/>
      <c r="E718" s="457"/>
      <c r="F718" s="458"/>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f>AVERAGE(D721,D700,D668,D605,D565,D525,D471,D424,D366,D299,D244,D185,D129,D43)</f>
        <v>0.88333333333333319</v>
      </c>
      <c r="E728" s="101"/>
      <c r="F728" s="102"/>
      <c r="G728" s="93"/>
    </row>
    <row r="729" spans="1:7" ht="22.5" x14ac:dyDescent="0.3">
      <c r="A729" s="261" t="s">
        <v>424</v>
      </c>
      <c r="B729" s="262"/>
      <c r="C729" s="263"/>
      <c r="D729" s="26">
        <f>SUM(D725,D701,D672,D609,D569,D526,D475,D428,D370,D303,D248,D186,D130,D47)</f>
        <v>17</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0.94444444444444442</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UHD Mourouj 1</v>
      </c>
      <c r="B7" s="556"/>
      <c r="C7" s="556"/>
      <c r="D7" s="556"/>
      <c r="E7" s="556"/>
      <c r="F7" s="556"/>
      <c r="G7" s="92"/>
    </row>
    <row r="8" spans="1:7" s="258" customFormat="1" ht="24" x14ac:dyDescent="0.45">
      <c r="A8" s="4" t="s">
        <v>39</v>
      </c>
      <c r="B8" s="557" t="str">
        <f>'A1 Exploitation'!B9:F9</f>
        <v>Mme Meriam CHOUCHENE</v>
      </c>
      <c r="C8" s="557"/>
      <c r="D8" s="557"/>
      <c r="E8" s="557"/>
      <c r="F8" s="557"/>
      <c r="G8" s="92"/>
    </row>
    <row r="9" spans="1:7" s="258" customFormat="1" ht="24" x14ac:dyDescent="0.45">
      <c r="A9" s="5" t="s">
        <v>41</v>
      </c>
      <c r="B9" s="558" t="str">
        <f>'A1 Exploitation'!B10:F10</f>
        <v>Directeur magasin &amp; chefs rayons</v>
      </c>
      <c r="C9" s="558"/>
      <c r="D9" s="558"/>
      <c r="E9" s="558"/>
      <c r="F9" s="558"/>
      <c r="G9" s="92"/>
    </row>
    <row r="10" spans="1:7" s="258" customFormat="1" ht="24" x14ac:dyDescent="0.45">
      <c r="A10" s="4" t="s">
        <v>40</v>
      </c>
      <c r="B10" s="553">
        <f>'A1 Exploitation'!B11:F11</f>
        <v>43497</v>
      </c>
      <c r="C10" s="553"/>
      <c r="D10" s="553"/>
      <c r="E10" s="553"/>
      <c r="F10" s="553"/>
      <c r="G10" s="92"/>
    </row>
    <row r="11" spans="1:7" s="258" customFormat="1" ht="24" x14ac:dyDescent="0.45">
      <c r="A11" s="4" t="s">
        <v>250</v>
      </c>
      <c r="B11" s="550" t="e">
        <f>D199</f>
        <v>#DIV/0!</v>
      </c>
      <c r="C11" s="550"/>
      <c r="D11" s="550"/>
      <c r="E11" s="550"/>
      <c r="F11" s="550"/>
      <c r="G11" s="92"/>
    </row>
    <row r="12" spans="1:7" s="258" customFormat="1" ht="22.5" x14ac:dyDescent="0.45">
      <c r="A12" s="1"/>
      <c r="D12" s="518"/>
      <c r="E12" s="518"/>
      <c r="F12" s="518"/>
      <c r="G12" s="518"/>
    </row>
    <row r="13" spans="1:7" s="258" customFormat="1" ht="11.25" customHeight="1" x14ac:dyDescent="0.3">
      <c r="A13" s="551" t="s">
        <v>28</v>
      </c>
      <c r="B13" s="552" t="s">
        <v>29</v>
      </c>
      <c r="C13" s="552"/>
      <c r="D13" s="552" t="s">
        <v>42</v>
      </c>
      <c r="E13" s="552" t="s">
        <v>160</v>
      </c>
      <c r="F13" s="552" t="s">
        <v>161</v>
      </c>
      <c r="G13" s="80"/>
    </row>
    <row r="14" spans="1:7" s="258" customFormat="1" ht="12.75" customHeight="1" x14ac:dyDescent="0.3">
      <c r="A14" s="551"/>
      <c r="B14" s="22" t="s">
        <v>32</v>
      </c>
      <c r="C14" s="22" t="s">
        <v>31</v>
      </c>
      <c r="D14" s="552"/>
      <c r="E14" s="552"/>
      <c r="F14" s="552"/>
      <c r="G14" s="94"/>
    </row>
    <row r="15" spans="1:7" x14ac:dyDescent="0.3">
      <c r="A15" s="541"/>
      <c r="B15" s="542"/>
      <c r="C15" s="542"/>
      <c r="D15" s="542"/>
      <c r="E15" s="542"/>
      <c r="F15" s="542"/>
    </row>
    <row r="16" spans="1:7" ht="19.5" x14ac:dyDescent="0.4">
      <c r="A16" s="545" t="s">
        <v>0</v>
      </c>
      <c r="B16" s="546"/>
      <c r="C16" s="546"/>
      <c r="D16" s="546"/>
      <c r="E16" s="546"/>
      <c r="F16" s="546"/>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7" t="s">
        <v>34</v>
      </c>
      <c r="B22" s="543"/>
      <c r="C22" s="544"/>
      <c r="D22" s="381">
        <f>SUM(B17:C21)</f>
        <v>0</v>
      </c>
    </row>
    <row r="23" spans="1:7" x14ac:dyDescent="0.3">
      <c r="A23" s="534" t="s">
        <v>251</v>
      </c>
      <c r="B23" s="535"/>
      <c r="C23" s="536"/>
      <c r="D23" s="21" t="e">
        <f>D22/(COUNT(B17:C21)*2)</f>
        <v>#DIV/0!</v>
      </c>
    </row>
    <row r="24" spans="1:7" s="10" customFormat="1" x14ac:dyDescent="0.3">
      <c r="A24" s="14"/>
      <c r="B24" s="15"/>
      <c r="C24" s="15"/>
      <c r="D24" s="16"/>
      <c r="G24" s="93"/>
    </row>
    <row r="25" spans="1:7" ht="19.5" x14ac:dyDescent="0.4">
      <c r="A25" s="539" t="s">
        <v>4</v>
      </c>
      <c r="B25" s="540"/>
      <c r="C25" s="540"/>
      <c r="D25" s="540"/>
      <c r="E25" s="540"/>
      <c r="F25" s="54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4" t="s">
        <v>34</v>
      </c>
      <c r="B33" s="535"/>
      <c r="C33" s="536"/>
      <c r="D33" s="380">
        <f>SUM(B26:C32)</f>
        <v>0</v>
      </c>
    </row>
    <row r="34" spans="1:7" x14ac:dyDescent="0.3">
      <c r="A34" s="534" t="s">
        <v>251</v>
      </c>
      <c r="B34" s="535"/>
      <c r="C34" s="536"/>
      <c r="D34" s="21" t="e">
        <f>D33/(COUNT(B26:C32)*2)</f>
        <v>#DIV/0!</v>
      </c>
    </row>
    <row r="35" spans="1:7" s="10" customFormat="1" x14ac:dyDescent="0.3">
      <c r="A35" s="14"/>
      <c r="B35" s="15"/>
      <c r="C35" s="15"/>
      <c r="D35" s="16"/>
      <c r="G35" s="93"/>
    </row>
    <row r="36" spans="1:7" s="10" customFormat="1" ht="19.5" x14ac:dyDescent="0.4">
      <c r="A36" s="539" t="s">
        <v>180</v>
      </c>
      <c r="B36" s="540"/>
      <c r="C36" s="540"/>
      <c r="D36" s="540"/>
      <c r="E36" s="540"/>
      <c r="F36" s="54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4" t="s">
        <v>34</v>
      </c>
      <c r="B42" s="535"/>
      <c r="C42" s="536"/>
      <c r="D42" s="380">
        <f>SUM(B37:C41)</f>
        <v>0</v>
      </c>
      <c r="E42" s="259"/>
      <c r="F42" s="259"/>
      <c r="G42" s="93"/>
    </row>
    <row r="43" spans="1:7" s="10" customFormat="1" x14ac:dyDescent="0.3">
      <c r="A43" s="534" t="s">
        <v>251</v>
      </c>
      <c r="B43" s="535"/>
      <c r="C43" s="536"/>
      <c r="D43" s="21" t="e">
        <f>D42/(COUNT(B37:C41)*2)</f>
        <v>#DIV/0!</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4" t="s">
        <v>34</v>
      </c>
      <c r="B52" s="535"/>
      <c r="C52" s="536"/>
      <c r="D52" s="380">
        <f>SUM(B46:C51)</f>
        <v>0</v>
      </c>
    </row>
    <row r="53" spans="1:7" x14ac:dyDescent="0.3">
      <c r="A53" s="534" t="s">
        <v>251</v>
      </c>
      <c r="B53" s="535"/>
      <c r="C53" s="536"/>
      <c r="D53" s="21" t="e">
        <f>D52/(COUNT(B46:C51)*2)</f>
        <v>#DIV/0!</v>
      </c>
    </row>
    <row r="54" spans="1:7" s="10" customFormat="1" x14ac:dyDescent="0.3">
      <c r="A54" s="14"/>
      <c r="B54" s="15"/>
      <c r="C54" s="15"/>
      <c r="D54" s="16"/>
      <c r="G54" s="93"/>
    </row>
    <row r="55" spans="1:7" ht="19.5" x14ac:dyDescent="0.4">
      <c r="A55" s="539" t="s">
        <v>8</v>
      </c>
      <c r="B55" s="540"/>
      <c r="C55" s="540"/>
      <c r="D55" s="540"/>
      <c r="E55" s="540"/>
      <c r="F55" s="54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4" t="s">
        <v>34</v>
      </c>
      <c r="B63" s="535"/>
      <c r="C63" s="536"/>
      <c r="D63" s="380">
        <f>SUM(B56:C62)</f>
        <v>0</v>
      </c>
    </row>
    <row r="64" spans="1:7" x14ac:dyDescent="0.3">
      <c r="A64" s="534" t="s">
        <v>251</v>
      </c>
      <c r="B64" s="535"/>
      <c r="C64" s="536"/>
      <c r="D64" s="21" t="e">
        <f>D63/(COUNT(B56:C62)*2)</f>
        <v>#DIV/0!</v>
      </c>
    </row>
    <row r="65" spans="1:7" s="10" customFormat="1" x14ac:dyDescent="0.3">
      <c r="A65" s="14"/>
      <c r="B65" s="15"/>
      <c r="C65" s="15"/>
      <c r="D65" s="16"/>
      <c r="G65" s="93"/>
    </row>
    <row r="66" spans="1:7" ht="19.5" x14ac:dyDescent="0.4">
      <c r="A66" s="539" t="s">
        <v>111</v>
      </c>
      <c r="B66" s="540"/>
      <c r="C66" s="540"/>
      <c r="D66" s="540"/>
      <c r="E66" s="540"/>
      <c r="F66" s="54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4" t="s">
        <v>34</v>
      </c>
      <c r="B84" s="535"/>
      <c r="C84" s="536"/>
      <c r="D84" s="380">
        <f>SUM(B67:C83)</f>
        <v>0</v>
      </c>
    </row>
    <row r="85" spans="1:7" x14ac:dyDescent="0.3">
      <c r="A85" s="534" t="s">
        <v>251</v>
      </c>
      <c r="B85" s="535"/>
      <c r="C85" s="536"/>
      <c r="D85" s="21" t="e">
        <f>D84/(COUNT(B67:C83)*2)</f>
        <v>#DIV/0!</v>
      </c>
    </row>
    <row r="86" spans="1:7" s="10" customFormat="1" x14ac:dyDescent="0.3">
      <c r="A86" s="14"/>
      <c r="B86" s="15"/>
      <c r="C86" s="15"/>
      <c r="D86" s="16"/>
      <c r="G86" s="93"/>
    </row>
    <row r="87" spans="1:7" ht="19.5" x14ac:dyDescent="0.4">
      <c r="A87" s="539" t="s">
        <v>172</v>
      </c>
      <c r="B87" s="540"/>
      <c r="C87" s="540"/>
      <c r="D87" s="540"/>
      <c r="E87" s="540"/>
      <c r="F87" s="54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4" t="s">
        <v>34</v>
      </c>
      <c r="B102" s="535"/>
      <c r="C102" s="536"/>
      <c r="D102" s="380">
        <f>SUM(B88:C101)</f>
        <v>0</v>
      </c>
    </row>
    <row r="103" spans="1:7" x14ac:dyDescent="0.3">
      <c r="A103" s="534" t="s">
        <v>251</v>
      </c>
      <c r="B103" s="535"/>
      <c r="C103" s="536"/>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9" t="s">
        <v>173</v>
      </c>
      <c r="B106" s="540"/>
      <c r="C106" s="540"/>
      <c r="D106" s="540"/>
      <c r="E106" s="540"/>
      <c r="F106" s="54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4" t="s">
        <v>34</v>
      </c>
      <c r="B118" s="535"/>
      <c r="C118" s="536"/>
      <c r="D118" s="380">
        <f>SUM(B107:C117)</f>
        <v>0</v>
      </c>
      <c r="E118" s="259"/>
      <c r="F118" s="259"/>
      <c r="G118" s="93"/>
    </row>
    <row r="119" spans="1:7" s="10" customFormat="1" x14ac:dyDescent="0.3">
      <c r="A119" s="534" t="s">
        <v>251</v>
      </c>
      <c r="B119" s="535"/>
      <c r="C119" s="536"/>
      <c r="D119" s="21" t="e">
        <f>D118/(COUNT(B107:C117)*2)</f>
        <v>#DIV/0!</v>
      </c>
      <c r="E119" s="259"/>
      <c r="F119" s="259"/>
      <c r="G119" s="93"/>
    </row>
    <row r="120" spans="1:7" s="10" customFormat="1" x14ac:dyDescent="0.3">
      <c r="A120" s="14"/>
      <c r="B120" s="15"/>
      <c r="C120" s="15"/>
      <c r="D120" s="16"/>
      <c r="G120" s="93"/>
    </row>
    <row r="121" spans="1:7" ht="19.5" x14ac:dyDescent="0.4">
      <c r="A121" s="539" t="s">
        <v>156</v>
      </c>
      <c r="B121" s="540"/>
      <c r="C121" s="540"/>
      <c r="D121" s="540"/>
      <c r="E121" s="540"/>
      <c r="F121" s="54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4" t="s">
        <v>34</v>
      </c>
      <c r="B133" s="535"/>
      <c r="C133" s="536"/>
      <c r="D133" s="380">
        <f>SUM(B122:C132)</f>
        <v>0</v>
      </c>
    </row>
    <row r="134" spans="1:7" x14ac:dyDescent="0.3">
      <c r="A134" s="534" t="s">
        <v>251</v>
      </c>
      <c r="B134" s="535"/>
      <c r="C134" s="536"/>
      <c r="D134" s="20" t="e">
        <f>D133/(COUNT(B122:C132)*2)</f>
        <v>#DIV/0!</v>
      </c>
    </row>
    <row r="135" spans="1:7" s="10" customFormat="1" x14ac:dyDescent="0.3">
      <c r="A135" s="14"/>
      <c r="B135" s="15"/>
      <c r="C135" s="15"/>
      <c r="D135" s="19"/>
      <c r="G135" s="93"/>
    </row>
    <row r="136" spans="1:7" ht="19.5" x14ac:dyDescent="0.4">
      <c r="A136" s="539" t="s">
        <v>61</v>
      </c>
      <c r="B136" s="540"/>
      <c r="C136" s="540"/>
      <c r="D136" s="540"/>
      <c r="E136" s="540"/>
      <c r="F136" s="54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4" t="s">
        <v>34</v>
      </c>
      <c r="B149" s="535"/>
      <c r="C149" s="536"/>
      <c r="D149" s="380">
        <f>SUM(B137:C148)</f>
        <v>0</v>
      </c>
    </row>
    <row r="150" spans="1:7" x14ac:dyDescent="0.3">
      <c r="A150" s="534" t="s">
        <v>251</v>
      </c>
      <c r="B150" s="535"/>
      <c r="C150" s="536"/>
      <c r="D150" s="21" t="e">
        <f>D149/(COUNT(B137:C148)*2)</f>
        <v>#DIV/0!</v>
      </c>
    </row>
    <row r="151" spans="1:7" s="10" customFormat="1" x14ac:dyDescent="0.3">
      <c r="A151" s="14"/>
      <c r="B151" s="15"/>
      <c r="C151" s="15"/>
      <c r="D151" s="16"/>
      <c r="G151" s="93"/>
    </row>
    <row r="152" spans="1:7" ht="19.5" x14ac:dyDescent="0.4">
      <c r="A152" s="539" t="s">
        <v>178</v>
      </c>
      <c r="B152" s="540"/>
      <c r="C152" s="540"/>
      <c r="D152" s="540"/>
      <c r="E152" s="540"/>
      <c r="F152" s="54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4" t="s">
        <v>34</v>
      </c>
      <c r="B161" s="543"/>
      <c r="C161" s="544"/>
      <c r="D161" s="381">
        <f>SUM(B153:C160)</f>
        <v>0</v>
      </c>
    </row>
    <row r="162" spans="1:7" x14ac:dyDescent="0.3">
      <c r="A162" s="534" t="s">
        <v>251</v>
      </c>
      <c r="B162" s="535"/>
      <c r="C162" s="536"/>
      <c r="D162" s="21" t="e">
        <f>D161/(COUNT(B153:C160)*2)</f>
        <v>#DIV/0!</v>
      </c>
    </row>
    <row r="163" spans="1:7" s="10" customFormat="1" x14ac:dyDescent="0.3">
      <c r="A163" s="14"/>
      <c r="B163" s="15"/>
      <c r="C163" s="17"/>
      <c r="D163" s="18"/>
      <c r="G163" s="93"/>
    </row>
    <row r="164" spans="1:7" ht="19.5" x14ac:dyDescent="0.4">
      <c r="A164" s="539" t="s">
        <v>64</v>
      </c>
      <c r="B164" s="540"/>
      <c r="C164" s="540"/>
      <c r="D164" s="540"/>
      <c r="E164" s="540"/>
      <c r="F164" s="54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4" t="s">
        <v>34</v>
      </c>
      <c r="B169" s="535"/>
      <c r="C169" s="536"/>
      <c r="D169" s="380">
        <f>SUM(B165:C168)</f>
        <v>0</v>
      </c>
    </row>
    <row r="170" spans="1:7" x14ac:dyDescent="0.3">
      <c r="A170" s="534" t="s">
        <v>251</v>
      </c>
      <c r="B170" s="535"/>
      <c r="C170" s="536"/>
      <c r="D170" s="21" t="e">
        <f>D169/(COUNT(B165:C168)*2)</f>
        <v>#DIV/0!</v>
      </c>
    </row>
    <row r="171" spans="1:7" s="10" customFormat="1" x14ac:dyDescent="0.3">
      <c r="A171" s="14"/>
      <c r="B171" s="15"/>
      <c r="C171" s="15"/>
      <c r="D171" s="16"/>
      <c r="G171" s="93"/>
    </row>
    <row r="172" spans="1:7" ht="19.5" x14ac:dyDescent="0.4">
      <c r="A172" s="537" t="s">
        <v>15</v>
      </c>
      <c r="B172" s="538"/>
      <c r="C172" s="538"/>
      <c r="D172" s="538"/>
      <c r="E172" s="538"/>
      <c r="F172" s="538"/>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4" t="s">
        <v>34</v>
      </c>
      <c r="B177" s="535"/>
      <c r="C177" s="536"/>
      <c r="D177" s="380">
        <f>SUM(B173:C176)</f>
        <v>0</v>
      </c>
    </row>
    <row r="178" spans="1:7" x14ac:dyDescent="0.3">
      <c r="A178" s="534" t="s">
        <v>251</v>
      </c>
      <c r="B178" s="535"/>
      <c r="C178" s="536"/>
      <c r="D178" s="21" t="e">
        <f>D177/(COUNT(B173:C176)*2)</f>
        <v>#DIV/0!</v>
      </c>
    </row>
    <row r="179" spans="1:7" s="10" customFormat="1" x14ac:dyDescent="0.3">
      <c r="A179" s="14"/>
      <c r="B179" s="15"/>
      <c r="C179" s="15"/>
      <c r="D179" s="16"/>
      <c r="G179" s="93"/>
    </row>
    <row r="180" spans="1:7" ht="19.5" x14ac:dyDescent="0.4">
      <c r="A180" s="539" t="s">
        <v>65</v>
      </c>
      <c r="B180" s="540"/>
      <c r="C180" s="540"/>
      <c r="D180" s="540"/>
      <c r="E180" s="540"/>
      <c r="F180" s="54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4" t="s">
        <v>34</v>
      </c>
      <c r="B186" s="535"/>
      <c r="C186" s="536"/>
      <c r="D186" s="380">
        <f>SUM(B181:C185)</f>
        <v>0</v>
      </c>
    </row>
    <row r="187" spans="1:7" x14ac:dyDescent="0.3">
      <c r="A187" s="534" t="s">
        <v>251</v>
      </c>
      <c r="B187" s="535"/>
      <c r="C187" s="536"/>
      <c r="D187" s="21" t="e">
        <f>D186/(COUNT(B181:C185)*2)</f>
        <v>#DIV/0!</v>
      </c>
    </row>
    <row r="188" spans="1:7" s="10" customFormat="1" x14ac:dyDescent="0.3">
      <c r="A188" s="14"/>
      <c r="B188" s="15"/>
      <c r="C188" s="15"/>
      <c r="D188" s="16"/>
      <c r="G188" s="93"/>
    </row>
    <row r="189" spans="1:7" ht="19.5" x14ac:dyDescent="0.4">
      <c r="A189" s="539" t="s">
        <v>177</v>
      </c>
      <c r="B189" s="540"/>
      <c r="C189" s="540"/>
      <c r="D189" s="540"/>
      <c r="E189" s="540"/>
      <c r="F189" s="54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4" t="s">
        <v>34</v>
      </c>
      <c r="B194" s="535"/>
      <c r="C194" s="536"/>
      <c r="D194" s="40">
        <f>SUM(B190:C193)</f>
        <v>0</v>
      </c>
    </row>
    <row r="195" spans="1:6" x14ac:dyDescent="0.3">
      <c r="A195" s="534" t="s">
        <v>251</v>
      </c>
      <c r="B195" s="535"/>
      <c r="C195" s="536"/>
      <c r="D195" s="21" t="e">
        <f>D194/(COUNT(B190:C193)*2)</f>
        <v>#DIV/0!</v>
      </c>
    </row>
    <row r="197" spans="1:6" ht="18" x14ac:dyDescent="0.35">
      <c r="A197" s="43" t="s">
        <v>423</v>
      </c>
      <c r="B197" s="264"/>
      <c r="C197" s="264"/>
      <c r="D197" s="104">
        <f>E197/F197</f>
        <v>0.41666666666666669</v>
      </c>
      <c r="E197" s="416">
        <f>COUNTIF('A2 Technique'!F17:F193,"ok")</f>
        <v>10</v>
      </c>
      <c r="F197" s="416">
        <f>COUNTA('A2 Technique'!F17:F193)</f>
        <v>24</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8"/>
      <c r="E1" s="518"/>
      <c r="F1" s="518"/>
      <c r="G1" s="51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9" t="s">
        <v>151</v>
      </c>
      <c r="B7" s="519"/>
      <c r="C7" s="519"/>
      <c r="D7" s="519"/>
      <c r="E7" s="519"/>
      <c r="F7" s="519"/>
      <c r="G7" s="111"/>
    </row>
    <row r="8" spans="1:7" ht="22.5" x14ac:dyDescent="0.45">
      <c r="A8" s="520" t="str">
        <f>'Page de garde'!D18</f>
        <v>UHD Mourouj 1</v>
      </c>
      <c r="B8" s="520"/>
      <c r="C8" s="520"/>
      <c r="D8" s="520"/>
      <c r="E8" s="520"/>
      <c r="F8" s="520"/>
      <c r="G8" s="111"/>
    </row>
    <row r="9" spans="1:7" ht="22.5" x14ac:dyDescent="0.45">
      <c r="A9" s="112" t="s">
        <v>39</v>
      </c>
      <c r="B9" s="521"/>
      <c r="C9" s="521"/>
      <c r="D9" s="521"/>
      <c r="E9" s="521"/>
      <c r="F9" s="521"/>
      <c r="G9" s="111"/>
    </row>
    <row r="10" spans="1:7" ht="22.5" x14ac:dyDescent="0.45">
      <c r="A10" s="113" t="s">
        <v>41</v>
      </c>
      <c r="B10" s="522"/>
      <c r="C10" s="522"/>
      <c r="D10" s="522"/>
      <c r="E10" s="522"/>
      <c r="F10" s="522"/>
      <c r="G10" s="111"/>
    </row>
    <row r="11" spans="1:7" ht="22.5" x14ac:dyDescent="0.45">
      <c r="A11" s="112" t="s">
        <v>40</v>
      </c>
      <c r="B11" s="517"/>
      <c r="C11" s="517"/>
      <c r="D11" s="517"/>
      <c r="E11" s="517"/>
      <c r="F11" s="517"/>
      <c r="G11" s="111"/>
    </row>
    <row r="12" spans="1:7" ht="22.5" x14ac:dyDescent="0.45">
      <c r="A12" s="112" t="s">
        <v>200</v>
      </c>
      <c r="B12" s="523" t="e">
        <f>D730</f>
        <v>#DIV/0!</v>
      </c>
      <c r="C12" s="523"/>
      <c r="D12" s="523"/>
      <c r="E12" s="523"/>
      <c r="F12" s="523"/>
      <c r="G12" s="111"/>
    </row>
    <row r="13" spans="1:7" ht="22.5" x14ac:dyDescent="0.45">
      <c r="A13" s="110"/>
      <c r="B13" s="108"/>
      <c r="C13" s="108"/>
      <c r="D13" s="518"/>
      <c r="E13" s="518"/>
      <c r="F13" s="518"/>
      <c r="G13" s="51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3" t="s">
        <v>28</v>
      </c>
      <c r="B17" s="454" t="s">
        <v>29</v>
      </c>
      <c r="C17" s="454"/>
      <c r="D17" s="454" t="s">
        <v>42</v>
      </c>
      <c r="E17" s="455" t="s">
        <v>266</v>
      </c>
      <c r="F17" s="455" t="s">
        <v>300</v>
      </c>
      <c r="G17" s="114"/>
    </row>
    <row r="18" spans="1:8" ht="16.5" customHeight="1" x14ac:dyDescent="0.4">
      <c r="A18" s="453"/>
      <c r="B18" s="118" t="s">
        <v>32</v>
      </c>
      <c r="C18" s="118" t="s">
        <v>31</v>
      </c>
      <c r="D18" s="454"/>
      <c r="E18" s="455"/>
      <c r="F18" s="455"/>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9" t="s">
        <v>16</v>
      </c>
      <c r="B29" s="560"/>
      <c r="C29" s="560"/>
      <c r="D29" s="560"/>
      <c r="E29" s="560"/>
      <c r="F29" s="560"/>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9" t="s">
        <v>311</v>
      </c>
      <c r="B38" s="560"/>
      <c r="C38" s="560"/>
      <c r="D38" s="560"/>
      <c r="E38" s="560"/>
      <c r="F38" s="560"/>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1"/>
      <c r="B49" s="441"/>
      <c r="C49" s="441"/>
      <c r="D49" s="441"/>
      <c r="E49" s="441"/>
      <c r="F49" s="441"/>
      <c r="G49" s="44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3" t="s">
        <v>28</v>
      </c>
      <c r="B52" s="454" t="s">
        <v>29</v>
      </c>
      <c r="C52" s="454"/>
      <c r="D52" s="454" t="s">
        <v>42</v>
      </c>
      <c r="E52" s="455" t="s">
        <v>266</v>
      </c>
      <c r="F52" s="455" t="s">
        <v>302</v>
      </c>
      <c r="G52" s="129"/>
    </row>
    <row r="53" spans="1:7" ht="21" x14ac:dyDescent="0.4">
      <c r="A53" s="453"/>
      <c r="B53" s="118" t="s">
        <v>32</v>
      </c>
      <c r="C53" s="118" t="s">
        <v>31</v>
      </c>
      <c r="D53" s="454"/>
      <c r="E53" s="455"/>
      <c r="F53" s="455"/>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9"/>
      <c r="B64" s="440"/>
      <c r="C64" s="440"/>
      <c r="D64" s="440"/>
      <c r="E64" s="440"/>
      <c r="F64" s="440"/>
      <c r="G64" s="440"/>
    </row>
    <row r="65" spans="1:7" ht="43.5" customHeight="1" x14ac:dyDescent="0.4">
      <c r="A65" s="528" t="s">
        <v>351</v>
      </c>
      <c r="B65" s="528"/>
      <c r="C65" s="528"/>
      <c r="D65" s="528"/>
      <c r="E65" s="528"/>
      <c r="F65" s="528"/>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8"/>
      <c r="B83" s="448"/>
      <c r="C83" s="448"/>
      <c r="D83" s="448"/>
      <c r="E83" s="448"/>
      <c r="F83" s="448"/>
      <c r="G83" s="448"/>
    </row>
    <row r="84" spans="1:7" ht="45" customHeight="1" x14ac:dyDescent="0.45">
      <c r="A84" s="529" t="s">
        <v>352</v>
      </c>
      <c r="B84" s="529"/>
      <c r="C84" s="529"/>
      <c r="D84" s="529"/>
      <c r="E84" s="529"/>
      <c r="F84" s="529"/>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4"/>
      <c r="B103" s="442"/>
      <c r="C103" s="442"/>
      <c r="D103" s="442"/>
      <c r="E103" s="442"/>
      <c r="F103" s="449"/>
      <c r="G103" s="173"/>
    </row>
    <row r="104" spans="1:7" s="80" customFormat="1" ht="46.5" customHeight="1" x14ac:dyDescent="0.4">
      <c r="A104" s="528" t="s">
        <v>353</v>
      </c>
      <c r="B104" s="528"/>
      <c r="C104" s="528"/>
      <c r="D104" s="528"/>
      <c r="E104" s="528"/>
      <c r="F104" s="52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0"/>
      <c r="B111" s="451"/>
      <c r="C111" s="451"/>
      <c r="D111" s="451"/>
      <c r="E111" s="451"/>
      <c r="F111" s="452"/>
      <c r="G111" s="129"/>
    </row>
    <row r="112" spans="1:7" s="80" customFormat="1" ht="39.75" customHeight="1" x14ac:dyDescent="0.4">
      <c r="A112" s="528" t="s">
        <v>391</v>
      </c>
      <c r="B112" s="528"/>
      <c r="C112" s="528"/>
      <c r="D112" s="528"/>
      <c r="E112" s="528"/>
      <c r="F112" s="52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2"/>
      <c r="B120" s="442"/>
      <c r="C120" s="442"/>
      <c r="D120" s="442"/>
      <c r="E120" s="442"/>
      <c r="F120" s="442"/>
      <c r="G120" s="173"/>
    </row>
    <row r="121" spans="1:7" ht="22.5" x14ac:dyDescent="0.4">
      <c r="A121" s="528" t="s">
        <v>311</v>
      </c>
      <c r="B121" s="528"/>
      <c r="C121" s="528"/>
      <c r="D121" s="528"/>
      <c r="E121" s="528"/>
      <c r="F121" s="52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3"/>
      <c r="B132" s="443"/>
      <c r="C132" s="443"/>
      <c r="D132" s="443"/>
      <c r="E132" s="443"/>
      <c r="F132" s="443"/>
      <c r="G132" s="114"/>
    </row>
    <row r="133" spans="1:16384" ht="22.5" customHeight="1" x14ac:dyDescent="0.4">
      <c r="A133" s="530" t="s">
        <v>425</v>
      </c>
      <c r="B133" s="530"/>
      <c r="C133" s="530"/>
      <c r="D133" s="530"/>
      <c r="E133" s="530"/>
      <c r="F133" s="530"/>
      <c r="G133" s="114"/>
    </row>
    <row r="134" spans="1:16384" ht="22.5" customHeight="1" x14ac:dyDescent="0.4">
      <c r="A134" s="531"/>
      <c r="B134" s="531"/>
      <c r="C134" s="531"/>
      <c r="D134" s="531"/>
      <c r="E134" s="531"/>
      <c r="F134" s="531"/>
      <c r="G134" s="114"/>
    </row>
    <row r="135" spans="1:16384" s="326" customFormat="1" ht="22.5" customHeight="1" x14ac:dyDescent="0.25">
      <c r="A135" s="453" t="s">
        <v>28</v>
      </c>
      <c r="B135" s="454" t="s">
        <v>29</v>
      </c>
      <c r="C135" s="454"/>
      <c r="D135" s="454" t="s">
        <v>42</v>
      </c>
      <c r="E135" s="455" t="s">
        <v>266</v>
      </c>
      <c r="F135" s="455" t="s">
        <v>302</v>
      </c>
    </row>
    <row r="136" spans="1:16384" s="326" customFormat="1" ht="22.5" customHeight="1" x14ac:dyDescent="0.25">
      <c r="A136" s="453"/>
      <c r="B136" s="118" t="s">
        <v>32</v>
      </c>
      <c r="C136" s="118" t="s">
        <v>31</v>
      </c>
      <c r="D136" s="454"/>
      <c r="E136" s="455"/>
      <c r="F136" s="455"/>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2" t="s">
        <v>462</v>
      </c>
      <c r="B139" s="532"/>
      <c r="C139" s="532"/>
      <c r="D139" s="532"/>
      <c r="E139" s="532"/>
      <c r="F139" s="532"/>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4"/>
      <c r="B165" s="442"/>
      <c r="C165" s="442"/>
      <c r="D165" s="442"/>
      <c r="E165" s="442"/>
      <c r="F165" s="442"/>
      <c r="G165" s="114"/>
    </row>
    <row r="166" spans="1:7" ht="32.25" customHeight="1" x14ac:dyDescent="0.4">
      <c r="A166" s="532" t="s">
        <v>463</v>
      </c>
      <c r="B166" s="532"/>
      <c r="C166" s="532"/>
      <c r="D166" s="532"/>
      <c r="E166" s="532"/>
      <c r="F166" s="532"/>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45"/>
      <c r="B176" s="446"/>
      <c r="C176" s="446"/>
      <c r="D176" s="446"/>
      <c r="E176" s="446"/>
      <c r="F176" s="446"/>
      <c r="G176" s="114"/>
    </row>
    <row r="177" spans="1:7" ht="32.25" customHeight="1" x14ac:dyDescent="0.4">
      <c r="A177" s="532" t="s">
        <v>311</v>
      </c>
      <c r="B177" s="532"/>
      <c r="C177" s="532"/>
      <c r="D177" s="532"/>
      <c r="E177" s="532"/>
      <c r="F177" s="53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482"/>
      <c r="C186" s="483"/>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47"/>
      <c r="B188" s="447"/>
      <c r="C188" s="447"/>
      <c r="D188" s="447"/>
      <c r="E188" s="447"/>
      <c r="F188" s="44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3" t="s">
        <v>28</v>
      </c>
      <c r="B191" s="454" t="s">
        <v>29</v>
      </c>
      <c r="C191" s="454"/>
      <c r="D191" s="454" t="s">
        <v>42</v>
      </c>
      <c r="E191" s="455" t="s">
        <v>266</v>
      </c>
      <c r="F191" s="455" t="s">
        <v>302</v>
      </c>
      <c r="G191" s="114"/>
    </row>
    <row r="192" spans="1:7" ht="21" x14ac:dyDescent="0.4">
      <c r="A192" s="453"/>
      <c r="B192" s="118" t="s">
        <v>32</v>
      </c>
      <c r="C192" s="118" t="s">
        <v>31</v>
      </c>
      <c r="D192" s="454"/>
      <c r="E192" s="455"/>
      <c r="F192" s="455"/>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7" t="s">
        <v>34</v>
      </c>
      <c r="B203" s="468"/>
      <c r="C203" s="46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1"/>
      <c r="B205" s="441"/>
      <c r="C205" s="441"/>
      <c r="D205" s="441"/>
      <c r="E205" s="441"/>
      <c r="F205" s="44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7" t="s">
        <v>34</v>
      </c>
      <c r="B227" s="468"/>
      <c r="C227" s="46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1"/>
      <c r="B229" s="441"/>
      <c r="C229" s="441"/>
      <c r="D229" s="441"/>
      <c r="E229" s="441"/>
      <c r="F229" s="44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24" t="s">
        <v>311</v>
      </c>
      <c r="B236" s="525"/>
      <c r="C236" s="525"/>
      <c r="D236" s="526"/>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7" t="s">
        <v>34</v>
      </c>
      <c r="B245" s="468"/>
      <c r="C245" s="46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41"/>
      <c r="B250" s="441"/>
      <c r="C250" s="441"/>
      <c r="D250" s="441"/>
      <c r="E250" s="441"/>
      <c r="F250" s="44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3" t="s">
        <v>28</v>
      </c>
      <c r="B253" s="454" t="s">
        <v>29</v>
      </c>
      <c r="C253" s="454"/>
      <c r="D253" s="454" t="s">
        <v>42</v>
      </c>
      <c r="E253" s="455" t="s">
        <v>266</v>
      </c>
      <c r="F253" s="455" t="s">
        <v>302</v>
      </c>
      <c r="G253" s="129"/>
    </row>
    <row r="254" spans="1:7" ht="21" x14ac:dyDescent="0.4">
      <c r="A254" s="453"/>
      <c r="B254" s="118" t="s">
        <v>32</v>
      </c>
      <c r="C254" s="118" t="s">
        <v>31</v>
      </c>
      <c r="D254" s="454"/>
      <c r="E254" s="455"/>
      <c r="F254" s="455"/>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7" t="s">
        <v>34</v>
      </c>
      <c r="B265" s="468"/>
      <c r="C265" s="46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5"/>
      <c r="B290" s="475"/>
      <c r="C290" s="475"/>
      <c r="D290" s="475"/>
      <c r="E290" s="475"/>
      <c r="F290" s="475"/>
      <c r="G290" s="129"/>
    </row>
    <row r="291" spans="1:7" s="80" customFormat="1" ht="31.5" customHeight="1" x14ac:dyDescent="0.4">
      <c r="A291" s="527" t="s">
        <v>311</v>
      </c>
      <c r="B291" s="527"/>
      <c r="C291" s="527"/>
      <c r="D291" s="527"/>
      <c r="E291" s="527"/>
      <c r="F291" s="52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3" t="s">
        <v>28</v>
      </c>
      <c r="B308" s="454" t="s">
        <v>29</v>
      </c>
      <c r="C308" s="454"/>
      <c r="D308" s="454" t="s">
        <v>42</v>
      </c>
      <c r="E308" s="455" t="s">
        <v>266</v>
      </c>
      <c r="F308" s="455" t="s">
        <v>302</v>
      </c>
      <c r="G308" s="129"/>
    </row>
    <row r="309" spans="1:7" ht="21" x14ac:dyDescent="0.4">
      <c r="A309" s="453"/>
      <c r="B309" s="118" t="s">
        <v>32</v>
      </c>
      <c r="C309" s="118" t="s">
        <v>31</v>
      </c>
      <c r="D309" s="454"/>
      <c r="E309" s="455"/>
      <c r="F309" s="455"/>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6"/>
      <c r="B357" s="466"/>
      <c r="C357" s="466"/>
      <c r="D357" s="466"/>
      <c r="E357" s="466"/>
      <c r="F357" s="466"/>
      <c r="G357" s="466"/>
    </row>
    <row r="358" spans="1:7" ht="32.25" customHeight="1" x14ac:dyDescent="0.4">
      <c r="A358" s="511" t="s">
        <v>311</v>
      </c>
      <c r="B358" s="511"/>
      <c r="C358" s="511"/>
      <c r="D358" s="511"/>
      <c r="E358" s="511"/>
      <c r="F358" s="51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3" t="s">
        <v>28</v>
      </c>
      <c r="B375" s="454" t="s">
        <v>29</v>
      </c>
      <c r="C375" s="454"/>
      <c r="D375" s="454" t="s">
        <v>42</v>
      </c>
      <c r="E375" s="455" t="s">
        <v>266</v>
      </c>
      <c r="F375" s="455" t="s">
        <v>302</v>
      </c>
      <c r="G375" s="173"/>
    </row>
    <row r="376" spans="1:7" s="260" customFormat="1" ht="21" x14ac:dyDescent="0.4">
      <c r="A376" s="453"/>
      <c r="B376" s="118" t="s">
        <v>32</v>
      </c>
      <c r="C376" s="118" t="s">
        <v>31</v>
      </c>
      <c r="D376" s="454"/>
      <c r="E376" s="455"/>
      <c r="F376" s="455"/>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09"/>
      <c r="B415" s="448"/>
      <c r="C415" s="448"/>
      <c r="D415" s="448"/>
      <c r="E415" s="448"/>
      <c r="F415" s="448"/>
      <c r="G415" s="448"/>
    </row>
    <row r="416" spans="1:7" s="260" customFormat="1" ht="24.75" x14ac:dyDescent="0.4">
      <c r="A416" s="514" t="s">
        <v>320</v>
      </c>
      <c r="B416" s="514"/>
      <c r="C416" s="514"/>
      <c r="D416" s="514"/>
      <c r="E416" s="514"/>
      <c r="F416" s="51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3" t="s">
        <v>28</v>
      </c>
      <c r="B433" s="454" t="s">
        <v>29</v>
      </c>
      <c r="C433" s="454"/>
      <c r="D433" s="454" t="s">
        <v>42</v>
      </c>
      <c r="E433" s="455" t="s">
        <v>266</v>
      </c>
      <c r="F433" s="455" t="s">
        <v>302</v>
      </c>
      <c r="G433" s="129"/>
    </row>
    <row r="434" spans="1:7" ht="21" x14ac:dyDescent="0.4">
      <c r="A434" s="453"/>
      <c r="B434" s="118" t="s">
        <v>32</v>
      </c>
      <c r="C434" s="118" t="s">
        <v>31</v>
      </c>
      <c r="D434" s="454"/>
      <c r="E434" s="455"/>
      <c r="F434" s="455"/>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4" t="s">
        <v>311</v>
      </c>
      <c r="B464" s="514"/>
      <c r="C464" s="514"/>
      <c r="D464" s="514"/>
      <c r="E464" s="514"/>
      <c r="F464" s="51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5" t="s">
        <v>426</v>
      </c>
      <c r="B478" s="515"/>
      <c r="C478" s="515"/>
      <c r="D478" s="515"/>
      <c r="E478" s="515"/>
      <c r="F478" s="515"/>
      <c r="G478" s="114"/>
    </row>
    <row r="479" spans="1:7" ht="21" customHeight="1" x14ac:dyDescent="0.4">
      <c r="A479" s="234">
        <f>B11</f>
        <v>0</v>
      </c>
      <c r="F479" s="258"/>
      <c r="G479" s="114"/>
    </row>
    <row r="480" spans="1:7" ht="21" x14ac:dyDescent="0.4">
      <c r="A480" s="485" t="s">
        <v>28</v>
      </c>
      <c r="B480" s="486" t="s">
        <v>29</v>
      </c>
      <c r="C480" s="486"/>
      <c r="D480" s="486" t="s">
        <v>42</v>
      </c>
      <c r="E480" s="487" t="s">
        <v>266</v>
      </c>
      <c r="F480" s="487" t="s">
        <v>302</v>
      </c>
      <c r="G480" s="114"/>
    </row>
    <row r="481" spans="1:7" ht="21" x14ac:dyDescent="0.4">
      <c r="A481" s="485"/>
      <c r="B481" s="320" t="s">
        <v>32</v>
      </c>
      <c r="C481" s="320" t="s">
        <v>31</v>
      </c>
      <c r="D481" s="486"/>
      <c r="E481" s="487"/>
      <c r="F481" s="487"/>
      <c r="G481" s="114"/>
    </row>
    <row r="482" spans="1:7" s="260" customFormat="1" ht="22.5" x14ac:dyDescent="0.4">
      <c r="A482" s="367"/>
      <c r="B482" s="368"/>
      <c r="C482" s="368"/>
      <c r="D482" s="368"/>
      <c r="E482" s="354"/>
      <c r="F482" s="354"/>
      <c r="G482" s="173"/>
    </row>
    <row r="483" spans="1:7" s="260" customFormat="1" ht="24.75" x14ac:dyDescent="0.4">
      <c r="A483" s="476" t="s">
        <v>52</v>
      </c>
      <c r="B483" s="476"/>
      <c r="C483" s="476"/>
      <c r="D483" s="476"/>
      <c r="E483" s="476"/>
      <c r="F483" s="476"/>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3" t="s">
        <v>464</v>
      </c>
      <c r="B491" s="474"/>
      <c r="C491" s="474"/>
      <c r="D491" s="474"/>
      <c r="E491" s="474"/>
      <c r="F491" s="47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8" t="s">
        <v>23</v>
      </c>
      <c r="B505" s="489"/>
      <c r="C505" s="489"/>
      <c r="D505" s="489"/>
      <c r="E505" s="489"/>
      <c r="F505" s="490"/>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8"/>
      <c r="B517" s="498"/>
      <c r="C517" s="498"/>
      <c r="D517" s="498"/>
      <c r="E517" s="498"/>
      <c r="F517" s="498"/>
      <c r="G517" s="498"/>
    </row>
    <row r="518" spans="1:7" ht="26.25" customHeight="1" x14ac:dyDescent="0.5">
      <c r="A518" s="369" t="s">
        <v>311</v>
      </c>
      <c r="B518" s="510"/>
      <c r="C518" s="510"/>
      <c r="D518" s="510"/>
      <c r="E518" s="510"/>
      <c r="F518" s="51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6" t="s">
        <v>97</v>
      </c>
      <c r="B530" s="516"/>
      <c r="C530" s="516"/>
      <c r="D530" s="516"/>
      <c r="E530" s="516"/>
      <c r="F530" s="516"/>
      <c r="G530" s="114"/>
    </row>
    <row r="531" spans="1:7" ht="22.5" customHeight="1" x14ac:dyDescent="0.4">
      <c r="A531" s="234">
        <f>B11</f>
        <v>0</v>
      </c>
      <c r="B531" s="114"/>
      <c r="C531" s="135"/>
      <c r="D531" s="137"/>
      <c r="E531" s="137"/>
      <c r="F531" s="137"/>
      <c r="G531" s="114"/>
    </row>
    <row r="532" spans="1:7" ht="21" x14ac:dyDescent="0.4">
      <c r="A532" s="491" t="s">
        <v>28</v>
      </c>
      <c r="B532" s="493" t="s">
        <v>29</v>
      </c>
      <c r="C532" s="494"/>
      <c r="D532" s="454" t="s">
        <v>42</v>
      </c>
      <c r="E532" s="455" t="s">
        <v>266</v>
      </c>
      <c r="F532" s="455" t="s">
        <v>302</v>
      </c>
      <c r="G532" s="114"/>
    </row>
    <row r="533" spans="1:7" ht="21" x14ac:dyDescent="0.4">
      <c r="A533" s="492"/>
      <c r="B533" s="315" t="s">
        <v>32</v>
      </c>
      <c r="C533" s="316" t="s">
        <v>31</v>
      </c>
      <c r="D533" s="454"/>
      <c r="E533" s="455"/>
      <c r="F533" s="455"/>
      <c r="G533" s="114"/>
    </row>
    <row r="534" spans="1:7" s="80" customFormat="1" ht="22.5" x14ac:dyDescent="0.4">
      <c r="A534" s="365"/>
      <c r="B534" s="366"/>
      <c r="C534" s="366"/>
      <c r="D534" s="361"/>
      <c r="E534" s="362"/>
      <c r="F534" s="362"/>
      <c r="G534" s="129"/>
    </row>
    <row r="535" spans="1:7" ht="24.75" x14ac:dyDescent="0.4">
      <c r="A535" s="370" t="s">
        <v>17</v>
      </c>
      <c r="B535" s="317"/>
      <c r="C535" s="512"/>
      <c r="D535" s="512"/>
      <c r="E535" s="512"/>
      <c r="F535" s="51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7" t="s">
        <v>34</v>
      </c>
      <c r="B542" s="468"/>
      <c r="C542" s="469"/>
      <c r="D542" s="407">
        <f>SUM(B536:C541)</f>
        <v>0</v>
      </c>
      <c r="E542" s="248"/>
      <c r="F542" s="248"/>
      <c r="G542" s="114"/>
    </row>
    <row r="543" spans="1:7" ht="21" customHeight="1" x14ac:dyDescent="0.4">
      <c r="A543" s="467" t="s">
        <v>33</v>
      </c>
      <c r="B543" s="468"/>
      <c r="C543" s="469"/>
      <c r="D543" s="388" t="e">
        <f>D542/(COUNT(B536:C541)*2)</f>
        <v>#DIV/0!</v>
      </c>
      <c r="E543" s="248"/>
      <c r="F543" s="248"/>
      <c r="G543" s="114"/>
    </row>
    <row r="544" spans="1:7" ht="21" x14ac:dyDescent="0.4">
      <c r="A544" s="441"/>
      <c r="B544" s="441"/>
      <c r="C544" s="441"/>
      <c r="D544" s="441"/>
      <c r="E544" s="441"/>
      <c r="F544" s="44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3"/>
      <c r="B556" s="466"/>
      <c r="C556" s="466"/>
      <c r="D556" s="466"/>
      <c r="E556" s="466"/>
      <c r="F556" s="466"/>
      <c r="G556" s="466"/>
    </row>
    <row r="557" spans="1:7" ht="35.25" customHeight="1" x14ac:dyDescent="0.4">
      <c r="A557" s="371" t="s">
        <v>311</v>
      </c>
      <c r="B557" s="337"/>
      <c r="C557" s="464"/>
      <c r="D557" s="464"/>
      <c r="E557" s="464"/>
      <c r="F557" s="465"/>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9" t="s">
        <v>34</v>
      </c>
      <c r="B566" s="459"/>
      <c r="C566" s="460"/>
      <c r="D566" s="378">
        <f>SUM(B558:C565,B546:C555)</f>
        <v>0</v>
      </c>
      <c r="E566" s="108"/>
      <c r="F566" s="114"/>
      <c r="G566" s="114"/>
    </row>
    <row r="567" spans="1:7" ht="21" x14ac:dyDescent="0.4">
      <c r="A567" s="459" t="s">
        <v>33</v>
      </c>
      <c r="B567" s="459"/>
      <c r="C567" s="459"/>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1"/>
      <c r="B572" s="441"/>
      <c r="C572" s="441"/>
      <c r="D572" s="441"/>
      <c r="E572" s="441"/>
      <c r="F572" s="441"/>
      <c r="G572" s="114"/>
    </row>
    <row r="573" spans="1:7" ht="22.5" x14ac:dyDescent="0.45">
      <c r="A573" s="472" t="s">
        <v>19</v>
      </c>
      <c r="B573" s="472"/>
      <c r="C573" s="472"/>
      <c r="D573" s="472"/>
      <c r="E573" s="472"/>
      <c r="F573" s="472"/>
      <c r="G573" s="114"/>
    </row>
    <row r="574" spans="1:7" ht="22.5" x14ac:dyDescent="0.4">
      <c r="A574" s="243">
        <f>B11</f>
        <v>0</v>
      </c>
      <c r="B574" s="114"/>
      <c r="C574" s="135"/>
      <c r="D574" s="356"/>
      <c r="E574" s="356"/>
      <c r="F574" s="356"/>
      <c r="G574" s="114"/>
    </row>
    <row r="575" spans="1:7" ht="21" x14ac:dyDescent="0.4">
      <c r="A575" s="485" t="s">
        <v>28</v>
      </c>
      <c r="B575" s="486" t="s">
        <v>29</v>
      </c>
      <c r="C575" s="486"/>
      <c r="D575" s="486" t="s">
        <v>42</v>
      </c>
      <c r="E575" s="487" t="s">
        <v>266</v>
      </c>
      <c r="F575" s="487" t="s">
        <v>302</v>
      </c>
      <c r="G575" s="114"/>
    </row>
    <row r="576" spans="1:7" ht="21" x14ac:dyDescent="0.4">
      <c r="A576" s="485"/>
      <c r="B576" s="320" t="s">
        <v>32</v>
      </c>
      <c r="C576" s="320" t="s">
        <v>31</v>
      </c>
      <c r="D576" s="486"/>
      <c r="E576" s="487"/>
      <c r="F576" s="487"/>
      <c r="G576" s="129"/>
    </row>
    <row r="577" spans="1:7" s="80" customFormat="1" ht="22.5" x14ac:dyDescent="0.4">
      <c r="A577" s="372"/>
      <c r="B577" s="373"/>
      <c r="C577" s="373"/>
      <c r="D577" s="373"/>
      <c r="E577" s="341"/>
      <c r="F577" s="374"/>
      <c r="G577" s="129"/>
    </row>
    <row r="578" spans="1:7" ht="24.75" x14ac:dyDescent="0.4">
      <c r="A578" s="499" t="s">
        <v>10</v>
      </c>
      <c r="B578" s="500"/>
      <c r="C578" s="500"/>
      <c r="D578" s="500"/>
      <c r="E578" s="500"/>
      <c r="F578" s="50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9" t="s">
        <v>34</v>
      </c>
      <c r="B588" s="459"/>
      <c r="C588" s="460"/>
      <c r="D588" s="378">
        <f>SUM(B579:C587)</f>
        <v>0</v>
      </c>
      <c r="E588" s="108"/>
      <c r="F588" s="114"/>
      <c r="G588" s="114"/>
    </row>
    <row r="589" spans="1:7" ht="21" x14ac:dyDescent="0.4">
      <c r="A589" s="459" t="s">
        <v>33</v>
      </c>
      <c r="B589" s="459"/>
      <c r="C589" s="459"/>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2" t="s">
        <v>23</v>
      </c>
      <c r="B591" s="503"/>
      <c r="C591" s="503"/>
      <c r="D591" s="503"/>
      <c r="E591" s="503"/>
      <c r="F591" s="50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9" t="s">
        <v>34</v>
      </c>
      <c r="B606" s="459"/>
      <c r="C606" s="460"/>
      <c r="D606" s="378">
        <f>SUM(B592:C605)</f>
        <v>0</v>
      </c>
      <c r="E606" s="108"/>
      <c r="F606" s="114"/>
      <c r="G606" s="114"/>
    </row>
    <row r="607" spans="1:7" ht="21" x14ac:dyDescent="0.4">
      <c r="A607" s="459" t="s">
        <v>33</v>
      </c>
      <c r="B607" s="459"/>
      <c r="C607" s="459"/>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1" t="s">
        <v>170</v>
      </c>
      <c r="B610" s="462"/>
      <c r="C610" s="463"/>
      <c r="D610" s="154" t="e">
        <f>D609/(COUNT(B579:C587,B592:C605)*2)</f>
        <v>#DIV/0!</v>
      </c>
      <c r="E610" s="108"/>
      <c r="F610" s="114"/>
      <c r="G610" s="129"/>
    </row>
    <row r="611" spans="1:7" ht="21" x14ac:dyDescent="0.4">
      <c r="A611" s="155"/>
      <c r="B611" s="114"/>
      <c r="C611" s="135"/>
      <c r="G611" s="129"/>
    </row>
    <row r="612" spans="1:7" ht="19.5" customHeight="1" x14ac:dyDescent="0.45">
      <c r="A612" s="472" t="s">
        <v>8</v>
      </c>
      <c r="B612" s="472"/>
      <c r="C612" s="472"/>
      <c r="D612" s="472"/>
      <c r="E612" s="472"/>
      <c r="F612" s="472"/>
      <c r="G612" s="129"/>
    </row>
    <row r="613" spans="1:7" ht="22.5" x14ac:dyDescent="0.4">
      <c r="A613" s="156">
        <f>B11</f>
        <v>0</v>
      </c>
      <c r="B613" s="114"/>
      <c r="C613" s="135"/>
      <c r="D613" s="137"/>
      <c r="E613" s="137"/>
      <c r="F613" s="137"/>
      <c r="G613" s="114"/>
    </row>
    <row r="614" spans="1:7" ht="21" x14ac:dyDescent="0.4">
      <c r="A614" s="453" t="s">
        <v>28</v>
      </c>
      <c r="B614" s="454" t="s">
        <v>29</v>
      </c>
      <c r="C614" s="454"/>
      <c r="D614" s="454" t="s">
        <v>42</v>
      </c>
      <c r="E614" s="455" t="s">
        <v>266</v>
      </c>
      <c r="F614" s="455" t="s">
        <v>302</v>
      </c>
      <c r="G614" s="114"/>
    </row>
    <row r="615" spans="1:7" ht="18.75" customHeight="1" x14ac:dyDescent="0.4">
      <c r="A615" s="453"/>
      <c r="B615" s="118" t="s">
        <v>32</v>
      </c>
      <c r="C615" s="118" t="s">
        <v>31</v>
      </c>
      <c r="D615" s="454"/>
      <c r="E615" s="455"/>
      <c r="F615" s="455"/>
      <c r="G615" s="129"/>
    </row>
    <row r="616" spans="1:7" s="80" customFormat="1" ht="18.75" customHeight="1" x14ac:dyDescent="0.4">
      <c r="A616" s="360"/>
      <c r="B616" s="361"/>
      <c r="C616" s="361"/>
      <c r="D616" s="361"/>
      <c r="E616" s="362"/>
      <c r="F616" s="362"/>
      <c r="G616" s="129"/>
    </row>
    <row r="617" spans="1:7" ht="24.75" x14ac:dyDescent="0.4">
      <c r="A617" s="363" t="s">
        <v>90</v>
      </c>
      <c r="B617" s="137"/>
      <c r="C617" s="470"/>
      <c r="D617" s="470"/>
      <c r="E617" s="470"/>
      <c r="F617" s="471"/>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59" t="s">
        <v>34</v>
      </c>
      <c r="B627" s="459"/>
      <c r="C627" s="459"/>
      <c r="D627" s="378">
        <f>SUM(B618:C626)</f>
        <v>0</v>
      </c>
      <c r="E627" s="496"/>
      <c r="F627" s="475"/>
      <c r="G627" s="129"/>
    </row>
    <row r="628" spans="1:7" ht="21" x14ac:dyDescent="0.4">
      <c r="A628" s="459" t="s">
        <v>33</v>
      </c>
      <c r="B628" s="459"/>
      <c r="C628" s="459"/>
      <c r="D628" s="388" t="e">
        <f>D627/(COUNT(B618:C626)*2)</f>
        <v>#DIV/0!</v>
      </c>
      <c r="E628" s="497"/>
      <c r="F628" s="498"/>
      <c r="G628" s="129"/>
    </row>
    <row r="629" spans="1:7" ht="21" x14ac:dyDescent="0.4">
      <c r="A629" s="325"/>
      <c r="B629" s="135"/>
      <c r="C629" s="495"/>
      <c r="D629" s="495"/>
      <c r="E629" s="495"/>
      <c r="F629" s="495"/>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7" t="s">
        <v>34</v>
      </c>
      <c r="B639" s="468"/>
      <c r="C639" s="46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0"/>
      <c r="D642" s="470"/>
      <c r="E642" s="470"/>
      <c r="F642" s="471"/>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67" t="s">
        <v>34</v>
      </c>
      <c r="B650" s="468"/>
      <c r="C650" s="46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4"/>
      <c r="B652" s="484"/>
      <c r="C652" s="484"/>
      <c r="D652" s="484"/>
      <c r="E652" s="484"/>
      <c r="F652" s="484"/>
      <c r="G652" s="484"/>
    </row>
    <row r="653" spans="1:16382" ht="24.75" x14ac:dyDescent="0.4">
      <c r="A653" s="363" t="s">
        <v>26</v>
      </c>
      <c r="B653" s="470"/>
      <c r="C653" s="470"/>
      <c r="D653" s="470"/>
      <c r="E653" s="470"/>
      <c r="F653" s="471"/>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5" t="s">
        <v>311</v>
      </c>
      <c r="B661" s="506"/>
      <c r="C661" s="506"/>
      <c r="D661" s="506"/>
      <c r="E661" s="506"/>
      <c r="F661" s="50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2" t="s">
        <v>356</v>
      </c>
      <c r="B676" s="472"/>
      <c r="C676" s="472"/>
      <c r="D676" s="472"/>
      <c r="E676" s="472"/>
      <c r="F676" s="472"/>
      <c r="G676" s="114"/>
    </row>
    <row r="677" spans="1:7" ht="21" x14ac:dyDescent="0.4">
      <c r="A677" s="243">
        <f>B11</f>
        <v>0</v>
      </c>
      <c r="B677" s="114"/>
      <c r="C677" s="135"/>
      <c r="D677" s="135"/>
      <c r="E677" s="328"/>
      <c r="F677" s="135"/>
      <c r="G677" s="114"/>
    </row>
    <row r="678" spans="1:7" ht="21.75" customHeight="1" x14ac:dyDescent="0.4">
      <c r="A678" s="453" t="s">
        <v>28</v>
      </c>
      <c r="B678" s="454" t="s">
        <v>29</v>
      </c>
      <c r="C678" s="454"/>
      <c r="D678" s="454" t="s">
        <v>42</v>
      </c>
      <c r="E678" s="455" t="s">
        <v>266</v>
      </c>
      <c r="F678" s="455" t="s">
        <v>302</v>
      </c>
      <c r="G678" s="129"/>
    </row>
    <row r="679" spans="1:7" ht="21" x14ac:dyDescent="0.4">
      <c r="A679" s="453"/>
      <c r="B679" s="118" t="s">
        <v>32</v>
      </c>
      <c r="C679" s="118" t="s">
        <v>31</v>
      </c>
      <c r="D679" s="454"/>
      <c r="E679" s="455"/>
      <c r="F679" s="455"/>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8" t="s">
        <v>460</v>
      </c>
      <c r="B704" s="508"/>
      <c r="C704" s="508"/>
      <c r="D704" s="508"/>
      <c r="E704" s="508"/>
      <c r="F704" s="508"/>
      <c r="G704" s="274"/>
    </row>
    <row r="705" spans="1:7" ht="21" customHeight="1" x14ac:dyDescent="0.4">
      <c r="A705" s="251">
        <f>B11</f>
        <v>0</v>
      </c>
      <c r="B705" s="114"/>
      <c r="C705" s="135"/>
      <c r="D705" s="273"/>
      <c r="E705" s="273"/>
      <c r="F705" s="273"/>
      <c r="G705" s="274"/>
    </row>
    <row r="706" spans="1:7" ht="21" x14ac:dyDescent="0.4">
      <c r="A706" s="479" t="s">
        <v>28</v>
      </c>
      <c r="B706" s="493" t="s">
        <v>29</v>
      </c>
      <c r="C706" s="493"/>
      <c r="D706" s="454" t="s">
        <v>42</v>
      </c>
      <c r="E706" s="455" t="s">
        <v>266</v>
      </c>
      <c r="F706" s="455" t="s">
        <v>302</v>
      </c>
      <c r="G706" s="274"/>
    </row>
    <row r="707" spans="1:7" ht="21" x14ac:dyDescent="0.4">
      <c r="A707" s="480"/>
      <c r="B707" s="383" t="s">
        <v>32</v>
      </c>
      <c r="C707" s="383" t="s">
        <v>31</v>
      </c>
      <c r="D707" s="454"/>
      <c r="E707" s="455"/>
      <c r="F707" s="455"/>
      <c r="G707" s="274"/>
    </row>
    <row r="708" spans="1:7" s="80" customFormat="1" ht="22.5" x14ac:dyDescent="0.4">
      <c r="A708" s="360"/>
      <c r="B708" s="361"/>
      <c r="C708" s="361"/>
      <c r="D708" s="361"/>
      <c r="E708" s="362"/>
      <c r="F708" s="362"/>
      <c r="G708" s="129"/>
    </row>
    <row r="709" spans="1:7" ht="24.75" x14ac:dyDescent="0.4">
      <c r="A709" s="456" t="s">
        <v>306</v>
      </c>
      <c r="B709" s="457"/>
      <c r="C709" s="457"/>
      <c r="D709" s="457"/>
      <c r="E709" s="457"/>
      <c r="F709" s="458"/>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7"/>
      <c r="C715" s="478"/>
      <c r="D715" s="247">
        <f>SUM(B710:C714)</f>
        <v>0</v>
      </c>
      <c r="E715" s="225"/>
      <c r="F715" s="173"/>
      <c r="G715" s="114"/>
    </row>
    <row r="716" spans="1:7" ht="21" x14ac:dyDescent="0.4">
      <c r="A716" s="130" t="s">
        <v>33</v>
      </c>
      <c r="B716" s="477"/>
      <c r="C716" s="478"/>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6" t="s">
        <v>307</v>
      </c>
      <c r="B718" s="457"/>
      <c r="C718" s="457"/>
      <c r="D718" s="457"/>
      <c r="E718" s="457"/>
      <c r="F718" s="458"/>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UHD Mourouj 1</v>
      </c>
      <c r="B7" s="556"/>
      <c r="C7" s="556"/>
      <c r="D7" s="556"/>
      <c r="E7" s="556"/>
      <c r="F7" s="556"/>
      <c r="G7" s="92"/>
    </row>
    <row r="8" spans="1:7" s="258" customFormat="1" ht="24" x14ac:dyDescent="0.45">
      <c r="A8" s="4" t="s">
        <v>39</v>
      </c>
      <c r="B8" s="557" t="str">
        <f>'A1 Exploitation'!B9:F9</f>
        <v>Mme Meriam CHOUCHENE</v>
      </c>
      <c r="C8" s="557"/>
      <c r="D8" s="557"/>
      <c r="E8" s="557"/>
      <c r="F8" s="557"/>
      <c r="G8" s="92"/>
    </row>
    <row r="9" spans="1:7" s="258" customFormat="1" ht="24" x14ac:dyDescent="0.45">
      <c r="A9" s="5" t="s">
        <v>41</v>
      </c>
      <c r="B9" s="558" t="str">
        <f>'A1 Exploitation'!B10:F10</f>
        <v>Directeur magasin &amp; chefs rayons</v>
      </c>
      <c r="C9" s="558"/>
      <c r="D9" s="558"/>
      <c r="E9" s="558"/>
      <c r="F9" s="558"/>
      <c r="G9" s="92"/>
    </row>
    <row r="10" spans="1:7" s="258" customFormat="1" ht="24" x14ac:dyDescent="0.45">
      <c r="A10" s="4" t="s">
        <v>40</v>
      </c>
      <c r="B10" s="553">
        <f>'A1 Exploitation'!B11:F11</f>
        <v>43497</v>
      </c>
      <c r="C10" s="553"/>
      <c r="D10" s="553"/>
      <c r="E10" s="553"/>
      <c r="F10" s="553"/>
      <c r="G10" s="92"/>
    </row>
    <row r="11" spans="1:7" s="258" customFormat="1" ht="24" x14ac:dyDescent="0.45">
      <c r="A11" s="4" t="s">
        <v>250</v>
      </c>
      <c r="B11" s="550" t="e">
        <f>D199</f>
        <v>#DIV/0!</v>
      </c>
      <c r="C11" s="550"/>
      <c r="D11" s="550"/>
      <c r="E11" s="550"/>
      <c r="F11" s="550"/>
      <c r="G11" s="92"/>
    </row>
    <row r="12" spans="1:7" s="258" customFormat="1" ht="22.5" x14ac:dyDescent="0.45">
      <c r="A12" s="1"/>
      <c r="D12" s="518"/>
      <c r="E12" s="518"/>
      <c r="F12" s="518"/>
      <c r="G12" s="518"/>
    </row>
    <row r="13" spans="1:7" s="258" customFormat="1" ht="11.25" customHeight="1" x14ac:dyDescent="0.3">
      <c r="A13" s="551" t="s">
        <v>28</v>
      </c>
      <c r="B13" s="552" t="s">
        <v>29</v>
      </c>
      <c r="C13" s="552"/>
      <c r="D13" s="552" t="s">
        <v>42</v>
      </c>
      <c r="E13" s="552" t="s">
        <v>160</v>
      </c>
      <c r="F13" s="552" t="s">
        <v>161</v>
      </c>
      <c r="G13" s="80"/>
    </row>
    <row r="14" spans="1:7" s="258" customFormat="1" ht="12.75" customHeight="1" x14ac:dyDescent="0.3">
      <c r="A14" s="551"/>
      <c r="B14" s="22" t="s">
        <v>32</v>
      </c>
      <c r="C14" s="22" t="s">
        <v>31</v>
      </c>
      <c r="D14" s="552"/>
      <c r="E14" s="552"/>
      <c r="F14" s="552"/>
      <c r="G14" s="94"/>
    </row>
    <row r="15" spans="1:7" x14ac:dyDescent="0.3">
      <c r="A15" s="541"/>
      <c r="B15" s="542"/>
      <c r="C15" s="542"/>
      <c r="D15" s="542"/>
      <c r="E15" s="542"/>
      <c r="F15" s="542"/>
    </row>
    <row r="16" spans="1:7" ht="19.5" x14ac:dyDescent="0.4">
      <c r="A16" s="545" t="s">
        <v>0</v>
      </c>
      <c r="B16" s="546"/>
      <c r="C16" s="546"/>
      <c r="D16" s="546"/>
      <c r="E16" s="546"/>
      <c r="F16" s="546"/>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7" t="s">
        <v>34</v>
      </c>
      <c r="B22" s="543"/>
      <c r="C22" s="544"/>
      <c r="D22" s="381">
        <f>SUM(B17:C21)</f>
        <v>0</v>
      </c>
    </row>
    <row r="23" spans="1:7" x14ac:dyDescent="0.3">
      <c r="A23" s="534" t="s">
        <v>251</v>
      </c>
      <c r="B23" s="535"/>
      <c r="C23" s="536"/>
      <c r="D23" s="21" t="e">
        <f>D22/(COUNT(B17:C21)*2)</f>
        <v>#DIV/0!</v>
      </c>
    </row>
    <row r="24" spans="1:7" s="10" customFormat="1" x14ac:dyDescent="0.3">
      <c r="A24" s="14"/>
      <c r="B24" s="15"/>
      <c r="C24" s="15"/>
      <c r="D24" s="16"/>
      <c r="G24" s="93"/>
    </row>
    <row r="25" spans="1:7" ht="19.5" x14ac:dyDescent="0.4">
      <c r="A25" s="539" t="s">
        <v>4</v>
      </c>
      <c r="B25" s="540"/>
      <c r="C25" s="540"/>
      <c r="D25" s="540"/>
      <c r="E25" s="540"/>
      <c r="F25" s="54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4" t="s">
        <v>34</v>
      </c>
      <c r="B33" s="535"/>
      <c r="C33" s="536"/>
      <c r="D33" s="380">
        <f>SUM(B26:C32)</f>
        <v>0</v>
      </c>
    </row>
    <row r="34" spans="1:7" x14ac:dyDescent="0.3">
      <c r="A34" s="534" t="s">
        <v>251</v>
      </c>
      <c r="B34" s="535"/>
      <c r="C34" s="536"/>
      <c r="D34" s="21" t="e">
        <f>D33/(COUNT(B26:C32)*2)</f>
        <v>#DIV/0!</v>
      </c>
    </row>
    <row r="35" spans="1:7" s="10" customFormat="1" x14ac:dyDescent="0.3">
      <c r="A35" s="14"/>
      <c r="B35" s="15"/>
      <c r="C35" s="15"/>
      <c r="D35" s="16"/>
      <c r="G35" s="93"/>
    </row>
    <row r="36" spans="1:7" s="10" customFormat="1" ht="19.5" x14ac:dyDescent="0.4">
      <c r="A36" s="539" t="s">
        <v>180</v>
      </c>
      <c r="B36" s="540"/>
      <c r="C36" s="540"/>
      <c r="D36" s="540"/>
      <c r="E36" s="540"/>
      <c r="F36" s="54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4" t="s">
        <v>34</v>
      </c>
      <c r="B42" s="535"/>
      <c r="C42" s="536"/>
      <c r="D42" s="380">
        <f>SUM(B37:C41)</f>
        <v>0</v>
      </c>
      <c r="E42" s="259"/>
      <c r="F42" s="259"/>
      <c r="G42" s="93"/>
    </row>
    <row r="43" spans="1:7" s="10" customFormat="1" x14ac:dyDescent="0.3">
      <c r="A43" s="534" t="s">
        <v>251</v>
      </c>
      <c r="B43" s="535"/>
      <c r="C43" s="536"/>
      <c r="D43" s="21" t="e">
        <f>D42/(COUNT(B37:C41)*2)</f>
        <v>#DIV/0!</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4" t="s">
        <v>34</v>
      </c>
      <c r="B52" s="535"/>
      <c r="C52" s="536"/>
      <c r="D52" s="380">
        <f>SUM(B46:C51)</f>
        <v>0</v>
      </c>
    </row>
    <row r="53" spans="1:7" x14ac:dyDescent="0.3">
      <c r="A53" s="534" t="s">
        <v>251</v>
      </c>
      <c r="B53" s="535"/>
      <c r="C53" s="536"/>
      <c r="D53" s="21" t="e">
        <f>D52/(COUNT(B46:C51)*2)</f>
        <v>#DIV/0!</v>
      </c>
    </row>
    <row r="54" spans="1:7" s="10" customFormat="1" x14ac:dyDescent="0.3">
      <c r="A54" s="14"/>
      <c r="B54" s="15"/>
      <c r="C54" s="15"/>
      <c r="D54" s="16"/>
      <c r="G54" s="93"/>
    </row>
    <row r="55" spans="1:7" ht="19.5" x14ac:dyDescent="0.4">
      <c r="A55" s="539" t="s">
        <v>8</v>
      </c>
      <c r="B55" s="540"/>
      <c r="C55" s="540"/>
      <c r="D55" s="540"/>
      <c r="E55" s="540"/>
      <c r="F55" s="54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4" t="s">
        <v>34</v>
      </c>
      <c r="B63" s="535"/>
      <c r="C63" s="536"/>
      <c r="D63" s="380">
        <f>SUM(B56:C62)</f>
        <v>0</v>
      </c>
    </row>
    <row r="64" spans="1:7" x14ac:dyDescent="0.3">
      <c r="A64" s="534" t="s">
        <v>251</v>
      </c>
      <c r="B64" s="535"/>
      <c r="C64" s="536"/>
      <c r="D64" s="21" t="e">
        <f>D63/(COUNT(B56:C62)*2)</f>
        <v>#DIV/0!</v>
      </c>
    </row>
    <row r="65" spans="1:7" s="10" customFormat="1" x14ac:dyDescent="0.3">
      <c r="A65" s="14"/>
      <c r="B65" s="15"/>
      <c r="C65" s="15"/>
      <c r="D65" s="16"/>
      <c r="G65" s="93"/>
    </row>
    <row r="66" spans="1:7" ht="19.5" x14ac:dyDescent="0.4">
      <c r="A66" s="539" t="s">
        <v>111</v>
      </c>
      <c r="B66" s="540"/>
      <c r="C66" s="540"/>
      <c r="D66" s="540"/>
      <c r="E66" s="540"/>
      <c r="F66" s="54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4" t="s">
        <v>34</v>
      </c>
      <c r="B84" s="535"/>
      <c r="C84" s="536"/>
      <c r="D84" s="380">
        <f>SUM(B67:C83)</f>
        <v>0</v>
      </c>
    </row>
    <row r="85" spans="1:7" x14ac:dyDescent="0.3">
      <c r="A85" s="534" t="s">
        <v>251</v>
      </c>
      <c r="B85" s="535"/>
      <c r="C85" s="536"/>
      <c r="D85" s="21" t="e">
        <f>D84/(COUNT(B67:C83)*2)</f>
        <v>#DIV/0!</v>
      </c>
    </row>
    <row r="86" spans="1:7" s="10" customFormat="1" x14ac:dyDescent="0.3">
      <c r="A86" s="14"/>
      <c r="B86" s="15"/>
      <c r="C86" s="15"/>
      <c r="D86" s="16"/>
      <c r="G86" s="93"/>
    </row>
    <row r="87" spans="1:7" ht="19.5" x14ac:dyDescent="0.4">
      <c r="A87" s="539" t="s">
        <v>172</v>
      </c>
      <c r="B87" s="540"/>
      <c r="C87" s="540"/>
      <c r="D87" s="540"/>
      <c r="E87" s="540"/>
      <c r="F87" s="54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4" t="s">
        <v>34</v>
      </c>
      <c r="B102" s="535"/>
      <c r="C102" s="536"/>
      <c r="D102" s="380">
        <f>SUM(B88:C101)</f>
        <v>0</v>
      </c>
    </row>
    <row r="103" spans="1:7" x14ac:dyDescent="0.3">
      <c r="A103" s="534" t="s">
        <v>251</v>
      </c>
      <c r="B103" s="535"/>
      <c r="C103" s="536"/>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9" t="s">
        <v>173</v>
      </c>
      <c r="B106" s="540"/>
      <c r="C106" s="540"/>
      <c r="D106" s="540"/>
      <c r="E106" s="540"/>
      <c r="F106" s="54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4" t="s">
        <v>34</v>
      </c>
      <c r="B118" s="535"/>
      <c r="C118" s="536"/>
      <c r="D118" s="380">
        <f>SUM(B107:C117)</f>
        <v>0</v>
      </c>
      <c r="E118" s="259"/>
      <c r="F118" s="259"/>
      <c r="G118" s="93"/>
    </row>
    <row r="119" spans="1:7" s="10" customFormat="1" x14ac:dyDescent="0.3">
      <c r="A119" s="534" t="s">
        <v>251</v>
      </c>
      <c r="B119" s="535"/>
      <c r="C119" s="536"/>
      <c r="D119" s="21" t="e">
        <f>D118/(COUNT(B107:C117)*2)</f>
        <v>#DIV/0!</v>
      </c>
      <c r="E119" s="259"/>
      <c r="F119" s="259"/>
      <c r="G119" s="93"/>
    </row>
    <row r="120" spans="1:7" s="10" customFormat="1" x14ac:dyDescent="0.3">
      <c r="A120" s="14"/>
      <c r="B120" s="15"/>
      <c r="C120" s="15"/>
      <c r="D120" s="16"/>
      <c r="G120" s="93"/>
    </row>
    <row r="121" spans="1:7" ht="19.5" x14ac:dyDescent="0.4">
      <c r="A121" s="539" t="s">
        <v>156</v>
      </c>
      <c r="B121" s="540"/>
      <c r="C121" s="540"/>
      <c r="D121" s="540"/>
      <c r="E121" s="540"/>
      <c r="F121" s="54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4" t="s">
        <v>34</v>
      </c>
      <c r="B133" s="535"/>
      <c r="C133" s="536"/>
      <c r="D133" s="380">
        <f>SUM(B122:C132)</f>
        <v>0</v>
      </c>
    </row>
    <row r="134" spans="1:7" x14ac:dyDescent="0.3">
      <c r="A134" s="534" t="s">
        <v>251</v>
      </c>
      <c r="B134" s="535"/>
      <c r="C134" s="536"/>
      <c r="D134" s="20" t="e">
        <f>D133/(COUNT(B122:C132)*2)</f>
        <v>#DIV/0!</v>
      </c>
    </row>
    <row r="135" spans="1:7" s="10" customFormat="1" x14ac:dyDescent="0.3">
      <c r="A135" s="14"/>
      <c r="B135" s="15"/>
      <c r="C135" s="15"/>
      <c r="D135" s="19"/>
      <c r="G135" s="93"/>
    </row>
    <row r="136" spans="1:7" ht="19.5" x14ac:dyDescent="0.4">
      <c r="A136" s="539" t="s">
        <v>61</v>
      </c>
      <c r="B136" s="540"/>
      <c r="C136" s="540"/>
      <c r="D136" s="540"/>
      <c r="E136" s="540"/>
      <c r="F136" s="54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4" t="s">
        <v>34</v>
      </c>
      <c r="B149" s="535"/>
      <c r="C149" s="536"/>
      <c r="D149" s="380">
        <f>SUM(B137:C148)</f>
        <v>0</v>
      </c>
    </row>
    <row r="150" spans="1:7" x14ac:dyDescent="0.3">
      <c r="A150" s="534" t="s">
        <v>251</v>
      </c>
      <c r="B150" s="535"/>
      <c r="C150" s="536"/>
      <c r="D150" s="21" t="e">
        <f>D149/(COUNT(B137:C148)*2)</f>
        <v>#DIV/0!</v>
      </c>
    </row>
    <row r="151" spans="1:7" s="10" customFormat="1" x14ac:dyDescent="0.3">
      <c r="A151" s="14"/>
      <c r="B151" s="15"/>
      <c r="C151" s="15"/>
      <c r="D151" s="16"/>
      <c r="G151" s="93"/>
    </row>
    <row r="152" spans="1:7" ht="19.5" x14ac:dyDescent="0.4">
      <c r="A152" s="539" t="s">
        <v>178</v>
      </c>
      <c r="B152" s="540"/>
      <c r="C152" s="540"/>
      <c r="D152" s="540"/>
      <c r="E152" s="540"/>
      <c r="F152" s="54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4" t="s">
        <v>34</v>
      </c>
      <c r="B161" s="543"/>
      <c r="C161" s="544"/>
      <c r="D161" s="381">
        <f>SUM(B153:C160)</f>
        <v>0</v>
      </c>
    </row>
    <row r="162" spans="1:7" x14ac:dyDescent="0.3">
      <c r="A162" s="534" t="s">
        <v>251</v>
      </c>
      <c r="B162" s="535"/>
      <c r="C162" s="536"/>
      <c r="D162" s="21" t="e">
        <f>D161/(COUNT(B153:C160)*2)</f>
        <v>#DIV/0!</v>
      </c>
    </row>
    <row r="163" spans="1:7" s="10" customFormat="1" x14ac:dyDescent="0.3">
      <c r="A163" s="14"/>
      <c r="B163" s="15"/>
      <c r="C163" s="17"/>
      <c r="D163" s="18"/>
      <c r="G163" s="93"/>
    </row>
    <row r="164" spans="1:7" ht="19.5" x14ac:dyDescent="0.4">
      <c r="A164" s="539" t="s">
        <v>64</v>
      </c>
      <c r="B164" s="540"/>
      <c r="C164" s="540"/>
      <c r="D164" s="540"/>
      <c r="E164" s="540"/>
      <c r="F164" s="54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4" t="s">
        <v>34</v>
      </c>
      <c r="B169" s="535"/>
      <c r="C169" s="536"/>
      <c r="D169" s="380">
        <f>SUM(B165:C168)</f>
        <v>0</v>
      </c>
    </row>
    <row r="170" spans="1:7" x14ac:dyDescent="0.3">
      <c r="A170" s="534" t="s">
        <v>251</v>
      </c>
      <c r="B170" s="535"/>
      <c r="C170" s="536"/>
      <c r="D170" s="21" t="e">
        <f>D169/(COUNT(B165:C168)*2)</f>
        <v>#DIV/0!</v>
      </c>
    </row>
    <row r="171" spans="1:7" s="10" customFormat="1" x14ac:dyDescent="0.3">
      <c r="A171" s="14"/>
      <c r="B171" s="15"/>
      <c r="C171" s="15"/>
      <c r="D171" s="16"/>
      <c r="G171" s="93"/>
    </row>
    <row r="172" spans="1:7" ht="19.5" x14ac:dyDescent="0.4">
      <c r="A172" s="537" t="s">
        <v>15</v>
      </c>
      <c r="B172" s="538"/>
      <c r="C172" s="538"/>
      <c r="D172" s="538"/>
      <c r="E172" s="538"/>
      <c r="F172" s="538"/>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4" t="s">
        <v>34</v>
      </c>
      <c r="B177" s="535"/>
      <c r="C177" s="536"/>
      <c r="D177" s="380">
        <f>SUM(B173:C176)</f>
        <v>0</v>
      </c>
    </row>
    <row r="178" spans="1:7" x14ac:dyDescent="0.3">
      <c r="A178" s="534" t="s">
        <v>251</v>
      </c>
      <c r="B178" s="535"/>
      <c r="C178" s="536"/>
      <c r="D178" s="21" t="e">
        <f>D177/(COUNT(B173:C176)*2)</f>
        <v>#DIV/0!</v>
      </c>
    </row>
    <row r="179" spans="1:7" s="10" customFormat="1" x14ac:dyDescent="0.3">
      <c r="A179" s="14"/>
      <c r="B179" s="15"/>
      <c r="C179" s="15"/>
      <c r="D179" s="16"/>
      <c r="G179" s="93"/>
    </row>
    <row r="180" spans="1:7" ht="19.5" x14ac:dyDescent="0.4">
      <c r="A180" s="539" t="s">
        <v>65</v>
      </c>
      <c r="B180" s="540"/>
      <c r="C180" s="540"/>
      <c r="D180" s="540"/>
      <c r="E180" s="540"/>
      <c r="F180" s="54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4" t="s">
        <v>34</v>
      </c>
      <c r="B186" s="535"/>
      <c r="C186" s="536"/>
      <c r="D186" s="380">
        <f>SUM(B181:C185)</f>
        <v>0</v>
      </c>
    </row>
    <row r="187" spans="1:7" x14ac:dyDescent="0.3">
      <c r="A187" s="534" t="s">
        <v>251</v>
      </c>
      <c r="B187" s="535"/>
      <c r="C187" s="536"/>
      <c r="D187" s="21" t="e">
        <f>D186/(COUNT(B181:C185)*2)</f>
        <v>#DIV/0!</v>
      </c>
    </row>
    <row r="188" spans="1:7" s="10" customFormat="1" x14ac:dyDescent="0.3">
      <c r="A188" s="14"/>
      <c r="B188" s="15"/>
      <c r="C188" s="15"/>
      <c r="D188" s="16"/>
      <c r="G188" s="93"/>
    </row>
    <row r="189" spans="1:7" ht="19.5" x14ac:dyDescent="0.4">
      <c r="A189" s="539" t="s">
        <v>177</v>
      </c>
      <c r="B189" s="540"/>
      <c r="C189" s="540"/>
      <c r="D189" s="540"/>
      <c r="E189" s="540"/>
      <c r="F189" s="54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4" t="s">
        <v>34</v>
      </c>
      <c r="B194" s="535"/>
      <c r="C194" s="536"/>
      <c r="D194" s="40">
        <f>SUM(B190:C193)</f>
        <v>0</v>
      </c>
    </row>
    <row r="195" spans="1:6" x14ac:dyDescent="0.3">
      <c r="A195" s="534" t="s">
        <v>251</v>
      </c>
      <c r="B195" s="535"/>
      <c r="C195" s="536"/>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2019-08-02T08:07:55Z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