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https://quali-consult.net:2078/UHD/UHD/Audits magasins UHD/Market/CM Mourouj 1/2018/26-décembre 2018/"/>
    </mc:Choice>
  </mc:AlternateContent>
  <bookViews>
    <workbookView xWindow="0" yWindow="0" windowWidth="20490" windowHeight="7755" tabRatio="916" firstSheet="2" activeTab="9"/>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0" i="32" l="1"/>
  <c r="A7" i="32"/>
  <c r="B543" i="31" l="1"/>
  <c r="B532" i="31"/>
  <c r="B512" i="31"/>
  <c r="B498" i="31"/>
  <c r="B386" i="31"/>
  <c r="B41" i="31"/>
  <c r="F543" i="31" l="1"/>
  <c r="D476" i="43"/>
  <c r="D444" i="43"/>
  <c r="F543" i="43"/>
  <c r="D197" i="35"/>
  <c r="B8" i="37" l="1"/>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B543" i="36"/>
  <c r="B532" i="36"/>
  <c r="B512" i="36"/>
  <c r="B498" i="36"/>
  <c r="B476" i="36"/>
  <c r="B439" i="36"/>
  <c r="B386" i="36"/>
  <c r="B353" i="36"/>
  <c r="B313" i="36"/>
  <c r="B261" i="36"/>
  <c r="B200" i="36"/>
  <c r="B153" i="36"/>
  <c r="B99" i="36"/>
  <c r="B41" i="36"/>
  <c r="C381" i="36"/>
  <c r="C302" i="36"/>
  <c r="C238" i="36"/>
  <c r="C235" i="36"/>
  <c r="C132" i="36"/>
  <c r="C131" i="36"/>
  <c r="C129" i="36"/>
  <c r="C125" i="36"/>
  <c r="C79" i="36"/>
  <c r="C74" i="36"/>
  <c r="C72" i="36"/>
  <c r="C69" i="36"/>
  <c r="C65" i="36"/>
  <c r="C35" i="36"/>
  <c r="C34" i="36"/>
  <c r="C30" i="36"/>
  <c r="C528" i="36"/>
  <c r="C530" i="36"/>
  <c r="D42" i="36" l="1"/>
  <c r="D43" i="36" s="1"/>
  <c r="D533" i="36"/>
  <c r="D534" i="36" s="1"/>
  <c r="C466" i="36" l="1"/>
  <c r="C405" i="36"/>
  <c r="D25" i="43"/>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s="1"/>
  <c r="D493" i="43"/>
  <c r="D494" i="43" s="1"/>
  <c r="C348" i="36" l="1"/>
  <c r="C297" i="36"/>
  <c r="C295" i="36"/>
  <c r="C291" i="36"/>
  <c r="C251" i="36"/>
  <c r="C230" i="36"/>
  <c r="C194" i="36"/>
  <c r="C186" i="36"/>
  <c r="C181" i="36"/>
  <c r="C143" i="36"/>
  <c r="C138" i="36"/>
  <c r="C91" i="36"/>
  <c r="C82" i="36"/>
  <c r="C68" i="36"/>
  <c r="B10" i="41"/>
  <c r="B9" i="41"/>
  <c r="B8" i="41"/>
  <c r="B10" i="39"/>
  <c r="B9" i="39"/>
  <c r="B8" i="39"/>
  <c r="B9" i="32"/>
  <c r="B8" i="32"/>
  <c r="B10" i="25"/>
  <c r="B9" i="25"/>
  <c r="B8" i="25"/>
  <c r="B10" i="35"/>
  <c r="B9" i="35"/>
  <c r="B8" i="35"/>
  <c r="B10" i="37"/>
  <c r="B9" i="37"/>
  <c r="F197" i="41" l="1"/>
  <c r="F197" i="39"/>
  <c r="E197" i="25"/>
  <c r="B476" i="38"/>
  <c r="D533" i="43"/>
  <c r="D534" i="43" s="1"/>
  <c r="B162" i="29" s="1"/>
  <c r="D477" i="43"/>
  <c r="D476" i="40"/>
  <c r="B476" i="40" s="1"/>
  <c r="D477" i="40" s="1"/>
  <c r="D313" i="40"/>
  <c r="B313" i="40" s="1"/>
  <c r="D222" i="40"/>
  <c r="D223" i="40" s="1"/>
  <c r="D25" i="40"/>
  <c r="D26" i="40" s="1"/>
  <c r="D543" i="38"/>
  <c r="D544" i="38" s="1"/>
  <c r="D476" i="38"/>
  <c r="D285" i="38"/>
  <c r="D286" i="38" s="1"/>
  <c r="D25" i="38"/>
  <c r="D26" i="38" s="1"/>
  <c r="D493" i="31"/>
  <c r="D494" i="31" s="1"/>
  <c r="D222" i="31"/>
  <c r="D223" i="31" s="1"/>
  <c r="D25" i="31"/>
  <c r="D26" i="31" s="1"/>
  <c r="D457" i="33"/>
  <c r="D458" i="33" s="1"/>
  <c r="D406" i="33"/>
  <c r="D407" i="33" s="1"/>
  <c r="D222" i="33"/>
  <c r="D223" i="33" s="1"/>
  <c r="D172" i="33"/>
  <c r="D173" i="33" s="1"/>
  <c r="D61" i="33"/>
  <c r="D62" i="33" s="1"/>
  <c r="D25" i="33"/>
  <c r="D26" i="33" s="1"/>
  <c r="D513" i="36"/>
  <c r="D514" i="36" s="1"/>
  <c r="D499" i="36"/>
  <c r="D547"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E197" i="41"/>
  <c r="F543" i="40"/>
  <c r="E543" i="40"/>
  <c r="D543" i="40" s="1"/>
  <c r="B543" i="40" s="1"/>
  <c r="D544" i="40" s="1"/>
  <c r="F532" i="40"/>
  <c r="E532" i="40"/>
  <c r="D532" i="40" s="1"/>
  <c r="B532" i="40" s="1"/>
  <c r="D533" i="40" s="1"/>
  <c r="D534" i="40" s="1"/>
  <c r="F512" i="40"/>
  <c r="E512" i="40"/>
  <c r="D512" i="40" s="1"/>
  <c r="F498" i="40"/>
  <c r="D498" i="40" s="1"/>
  <c r="B498" i="40" s="1"/>
  <c r="D499" i="40" s="1"/>
  <c r="E498" i="40"/>
  <c r="F476" i="40"/>
  <c r="E476" i="40"/>
  <c r="F439" i="40"/>
  <c r="E439" i="40"/>
  <c r="D439" i="40" s="1"/>
  <c r="B439" i="40" s="1"/>
  <c r="F386" i="40"/>
  <c r="E386" i="40"/>
  <c r="D386" i="40" s="1"/>
  <c r="B386" i="40" s="1"/>
  <c r="D387" i="40" s="1"/>
  <c r="F353" i="40"/>
  <c r="D353" i="40" s="1"/>
  <c r="B353" i="40" s="1"/>
  <c r="D354" i="40" s="1"/>
  <c r="E353" i="40"/>
  <c r="F313" i="40"/>
  <c r="E313" i="40"/>
  <c r="F261" i="40"/>
  <c r="E261" i="40"/>
  <c r="D261" i="40" s="1"/>
  <c r="B261" i="40" s="1"/>
  <c r="F200" i="40"/>
  <c r="E200" i="40"/>
  <c r="D200" i="40" s="1"/>
  <c r="B200" i="40" s="1"/>
  <c r="F153" i="40"/>
  <c r="D153" i="40" s="1"/>
  <c r="B153" i="40" s="1"/>
  <c r="D154" i="40" s="1"/>
  <c r="E153" i="40"/>
  <c r="F99" i="40"/>
  <c r="E99" i="40"/>
  <c r="D99" i="40" s="1"/>
  <c r="B99" i="40" s="1"/>
  <c r="D100" i="40" s="1"/>
  <c r="D101" i="40" s="1"/>
  <c r="F41" i="40"/>
  <c r="E41" i="40"/>
  <c r="D41" i="40" s="1"/>
  <c r="D493" i="40"/>
  <c r="D494" i="40" s="1"/>
  <c r="D457" i="40"/>
  <c r="D458" i="40" s="1"/>
  <c r="D426" i="40"/>
  <c r="D427" i="40" s="1"/>
  <c r="D417" i="40"/>
  <c r="D418" i="40" s="1"/>
  <c r="D406" i="40"/>
  <c r="D407" i="40" s="1"/>
  <c r="D373" i="40"/>
  <c r="D374" i="40" s="1"/>
  <c r="D333" i="40"/>
  <c r="D334" i="40" s="1"/>
  <c r="D314" i="40"/>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F543" i="38"/>
  <c r="E543" i="38"/>
  <c r="F532" i="38"/>
  <c r="E532" i="38"/>
  <c r="D532" i="38" s="1"/>
  <c r="B532" i="38" s="1"/>
  <c r="D533" i="38" s="1"/>
  <c r="D534" i="38" s="1"/>
  <c r="F512" i="38"/>
  <c r="D512" i="38" s="1"/>
  <c r="E512" i="38"/>
  <c r="F498" i="38"/>
  <c r="E498" i="38"/>
  <c r="D498" i="38" s="1"/>
  <c r="B498" i="38" s="1"/>
  <c r="D499" i="38" s="1"/>
  <c r="F476" i="38"/>
  <c r="E476" i="38"/>
  <c r="F439" i="38"/>
  <c r="E439" i="38"/>
  <c r="D439" i="38" s="1"/>
  <c r="F386" i="38"/>
  <c r="D386" i="38" s="1"/>
  <c r="B386" i="38" s="1"/>
  <c r="D387" i="38" s="1"/>
  <c r="E386" i="38"/>
  <c r="F353" i="38"/>
  <c r="E353" i="38"/>
  <c r="D353" i="38" s="1"/>
  <c r="B353" i="38" s="1"/>
  <c r="D354" i="38" s="1"/>
  <c r="F313" i="38"/>
  <c r="E313" i="38"/>
  <c r="F261" i="38"/>
  <c r="E261" i="38"/>
  <c r="D261" i="38" s="1"/>
  <c r="B261" i="38" s="1"/>
  <c r="F200" i="38"/>
  <c r="E200" i="38"/>
  <c r="D200" i="38" s="1"/>
  <c r="B200" i="38" s="1"/>
  <c r="F153" i="38"/>
  <c r="E153" i="38"/>
  <c r="D153" i="38" s="1"/>
  <c r="B153" i="38" s="1"/>
  <c r="D154" i="38" s="1"/>
  <c r="F99" i="38"/>
  <c r="E99" i="38"/>
  <c r="D99" i="38" s="1"/>
  <c r="F41" i="38"/>
  <c r="E41" i="38"/>
  <c r="D41" i="38" s="1"/>
  <c r="B41" i="38" s="1"/>
  <c r="D42" i="38" s="1"/>
  <c r="D45" i="38" s="1"/>
  <c r="D46" i="38" s="1"/>
  <c r="D493" i="38"/>
  <c r="D494" i="38" s="1"/>
  <c r="D477" i="38"/>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F543" i="33"/>
  <c r="E543" i="33"/>
  <c r="F532" i="33"/>
  <c r="E532" i="33"/>
  <c r="F512" i="33"/>
  <c r="E512" i="33"/>
  <c r="D512" i="33" s="1"/>
  <c r="F498" i="33"/>
  <c r="E498" i="33"/>
  <c r="F476" i="33"/>
  <c r="E476" i="33"/>
  <c r="F439" i="33"/>
  <c r="E439" i="33"/>
  <c r="D439" i="33" s="1"/>
  <c r="F386" i="33"/>
  <c r="E386" i="33"/>
  <c r="D386" i="33" s="1"/>
  <c r="F353" i="33"/>
  <c r="D353" i="33" s="1"/>
  <c r="E353" i="33"/>
  <c r="F313" i="33"/>
  <c r="E313" i="33"/>
  <c r="D313" i="33" s="1"/>
  <c r="B313" i="33" s="1"/>
  <c r="F261" i="33"/>
  <c r="E261" i="33"/>
  <c r="F200" i="33"/>
  <c r="E200" i="33"/>
  <c r="D200" i="33" s="1"/>
  <c r="F153" i="33"/>
  <c r="E153" i="33"/>
  <c r="F99" i="33"/>
  <c r="E99" i="33"/>
  <c r="D99" i="33" s="1"/>
  <c r="B99" i="33" s="1"/>
  <c r="F41" i="33"/>
  <c r="E41" i="33"/>
  <c r="F200" i="43"/>
  <c r="F153" i="43"/>
  <c r="F99" i="43"/>
  <c r="F41" i="43"/>
  <c r="E543" i="43"/>
  <c r="D543" i="43" s="1"/>
  <c r="D544" i="43" s="1"/>
  <c r="E532" i="43"/>
  <c r="D532" i="43" s="1"/>
  <c r="F532" i="43"/>
  <c r="F512" i="43"/>
  <c r="E512" i="43"/>
  <c r="D512" i="43" s="1"/>
  <c r="D513" i="43" s="1"/>
  <c r="D514" i="43" s="1"/>
  <c r="B152" i="29" s="1"/>
  <c r="F498" i="43"/>
  <c r="E498" i="43"/>
  <c r="F476" i="43"/>
  <c r="E476" i="43"/>
  <c r="F439" i="43"/>
  <c r="E439" i="43"/>
  <c r="F386" i="43"/>
  <c r="E386" i="43"/>
  <c r="D386" i="43" s="1"/>
  <c r="D387" i="43" s="1"/>
  <c r="F353" i="43"/>
  <c r="E353" i="43"/>
  <c r="F313" i="43"/>
  <c r="E313" i="43"/>
  <c r="D313" i="43" s="1"/>
  <c r="B313" i="43" s="1"/>
  <c r="D314" i="43" s="1"/>
  <c r="F261" i="43"/>
  <c r="E261" i="43"/>
  <c r="E200" i="43"/>
  <c r="D200" i="43" s="1"/>
  <c r="B200" i="43" s="1"/>
  <c r="D201" i="43" s="1"/>
  <c r="E153" i="43"/>
  <c r="D153" i="43" s="1"/>
  <c r="B153" i="43" s="1"/>
  <c r="D154" i="43" s="1"/>
  <c r="E99" i="43"/>
  <c r="D99" i="43" s="1"/>
  <c r="E41" i="43"/>
  <c r="A537" i="43"/>
  <c r="A517" i="43"/>
  <c r="A506" i="43"/>
  <c r="A484" i="43"/>
  <c r="A447" i="43"/>
  <c r="A394" i="43"/>
  <c r="A361" i="43"/>
  <c r="A321" i="43"/>
  <c r="A269" i="43"/>
  <c r="A208" i="43"/>
  <c r="A161" i="43"/>
  <c r="A106" i="43"/>
  <c r="A49" i="43"/>
  <c r="A16" i="43"/>
  <c r="A8" i="43"/>
  <c r="A7" i="35" s="1"/>
  <c r="D313" i="38" l="1"/>
  <c r="B313" i="38" s="1"/>
  <c r="D314" i="38" s="1"/>
  <c r="D317" i="38" s="1"/>
  <c r="D318" i="38" s="1"/>
  <c r="D543" i="33"/>
  <c r="D532" i="33"/>
  <c r="D533" i="33"/>
  <c r="D534" i="33" s="1"/>
  <c r="B532" i="33"/>
  <c r="B512" i="33"/>
  <c r="D513" i="33" s="1"/>
  <c r="D514" i="33" s="1"/>
  <c r="D498" i="33"/>
  <c r="D499" i="33"/>
  <c r="D500" i="33" s="1"/>
  <c r="B498" i="33"/>
  <c r="D476" i="33"/>
  <c r="B476" i="33" s="1"/>
  <c r="B439" i="33"/>
  <c r="D440" i="33" s="1"/>
  <c r="D387" i="33"/>
  <c r="D390" i="33" s="1"/>
  <c r="D391" i="33" s="1"/>
  <c r="B386" i="33"/>
  <c r="B353" i="33"/>
  <c r="D354" i="33" s="1"/>
  <c r="D261" i="33"/>
  <c r="B261" i="33" s="1"/>
  <c r="D262" i="33" s="1"/>
  <c r="D201" i="33"/>
  <c r="D204" i="33" s="1"/>
  <c r="D205" i="33" s="1"/>
  <c r="B200" i="33"/>
  <c r="D41" i="33"/>
  <c r="D100" i="33"/>
  <c r="B512" i="38"/>
  <c r="D513" i="38" s="1"/>
  <c r="D514" i="38" s="1"/>
  <c r="B512" i="40"/>
  <c r="D513" i="40" s="1"/>
  <c r="D514" i="40" s="1"/>
  <c r="B439" i="38"/>
  <c r="D440" i="38" s="1"/>
  <c r="D547" i="40"/>
  <c r="B41" i="40"/>
  <c r="D42" i="40" s="1"/>
  <c r="D45" i="40" s="1"/>
  <c r="D46" i="40" s="1"/>
  <c r="D547" i="38"/>
  <c r="B99" i="38"/>
  <c r="D100" i="38" s="1"/>
  <c r="D101" i="38" s="1"/>
  <c r="D41" i="43"/>
  <c r="D547" i="43" s="1"/>
  <c r="D261" i="43"/>
  <c r="D262" i="43" s="1"/>
  <c r="D263" i="43" s="1"/>
  <c r="D353" i="43"/>
  <c r="D439" i="43"/>
  <c r="D440" i="43" s="1"/>
  <c r="D441" i="43" s="1"/>
  <c r="D498" i="43"/>
  <c r="D499" i="43" s="1"/>
  <c r="D153" i="33"/>
  <c r="B153" i="33" s="1"/>
  <c r="B99" i="43"/>
  <c r="D100" i="43" s="1"/>
  <c r="D102" i="43" s="1"/>
  <c r="D103" i="43" s="1"/>
  <c r="D155" i="43"/>
  <c r="D157" i="43"/>
  <c r="D158" i="43" s="1"/>
  <c r="D390" i="43"/>
  <c r="D391" i="43" s="1"/>
  <c r="D388" i="43"/>
  <c r="D202" i="43"/>
  <c r="D204" i="43"/>
  <c r="D205" i="43" s="1"/>
  <c r="D478" i="43"/>
  <c r="D480" i="43"/>
  <c r="D481" i="43" s="1"/>
  <c r="D545" i="43"/>
  <c r="B171" i="29" s="1"/>
  <c r="D315" i="43"/>
  <c r="D317" i="43"/>
  <c r="D318" i="43" s="1"/>
  <c r="D500" i="43"/>
  <c r="D502" i="43"/>
  <c r="D503" i="43" s="1"/>
  <c r="B143" i="29" s="1"/>
  <c r="D502" i="40"/>
  <c r="D503" i="40" s="1"/>
  <c r="D502" i="33"/>
  <c r="D503" i="33" s="1"/>
  <c r="D357" i="40"/>
  <c r="D358" i="40" s="1"/>
  <c r="D440" i="40"/>
  <c r="D443" i="40" s="1"/>
  <c r="D444" i="40" s="1"/>
  <c r="D201" i="40"/>
  <c r="D202" i="40" s="1"/>
  <c r="D262" i="40"/>
  <c r="D265" i="40" s="1"/>
  <c r="D266" i="40" s="1"/>
  <c r="D502" i="38"/>
  <c r="D503" i="38" s="1"/>
  <c r="D357" i="38"/>
  <c r="D358" i="38" s="1"/>
  <c r="D201" i="38"/>
  <c r="D202" i="38" s="1"/>
  <c r="D262" i="38"/>
  <c r="D263" i="38" s="1"/>
  <c r="D314" i="33"/>
  <c r="D315" i="33" s="1"/>
  <c r="D154" i="33"/>
  <c r="D157" i="33" s="1"/>
  <c r="D158" i="33" s="1"/>
  <c r="D477" i="33"/>
  <c r="D480" i="33" s="1"/>
  <c r="D481" i="33" s="1"/>
  <c r="D545" i="40"/>
  <c r="D155" i="40"/>
  <c r="D157" i="40"/>
  <c r="D158" i="40" s="1"/>
  <c r="D480" i="40"/>
  <c r="D481" i="40" s="1"/>
  <c r="D478" i="40"/>
  <c r="D102" i="40"/>
  <c r="D103" i="40" s="1"/>
  <c r="D390" i="40"/>
  <c r="D391" i="40" s="1"/>
  <c r="D388" i="40"/>
  <c r="D263" i="40"/>
  <c r="D317" i="40"/>
  <c r="D318" i="40" s="1"/>
  <c r="D315" i="40"/>
  <c r="D355" i="40"/>
  <c r="D500" i="40"/>
  <c r="D43" i="40"/>
  <c r="D85" i="40"/>
  <c r="D173" i="40"/>
  <c r="D388" i="38"/>
  <c r="D390" i="38"/>
  <c r="D391" i="38" s="1"/>
  <c r="D545" i="38"/>
  <c r="D155" i="38"/>
  <c r="D157" i="38"/>
  <c r="D158" i="38" s="1"/>
  <c r="D480" i="38"/>
  <c r="D481" i="38" s="1"/>
  <c r="D478" i="38"/>
  <c r="D102" i="38"/>
  <c r="D103" i="38" s="1"/>
  <c r="D43" i="38"/>
  <c r="D355" i="38"/>
  <c r="D500" i="38"/>
  <c r="D85" i="38"/>
  <c r="D173" i="38"/>
  <c r="D85" i="31"/>
  <c r="D173" i="31"/>
  <c r="D388" i="33"/>
  <c r="D202" i="33"/>
  <c r="D500" i="36"/>
  <c r="D354" i="43"/>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D265" i="38" l="1"/>
  <c r="D266" i="38" s="1"/>
  <c r="D315" i="38"/>
  <c r="D544" i="33"/>
  <c r="D545" i="33" s="1"/>
  <c r="B543" i="33"/>
  <c r="D441" i="33"/>
  <c r="D443" i="33"/>
  <c r="D355" i="33"/>
  <c r="D357" i="33"/>
  <c r="D358" i="33" s="1"/>
  <c r="D265" i="33"/>
  <c r="D266" i="33" s="1"/>
  <c r="D263" i="33"/>
  <c r="B41" i="33"/>
  <c r="D42" i="33" s="1"/>
  <c r="D444" i="33"/>
  <c r="B126" i="29" s="1"/>
  <c r="D478" i="33"/>
  <c r="D443" i="43"/>
  <c r="B125" i="29" s="1"/>
  <c r="D443" i="38"/>
  <c r="D444" i="38" s="1"/>
  <c r="D441" i="38"/>
  <c r="D102" i="33"/>
  <c r="D103" i="33" s="1"/>
  <c r="D101" i="33"/>
  <c r="D547" i="33"/>
  <c r="D317" i="33"/>
  <c r="D318" i="33" s="1"/>
  <c r="D265" i="43"/>
  <c r="D266" i="43" s="1"/>
  <c r="B89" i="29" s="1"/>
  <c r="D42" i="43"/>
  <c r="D101" i="43"/>
  <c r="D441" i="40"/>
  <c r="D355" i="43"/>
  <c r="D357" i="43"/>
  <c r="D358" i="43" s="1"/>
  <c r="B107" i="29" s="1"/>
  <c r="D155" i="33"/>
  <c r="D204" i="40"/>
  <c r="D205" i="40" s="1"/>
  <c r="D204" i="38"/>
  <c r="D205" i="38" s="1"/>
  <c r="B71" i="29"/>
  <c r="D222" i="36"/>
  <c r="D223" i="36" s="1"/>
  <c r="D100" i="36"/>
  <c r="D101" i="36" s="1"/>
  <c r="B116" i="29"/>
  <c r="B80" i="29"/>
  <c r="B62" i="29"/>
  <c r="B134" i="29"/>
  <c r="B98" i="29"/>
  <c r="D197" i="41"/>
  <c r="C191" i="41"/>
  <c r="D194" i="41" s="1"/>
  <c r="D186" i="41"/>
  <c r="D187" i="41" s="1"/>
  <c r="D177" i="41"/>
  <c r="D178" i="41" s="1"/>
  <c r="C165" i="41"/>
  <c r="D169" i="41" s="1"/>
  <c r="D170" i="41" s="1"/>
  <c r="C157" i="41"/>
  <c r="C156" i="41"/>
  <c r="C155" i="41"/>
  <c r="C145" i="41"/>
  <c r="C144" i="41"/>
  <c r="C138" i="41"/>
  <c r="C132" i="41"/>
  <c r="C130" i="41"/>
  <c r="C128" i="41"/>
  <c r="C127" i="41"/>
  <c r="D133" i="41" s="1"/>
  <c r="D134" i="41" s="1"/>
  <c r="C116" i="41"/>
  <c r="C115" i="41"/>
  <c r="C112" i="41"/>
  <c r="D118" i="41" s="1"/>
  <c r="D119" i="41" s="1"/>
  <c r="C100" i="41"/>
  <c r="C99" i="41"/>
  <c r="C94" i="41"/>
  <c r="C93" i="41"/>
  <c r="C82" i="41"/>
  <c r="C80" i="41"/>
  <c r="C77" i="41"/>
  <c r="C76" i="41"/>
  <c r="C75" i="41"/>
  <c r="C61" i="41"/>
  <c r="C60" i="41"/>
  <c r="C56" i="41"/>
  <c r="D52" i="41"/>
  <c r="D53" i="41" s="1"/>
  <c r="C51" i="41"/>
  <c r="C37" i="41"/>
  <c r="D42" i="41" s="1"/>
  <c r="D43" i="41" s="1"/>
  <c r="C26" i="41"/>
  <c r="D33" i="41" s="1"/>
  <c r="D34" i="41" s="1"/>
  <c r="D23" i="41"/>
  <c r="D22" i="41"/>
  <c r="B166" i="29"/>
  <c r="B156" i="29"/>
  <c r="B57" i="29"/>
  <c r="A8" i="40"/>
  <c r="A7" i="41" s="1"/>
  <c r="D197" i="39"/>
  <c r="C191" i="39"/>
  <c r="D194" i="39" s="1"/>
  <c r="D186" i="39"/>
  <c r="D187" i="39" s="1"/>
  <c r="D177" i="39"/>
  <c r="D178" i="39" s="1"/>
  <c r="C165" i="39"/>
  <c r="D169" i="39" s="1"/>
  <c r="D170" i="39" s="1"/>
  <c r="C157" i="39"/>
  <c r="C156" i="39"/>
  <c r="C155" i="39"/>
  <c r="C145" i="39"/>
  <c r="C144" i="39"/>
  <c r="C138" i="39"/>
  <c r="D149" i="39" s="1"/>
  <c r="D150" i="39" s="1"/>
  <c r="C132" i="39"/>
  <c r="C130" i="39"/>
  <c r="C128" i="39"/>
  <c r="C127" i="39"/>
  <c r="D133" i="39" s="1"/>
  <c r="D134" i="39" s="1"/>
  <c r="C116" i="39"/>
  <c r="C115" i="39"/>
  <c r="C112" i="39"/>
  <c r="C100" i="39"/>
  <c r="C99" i="39"/>
  <c r="C94" i="39"/>
  <c r="C93" i="39"/>
  <c r="C82" i="39"/>
  <c r="C80" i="39"/>
  <c r="C77" i="39"/>
  <c r="C76" i="39"/>
  <c r="C75" i="39"/>
  <c r="D84" i="39" s="1"/>
  <c r="D85" i="39" s="1"/>
  <c r="C61" i="39"/>
  <c r="C60" i="39"/>
  <c r="C56" i="39"/>
  <c r="D63" i="39" s="1"/>
  <c r="D64" i="39" s="1"/>
  <c r="C51" i="39"/>
  <c r="D52" i="39" s="1"/>
  <c r="D53" i="39" s="1"/>
  <c r="C37" i="39"/>
  <c r="D42" i="39" s="1"/>
  <c r="D43" i="39" s="1"/>
  <c r="C26" i="39"/>
  <c r="D33" i="39" s="1"/>
  <c r="D34" i="39" s="1"/>
  <c r="D22" i="39"/>
  <c r="D23" i="39" s="1"/>
  <c r="B165" i="29"/>
  <c r="B155" i="29"/>
  <c r="A8" i="38"/>
  <c r="A7" i="39" s="1"/>
  <c r="D45" i="33" l="1"/>
  <c r="D46" i="33" s="1"/>
  <c r="D43" i="33"/>
  <c r="D102" i="39"/>
  <c r="D103" i="39" s="1"/>
  <c r="D149" i="41"/>
  <c r="D150" i="41" s="1"/>
  <c r="D118" i="39"/>
  <c r="D119" i="39" s="1"/>
  <c r="D548" i="33"/>
  <c r="D549" i="33" s="1"/>
  <c r="D43" i="43"/>
  <c r="D45" i="43"/>
  <c r="D46" i="43" s="1"/>
  <c r="B53" i="29" s="1"/>
  <c r="D84" i="41"/>
  <c r="D85" i="41" s="1"/>
  <c r="D102" i="41"/>
  <c r="D103" i="41" s="1"/>
  <c r="D161" i="39"/>
  <c r="D162" i="39" s="1"/>
  <c r="D63" i="41"/>
  <c r="D64" i="41" s="1"/>
  <c r="D161" i="41"/>
  <c r="D162" i="41" s="1"/>
  <c r="D548" i="40"/>
  <c r="D549" i="40" s="1"/>
  <c r="D548" i="38"/>
  <c r="D549" i="38" s="1"/>
  <c r="D548" i="43"/>
  <c r="D549" i="43" s="1"/>
  <c r="B75" i="29"/>
  <c r="B93" i="29"/>
  <c r="B84" i="29"/>
  <c r="B102" i="29"/>
  <c r="B120" i="29"/>
  <c r="B147" i="29"/>
  <c r="D195" i="41"/>
  <c r="B129" i="29"/>
  <c r="B138" i="29"/>
  <c r="B66" i="29"/>
  <c r="B175" i="29"/>
  <c r="B48" i="29"/>
  <c r="B111" i="29"/>
  <c r="D195" i="39"/>
  <c r="B146" i="29"/>
  <c r="B174" i="29"/>
  <c r="B83" i="29"/>
  <c r="B119" i="29"/>
  <c r="B56" i="29"/>
  <c r="B92" i="29"/>
  <c r="B137" i="29"/>
  <c r="B65" i="29"/>
  <c r="B47" i="29"/>
  <c r="B74" i="29"/>
  <c r="B110" i="29"/>
  <c r="D198" i="39" l="1"/>
  <c r="D199" i="39" s="1"/>
  <c r="D198" i="41"/>
  <c r="D199" i="41" s="1"/>
  <c r="B12" i="43"/>
  <c r="B35" i="29"/>
  <c r="B128" i="29"/>
  <c r="B101" i="29"/>
  <c r="B11" i="41" l="1"/>
  <c r="B184" i="29"/>
  <c r="B11" i="39"/>
  <c r="B183" i="29"/>
  <c r="B12" i="40"/>
  <c r="B39" i="29"/>
  <c r="B29" i="29"/>
  <c r="B12" i="38"/>
  <c r="B38" i="29"/>
  <c r="B28" i="29"/>
  <c r="E543" i="31"/>
  <c r="F532" i="31"/>
  <c r="E532" i="31"/>
  <c r="F512" i="31"/>
  <c r="E512" i="31"/>
  <c r="D512" i="31" s="1"/>
  <c r="D513" i="31" s="1"/>
  <c r="D514" i="31" s="1"/>
  <c r="F498" i="31"/>
  <c r="E498" i="31"/>
  <c r="F476" i="31"/>
  <c r="E476" i="31"/>
  <c r="D476" i="31" s="1"/>
  <c r="B476" i="31" s="1"/>
  <c r="D477" i="31" s="1"/>
  <c r="F439" i="31"/>
  <c r="E439" i="31"/>
  <c r="F386" i="31"/>
  <c r="E386" i="31"/>
  <c r="D386" i="31" s="1"/>
  <c r="D387" i="31" s="1"/>
  <c r="F353" i="31"/>
  <c r="E353" i="31"/>
  <c r="F313" i="31"/>
  <c r="E313" i="31"/>
  <c r="D313" i="31" s="1"/>
  <c r="F261" i="31"/>
  <c r="E261" i="31"/>
  <c r="F200" i="31"/>
  <c r="E200" i="31"/>
  <c r="F153" i="31"/>
  <c r="E153" i="31"/>
  <c r="F99" i="31"/>
  <c r="E99" i="31"/>
  <c r="D99" i="31" s="1"/>
  <c r="F41" i="31"/>
  <c r="E41" i="31"/>
  <c r="F197" i="25"/>
  <c r="D197" i="25" s="1"/>
  <c r="F197" i="35"/>
  <c r="E197" i="35"/>
  <c r="C191" i="37"/>
  <c r="D194" i="37" s="1"/>
  <c r="D186" i="37"/>
  <c r="D187" i="37" s="1"/>
  <c r="D177" i="37"/>
  <c r="D178" i="37" s="1"/>
  <c r="C165" i="37"/>
  <c r="D169" i="37" s="1"/>
  <c r="D170" i="37" s="1"/>
  <c r="C157" i="37"/>
  <c r="C156" i="37"/>
  <c r="C155" i="37"/>
  <c r="D161" i="37" s="1"/>
  <c r="D162" i="37" s="1"/>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A517" i="36"/>
  <c r="B151" i="29"/>
  <c r="A506" i="36"/>
  <c r="C490" i="36"/>
  <c r="D493" i="36" s="1"/>
  <c r="A484" i="36"/>
  <c r="C469" i="36"/>
  <c r="C461" i="36"/>
  <c r="A447" i="36"/>
  <c r="C438" i="36"/>
  <c r="C431" i="36"/>
  <c r="C425" i="36"/>
  <c r="D426" i="36" s="1"/>
  <c r="D427" i="36" s="1"/>
  <c r="C415" i="36"/>
  <c r="D417" i="36" s="1"/>
  <c r="A394" i="36"/>
  <c r="D387" i="36"/>
  <c r="D388" i="36" s="1"/>
  <c r="C371" i="36"/>
  <c r="C368" i="36"/>
  <c r="A361" i="36"/>
  <c r="C344" i="36"/>
  <c r="C340" i="36"/>
  <c r="A321" i="36"/>
  <c r="C304" i="36"/>
  <c r="C278" i="36"/>
  <c r="D285" i="36" s="1"/>
  <c r="A269" i="36"/>
  <c r="C252" i="36"/>
  <c r="C249" i="36"/>
  <c r="C240" i="36"/>
  <c r="C227" i="36"/>
  <c r="A208" i="36"/>
  <c r="C184" i="36"/>
  <c r="D201" i="36" s="1"/>
  <c r="A161" i="36"/>
  <c r="C147" i="36"/>
  <c r="D154" i="36" s="1"/>
  <c r="D155" i="36" s="1"/>
  <c r="C134" i="36"/>
  <c r="A106" i="36"/>
  <c r="C59" i="36"/>
  <c r="D61" i="36" s="1"/>
  <c r="A49" i="36"/>
  <c r="A16" i="36"/>
  <c r="A8" i="36"/>
  <c r="A7" i="37" s="1"/>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s="1"/>
  <c r="D478" i="31" l="1"/>
  <c r="D480" i="31"/>
  <c r="D481" i="31" s="1"/>
  <c r="B313" i="31"/>
  <c r="D314" i="31" s="1"/>
  <c r="D200" i="31"/>
  <c r="B99" i="31"/>
  <c r="D100" i="31" s="1"/>
  <c r="D101" i="31" s="1"/>
  <c r="D390" i="31"/>
  <c r="D391" i="31" s="1"/>
  <c r="D388" i="31"/>
  <c r="D41" i="31"/>
  <c r="D153" i="31"/>
  <c r="D261" i="31"/>
  <c r="D353" i="31"/>
  <c r="D439" i="31"/>
  <c r="D498" i="31"/>
  <c r="D499" i="31" s="1"/>
  <c r="D532" i="31"/>
  <c r="D533" i="31" s="1"/>
  <c r="D534" i="31" s="1"/>
  <c r="D63" i="35"/>
  <c r="D64" i="35" s="1"/>
  <c r="D102" i="35"/>
  <c r="D103" i="35" s="1"/>
  <c r="D161" i="35"/>
  <c r="D162" i="35" s="1"/>
  <c r="D118" i="35"/>
  <c r="D119" i="35" s="1"/>
  <c r="D149" i="35"/>
  <c r="D150" i="35" s="1"/>
  <c r="D133" i="35"/>
  <c r="D134" i="35"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B44" i="29"/>
  <c r="D195" i="37"/>
  <c r="B170" i="29"/>
  <c r="D195" i="35"/>
  <c r="B172" i="29"/>
  <c r="B90" i="29"/>
  <c r="B117" i="29"/>
  <c r="B135" i="29"/>
  <c r="B63" i="29"/>
  <c r="B72" i="29"/>
  <c r="B108" i="29"/>
  <c r="D440" i="31" l="1"/>
  <c r="D443" i="31" s="1"/>
  <c r="D444" i="31" s="1"/>
  <c r="B439" i="31"/>
  <c r="B353" i="31"/>
  <c r="D354" i="31" s="1"/>
  <c r="D317" i="31"/>
  <c r="D318" i="31" s="1"/>
  <c r="D315" i="31"/>
  <c r="B261" i="31"/>
  <c r="D262" i="31" s="1"/>
  <c r="B200" i="31"/>
  <c r="D201" i="31" s="1"/>
  <c r="D154" i="31"/>
  <c r="B153" i="31"/>
  <c r="D102" i="31"/>
  <c r="D103" i="31" s="1"/>
  <c r="D502" i="31"/>
  <c r="D503" i="31" s="1"/>
  <c r="D500" i="31"/>
  <c r="D42" i="31"/>
  <c r="D157" i="31"/>
  <c r="D158" i="31" s="1"/>
  <c r="D155" i="31"/>
  <c r="D198" i="35"/>
  <c r="D199" i="35" s="1"/>
  <c r="B11" i="35" s="1"/>
  <c r="D198" i="37"/>
  <c r="D199" i="37" s="1"/>
  <c r="B179" i="29" s="1"/>
  <c r="D390" i="36"/>
  <c r="D391" i="36" s="1"/>
  <c r="B115" i="29" s="1"/>
  <c r="D443" i="36"/>
  <c r="D480" i="36"/>
  <c r="D481" i="36" s="1"/>
  <c r="B133" i="29" s="1"/>
  <c r="D355" i="36"/>
  <c r="D317" i="36"/>
  <c r="D318" i="36" s="1"/>
  <c r="B97" i="29" s="1"/>
  <c r="D265" i="36"/>
  <c r="D266" i="36" s="1"/>
  <c r="B88" i="29" s="1"/>
  <c r="D157" i="36"/>
  <c r="D158" i="36" s="1"/>
  <c r="B70" i="29" s="1"/>
  <c r="D102" i="36"/>
  <c r="D46" i="36"/>
  <c r="B52" i="29" s="1"/>
  <c r="B99" i="29"/>
  <c r="B81" i="29"/>
  <c r="B79" i="29"/>
  <c r="B43" i="29"/>
  <c r="B45" i="29"/>
  <c r="D441" i="31" l="1"/>
  <c r="D355" i="31"/>
  <c r="D357" i="31"/>
  <c r="D358" i="31" s="1"/>
  <c r="D265" i="31"/>
  <c r="D266" i="31" s="1"/>
  <c r="D263" i="31"/>
  <c r="D204" i="31"/>
  <c r="D205" i="31" s="1"/>
  <c r="D202" i="31"/>
  <c r="D45" i="31"/>
  <c r="D46" i="31" s="1"/>
  <c r="D43" i="31"/>
  <c r="B180" i="29"/>
  <c r="B25" i="29"/>
  <c r="B11" i="37"/>
  <c r="D444" i="36"/>
  <c r="B124" i="29" s="1"/>
  <c r="D103" i="36"/>
  <c r="B61" i="29" s="1"/>
  <c r="D548" i="36"/>
  <c r="D549" i="36" s="1"/>
  <c r="B24" i="29" s="1"/>
  <c r="B12" i="33"/>
  <c r="B36" i="29"/>
  <c r="F197" i="32"/>
  <c r="E197" i="32"/>
  <c r="D197" i="32" l="1"/>
  <c r="B12" i="36"/>
  <c r="D543" i="31"/>
  <c r="C191" i="32"/>
  <c r="D194" i="32" s="1"/>
  <c r="D186" i="32"/>
  <c r="D187" i="32" s="1"/>
  <c r="D177" i="32"/>
  <c r="D178" i="32" s="1"/>
  <c r="C165" i="32"/>
  <c r="D169" i="32" s="1"/>
  <c r="D170" i="32" s="1"/>
  <c r="C157" i="32"/>
  <c r="C156" i="32"/>
  <c r="C155" i="32"/>
  <c r="C145" i="32"/>
  <c r="C144" i="32"/>
  <c r="C138" i="32"/>
  <c r="C132" i="32"/>
  <c r="C130" i="32"/>
  <c r="C128" i="32"/>
  <c r="C127" i="32"/>
  <c r="C116" i="32"/>
  <c r="C115" i="32"/>
  <c r="C112" i="32"/>
  <c r="D118" i="32" s="1"/>
  <c r="D119" i="32" s="1"/>
  <c r="C100" i="32"/>
  <c r="C99" i="32"/>
  <c r="C94" i="32"/>
  <c r="C93" i="32"/>
  <c r="C82" i="32"/>
  <c r="C80" i="32"/>
  <c r="C77" i="32"/>
  <c r="C76" i="32"/>
  <c r="C75" i="32"/>
  <c r="C61" i="32"/>
  <c r="C60" i="32"/>
  <c r="C56" i="32"/>
  <c r="C51" i="32"/>
  <c r="D52" i="32" s="1"/>
  <c r="D53" i="32" s="1"/>
  <c r="C37" i="32"/>
  <c r="D42" i="32" s="1"/>
  <c r="D43" i="32" s="1"/>
  <c r="C26" i="32"/>
  <c r="D33" i="32" s="1"/>
  <c r="D34" i="32" s="1"/>
  <c r="D22" i="32"/>
  <c r="D23" i="32" s="1"/>
  <c r="B164" i="29"/>
  <c r="B154" i="29"/>
  <c r="A8" i="31"/>
  <c r="D161" i="32" l="1"/>
  <c r="D162" i="32" s="1"/>
  <c r="D84" i="32"/>
  <c r="D85" i="32" s="1"/>
  <c r="D102" i="32"/>
  <c r="D103" i="32" s="1"/>
  <c r="D133" i="32"/>
  <c r="D134" i="32" s="1"/>
  <c r="D149" i="32"/>
  <c r="D150" i="32" s="1"/>
  <c r="D544" i="31"/>
  <c r="D547" i="31"/>
  <c r="D63" i="32"/>
  <c r="D64" i="32" s="1"/>
  <c r="B34" i="29"/>
  <c r="B109" i="29"/>
  <c r="B73" i="29"/>
  <c r="B64" i="29"/>
  <c r="D195" i="32"/>
  <c r="B145" i="29"/>
  <c r="B55" i="29"/>
  <c r="B118" i="29"/>
  <c r="B91" i="29"/>
  <c r="B82" i="29"/>
  <c r="B127" i="29"/>
  <c r="B136" i="29"/>
  <c r="D198" i="32" l="1"/>
  <c r="D199" i="32" s="1"/>
  <c r="D545" i="31"/>
  <c r="B173" i="29" s="1"/>
  <c r="D548" i="31"/>
  <c r="D549" i="31" s="1"/>
  <c r="B100" i="29"/>
  <c r="C191" i="25"/>
  <c r="C165" i="25"/>
  <c r="D169" i="25" s="1"/>
  <c r="D170" i="25" s="1"/>
  <c r="C157" i="25"/>
  <c r="C156" i="25"/>
  <c r="C155" i="25"/>
  <c r="C145" i="25"/>
  <c r="C144" i="25"/>
  <c r="C138" i="25"/>
  <c r="C132" i="25"/>
  <c r="C130" i="25"/>
  <c r="C128" i="25"/>
  <c r="C127" i="25"/>
  <c r="C116" i="25"/>
  <c r="C115" i="25"/>
  <c r="C112" i="25"/>
  <c r="C100" i="25"/>
  <c r="C99" i="25"/>
  <c r="C94" i="25"/>
  <c r="C93" i="25"/>
  <c r="C82" i="25"/>
  <c r="C80" i="25"/>
  <c r="C77" i="25"/>
  <c r="C76" i="25"/>
  <c r="C75" i="25"/>
  <c r="C61" i="25"/>
  <c r="C60" i="25"/>
  <c r="C56" i="25"/>
  <c r="C51" i="25"/>
  <c r="D52" i="25" s="1"/>
  <c r="D53" i="25" s="1"/>
  <c r="C37" i="25"/>
  <c r="D42" i="25" s="1"/>
  <c r="D43" i="25" s="1"/>
  <c r="D194" i="25"/>
  <c r="D195" i="25" s="1"/>
  <c r="D186" i="25"/>
  <c r="D187" i="25" s="1"/>
  <c r="D177" i="25"/>
  <c r="D178" i="25" s="1"/>
  <c r="C26" i="25"/>
  <c r="D33" i="25" s="1"/>
  <c r="D34" i="25" s="1"/>
  <c r="D22" i="25"/>
  <c r="D23" i="25" s="1"/>
  <c r="D149" i="25"/>
  <c r="D150" i="25" s="1"/>
  <c r="J178" i="29"/>
  <c r="J169" i="29"/>
  <c r="J160" i="29"/>
  <c r="J150" i="29"/>
  <c r="J141" i="29"/>
  <c r="J132" i="29"/>
  <c r="J123" i="29"/>
  <c r="J114" i="29"/>
  <c r="J105" i="29"/>
  <c r="J96" i="29"/>
  <c r="J87" i="29"/>
  <c r="J78" i="29"/>
  <c r="J69" i="29"/>
  <c r="J60" i="29"/>
  <c r="J51" i="29"/>
  <c r="J42" i="29"/>
  <c r="J33" i="29"/>
  <c r="J23" i="29"/>
  <c r="D161" i="25" l="1"/>
  <c r="D162" i="25" s="1"/>
  <c r="D133" i="25"/>
  <c r="D134" i="25" s="1"/>
  <c r="D118" i="25"/>
  <c r="D119" i="25" s="1"/>
  <c r="D102" i="25"/>
  <c r="D103" i="25" s="1"/>
  <c r="D84" i="25"/>
  <c r="D85" i="25" s="1"/>
  <c r="D63" i="25"/>
  <c r="D64" i="25" s="1"/>
  <c r="B11" i="32"/>
  <c r="B182" i="29"/>
  <c r="B27" i="29"/>
  <c r="B37" i="29"/>
  <c r="B12" i="31"/>
  <c r="D198" i="25" l="1"/>
  <c r="D199" i="25" s="1"/>
  <c r="B11" i="25" s="1"/>
  <c r="B46" i="29"/>
  <c r="B181" i="29" l="1"/>
  <c r="B26" i="29"/>
</calcChain>
</file>

<file path=xl/sharedStrings.xml><?xml version="1.0" encoding="utf-8"?>
<sst xmlns="http://schemas.openxmlformats.org/spreadsheetml/2006/main" count="5285" uniqueCount="631">
  <si>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</si>
  <si>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</si>
  <si>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</si>
  <si>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</si>
  <si>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</si>
  <si>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</si>
  <si>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</si>
  <si>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</si>
  <si>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</si>
  <si>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</si>
  <si>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</si>
  <si>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</si>
  <si>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</si>
  <si>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</si>
  <si>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</si>
  <si>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</si>
  <si>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</si>
  <si>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</si>
  <si>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</si>
  <si>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</si>
  <si>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</si>
  <si>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</si>
  <si>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</si>
  <si>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</si>
  <si>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</si>
  <si>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</si>
  <si>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</si>
  <si>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</si>
  <si>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</si>
  <si>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</si>
  <si>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</si>
  <si>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</si>
  <si>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</si>
  <si>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</si>
  <si>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</si>
  <si>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</si>
  <si>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</si>
  <si>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</si>
  <si>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</si>
  <si>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</si>
  <si>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</si>
  <si>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</si>
  <si>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</si>
  <si>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</si>
  <si>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</si>
  <si>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</si>
  <si>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</si>
  <si>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</si>
  <si>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</si>
  <si>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</si>
  <si>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</si>
  <si>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</si>
  <si>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</si>
  <si>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</si>
  <si>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</si>
  <si>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</si>
  <si>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</si>
  <si>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</si>
  <si>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</si>
  <si>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</si>
  <si>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</si>
  <si>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</si>
  <si>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</si>
  <si>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</si>
  <si>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</si>
  <si>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</si>
  <si>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</si>
  <si>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</si>
  <si>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</si>
  <si>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</si>
  <si>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</si>
  <si>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</si>
  <si>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</si>
  <si>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</si>
  <si>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</si>
  <si>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</si>
  <si>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</si>
  <si>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</si>
  <si>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</si>
  <si>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</si>
  <si>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</si>
  <si>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</si>
  <si>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</si>
  <si>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</si>
  <si>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</si>
  <si>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</si>
  <si>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</si>
  <si>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</si>
  <si>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</si>
  <si>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</si>
  <si>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</si>
  <si>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</si>
  <si>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</si>
  <si>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</si>
  <si>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</si>
  <si>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</si>
  <si>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</si>
  <si>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</si>
  <si>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</si>
  <si>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</si>
  <si>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</si>
  <si>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</si>
  <si>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</si>
  <si>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</si>
  <si>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</si>
  <si>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</si>
  <si>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</si>
  <si>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</si>
  <si>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</si>
  <si>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</si>
  <si>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</si>
  <si>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</si>
  <si>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</si>
  <si>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</si>
  <si>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</si>
  <si>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</si>
  <si>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</si>
  <si>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</si>
  <si>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</si>
  <si>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</si>
  <si>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</si>
  <si>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</si>
  <si>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</si>
  <si>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</si>
  <si>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</si>
  <si>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</si>
  <si>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</si>
  <si>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</si>
  <si>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</si>
  <si>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</si>
  <si>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</si>
  <si>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</si>
  <si>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</si>
  <si>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</si>
  <si>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</si>
  <si>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</si>
  <si>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</si>
  <si>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</si>
  <si>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</si>
  <si>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</si>
  <si>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</si>
  <si>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</si>
  <si>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</si>
  <si>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</si>
  <si>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</si>
  <si>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</si>
  <si>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</si>
  <si>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</si>
  <si>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</si>
  <si>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</si>
  <si>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</si>
  <si>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</si>
  <si>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</si>
  <si>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</si>
  <si>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</si>
  <si>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</si>
  <si>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</si>
  <si>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</si>
  <si>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</si>
  <si>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</si>
  <si>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</si>
  <si>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</si>
  <si>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</si>
  <si>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</si>
  <si>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</si>
  <si>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</si>
  <si>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</si>
  <si>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</si>
  <si>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</si>
  <si>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</si>
  <si>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</si>
  <si>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</si>
  <si>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</si>
  <si>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</si>
  <si>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</si>
  <si>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</si>
  <si>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</si>
  <si>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</si>
  <si>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</si>
  <si>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</si>
  <si>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</si>
  <si>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</si>
  <si>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</si>
  <si>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</si>
  <si>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</si>
  <si>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</si>
  <si>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</si>
  <si>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</si>
  <si>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</si>
  <si>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</si>
  <si>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</si>
  <si>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</si>
  <si>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</si>
  <si>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</si>
  <si>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</si>
  <si>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</si>
  <si>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</si>
  <si>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</si>
  <si>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</si>
  <si>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</si>
  <si>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</si>
  <si>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</si>
  <si>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</si>
  <si>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</si>
  <si>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</si>
  <si>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</si>
  <si>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</si>
  <si>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</si>
  <si>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</si>
  <si>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</si>
  <si>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</si>
  <si>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</si>
  <si>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</si>
  <si>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</si>
  <si>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</si>
  <si>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</si>
  <si>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</si>
  <si>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</si>
  <si>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</si>
  <si>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</si>
  <si>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</si>
  <si>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</si>
  <si>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</si>
  <si>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</si>
  <si>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</si>
  <si>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</si>
  <si>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</si>
  <si>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</si>
  <si>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</si>
  <si>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</si>
  <si>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</si>
  <si>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</si>
  <si>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</si>
  <si>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</si>
  <si>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</si>
  <si>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</si>
  <si>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</si>
  <si>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</si>
  <si>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</si>
  <si>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</si>
  <si>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</si>
  <si>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</si>
  <si>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</si>
  <si>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</si>
  <si>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</si>
  <si>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</si>
  <si>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</si>
  <si>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</si>
  <si>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</si>
  <si>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</si>
  <si>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</si>
  <si>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</si>
  <si>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</si>
  <si>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</si>
  <si>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</si>
  <si>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</si>
  <si>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</si>
  <si>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</si>
  <si>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</si>
  <si>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</si>
  <si>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</si>
  <si>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</si>
  <si>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</si>
  <si>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</si>
  <si>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</si>
  <si>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</si>
  <si>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</si>
  <si>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</si>
  <si>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</si>
  <si>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</si>
  <si>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</si>
  <si>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</si>
  <si>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</si>
  <si>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</si>
  <si>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</si>
  <si>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</si>
  <si>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</si>
  <si>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</si>
  <si>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</si>
  <si>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</si>
  <si>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</si>
  <si>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</si>
  <si>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</si>
  <si>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</si>
  <si>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</si>
  <si>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</si>
  <si>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</si>
  <si>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</si>
  <si>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</si>
  <si>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</si>
  <si>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</si>
  <si>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</si>
  <si>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</si>
  <si>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</si>
  <si>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</si>
  <si>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</si>
  <si>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</si>
  <si>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</si>
  <si>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</si>
  <si>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</si>
  <si>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</si>
  <si>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</si>
  <si>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</si>
  <si>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</si>
  <si>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</si>
  <si>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</si>
  <si>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</si>
  <si>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</si>
  <si>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</si>
  <si>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</si>
  <si>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</si>
  <si>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</si>
  <si>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</si>
  <si>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</si>
  <si>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</si>
  <si>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</si>
  <si>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</si>
  <si>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</si>
  <si>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</si>
  <si>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</si>
  <si>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</si>
  <si>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</si>
  <si>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</si>
  <si>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</si>
  <si>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</si>
  <si>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</si>
  <si>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</si>
  <si>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</si>
  <si>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</si>
  <si>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</si>
  <si>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</si>
  <si>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</si>
  <si>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</si>
  <si>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</si>
  <si>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</si>
  <si>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</si>
  <si>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</si>
  <si>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</si>
  <si>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</si>
  <si>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</si>
  <si>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</si>
  <si>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</si>
  <si>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</si>
  <si>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</si>
  <si>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</si>
  <si>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</si>
  <si>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</si>
  <si>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</si>
  <si>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</si>
  <si>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</si>
  <si>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</si>
  <si>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</si>
  <si>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</si>
  <si>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</si>
  <si>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</si>
  <si>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</si>
  <si>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</si>
  <si>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</si>
  <si>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</si>
  <si>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</si>
  <si>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</si>
  <si>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</si>
  <si>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</si>
  <si>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</si>
  <si>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</si>
  <si>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</si>
  <si>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</si>
  <si>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</si>
  <si>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</si>
  <si>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</si>
  <si>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</si>
  <si>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</si>
  <si>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</si>
  <si>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</si>
  <si>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</si>
  <si>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</si>
  <si>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</si>
  <si>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</si>
  <si>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</si>
  <si>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</si>
  <si>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</si>
  <si>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</si>
  <si>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</si>
  <si>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</si>
  <si>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</si>
  <si>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</si>
  <si>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</si>
  <si>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</si>
  <si>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</si>
  <si>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</si>
  <si>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</si>
  <si>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</si>
  <si>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</si>
  <si>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</si>
  <si>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</si>
  <si>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</si>
  <si>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</si>
  <si>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</si>
  <si>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</si>
  <si>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</si>
  <si>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</si>
  <si>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</si>
  <si>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</si>
  <si>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</si>
  <si>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</si>
  <si>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</si>
  <si>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</si>
  <si>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</si>
  <si>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Dr Raja Bouhalfaya</t>
  </si>
  <si>
    <t>Directeur du magasin et chefs rayons</t>
  </si>
  <si>
    <t>Correct</t>
  </si>
  <si>
    <r>
      <t xml:space="preserve">Vérification des poids des pains: </t>
    </r>
    <r>
      <rPr>
        <u/>
        <sz val="11"/>
        <rFont val="Comic Sans MS"/>
        <family val="4"/>
      </rPr>
      <t>Conforme</t>
    </r>
    <r>
      <rPr>
        <sz val="11"/>
        <rFont val="Comic Sans MS"/>
        <family val="4"/>
      </rPr>
      <t xml:space="preserve">
Pain complet: 208 g
Pain à l'ancienne : 286 g
Pain au son sans sel : 218 g
Pain au son : 224 g.</t>
    </r>
  </si>
  <si>
    <r>
      <t xml:space="preserve">Les emballages étaient entreposés dans des bacs en plastique: </t>
    </r>
    <r>
      <rPr>
        <u/>
        <sz val="11"/>
        <rFont val="Comic Sans MS"/>
        <family val="4"/>
      </rPr>
      <t>correct</t>
    </r>
    <r>
      <rPr>
        <sz val="11"/>
        <rFont val="Comic Sans MS"/>
        <family val="4"/>
      </rPr>
      <t>.</t>
    </r>
  </si>
  <si>
    <t>Absence de produits maintenus en attente à température ambiante.</t>
  </si>
  <si>
    <t>Correcte.</t>
  </si>
  <si>
    <t>Correct.</t>
  </si>
  <si>
    <r>
      <t>Une attention doit être accordée à la mesure de la température à cœur des produits</t>
    </r>
    <r>
      <rPr>
        <u/>
        <sz val="11"/>
        <color theme="1"/>
        <rFont val="Comic Sans MS"/>
        <family val="4"/>
      </rPr>
      <t xml:space="preserve"> exposés sur l'étal,</t>
    </r>
    <r>
      <rPr>
        <sz val="11"/>
        <color theme="1"/>
        <rFont val="Comic Sans MS"/>
        <family val="4"/>
      </rPr>
      <t>car au niveau de l'enregistrement les températures mentionnées atteignaient 3 et 4 °C.Or dans les conditions d'un glaçage suffisant la température ne dépasse pas les 2°C.</t>
    </r>
  </si>
  <si>
    <r>
      <t xml:space="preserve">Le balisage des poissons exposés était seulement en langue française .La langue arabe est l'une des langues de l'étiquetage.Dans ce cas ,prévoir des ardoises adaptées .
</t>
    </r>
    <r>
      <rPr>
        <u/>
        <sz val="11"/>
        <color theme="1"/>
        <rFont val="Comic Sans MS"/>
        <family val="4"/>
      </rPr>
      <t>Stand LS poissonnerie:</t>
    </r>
    <r>
      <rPr>
        <sz val="11"/>
        <color theme="1"/>
        <rFont val="Comic Sans MS"/>
        <family val="4"/>
      </rPr>
      <t xml:space="preserve"> certaines étiquettes de quelques pots d'anchois marinés ,présentaient 2 DF et pas de DLC. Revoir avec le fournisseur cet écart.</t>
    </r>
  </si>
  <si>
    <t>Le balisage était correcte : les deux langues arabe et française affichées sur les ardoises.</t>
  </si>
  <si>
    <t>Le chef rayon ne portait pas de badge.</t>
  </si>
  <si>
    <t>Les contrôles des températures à cœur des produits n'étaient pas mentionnés sur la feuille de relevés des températures.</t>
  </si>
  <si>
    <t>Propres.</t>
  </si>
  <si>
    <t>Propre.</t>
  </si>
  <si>
    <t>Le dernier passage de la société prestataire était effectué le 13/03/2018.</t>
  </si>
  <si>
    <t>Dernière visite médicale pour tout le personnel réalisée le 09/03/2018;les certificats d'aptitudes étaient disponibles.</t>
  </si>
  <si>
    <t>Fiches de suivi de réclamation mises en places.</t>
  </si>
  <si>
    <t>Taux d'hygrométrie : 50%</t>
  </si>
  <si>
    <t>Procéder aux réparations du revêtements du sol et à la fixation des  jointures.</t>
  </si>
  <si>
    <t>Présence d'une quantité importante de givre au niveau du meuble d'exposition des produits surgelés.</t>
  </si>
  <si>
    <t>Procéder au dégivrage du meuble.</t>
  </si>
  <si>
    <t>L'un des tubes néons de la chambre froide était non fonctionnel.</t>
  </si>
  <si>
    <t>Le revêtement du sol était abîmé à plusieurs niveaux.</t>
  </si>
  <si>
    <t>Effectuer les réparations nécessaires pour le revêtement du sol.</t>
  </si>
  <si>
    <t>Température affichée : 3°C;
Température mesurée : 2,6°C</t>
  </si>
  <si>
    <t>Température affichée : 9,3°C.</t>
  </si>
  <si>
    <t xml:space="preserve"> La vitre du meuble d’exposition présentait de multiples fissures. Risque de bris de verres</t>
  </si>
  <si>
    <t>Meuble d'exposition des sandwichs:
Température affichée : 2,4°C
Température mesurée: 2°C</t>
  </si>
  <si>
    <t>Température affichée : 9,1°C
Température mesurée : 8°C</t>
  </si>
  <si>
    <t>Le revêtement du sol présentait plusieurs crevasses.</t>
  </si>
  <si>
    <t>Nécessité d'effectuer les réparation des crevasses au niveau du sol.</t>
  </si>
  <si>
    <t>Le revêtement du sol était fortement écaillé.</t>
  </si>
  <si>
    <t>Procéder à la réparation du revêtement du sol.</t>
  </si>
  <si>
    <t>Température mesurée : 10,4°C</t>
  </si>
  <si>
    <t>Température affichée : 7,2°C
Température mesurée : 5,5°C</t>
  </si>
  <si>
    <t>Les jointures étaient abimées à plusieurs niveaux.</t>
  </si>
  <si>
    <t>Procéder aux réparations des jointures.</t>
  </si>
  <si>
    <t>Température à cœur mesurée : 0,7°C.</t>
  </si>
  <si>
    <t>Température affichée : -19°C.</t>
  </si>
  <si>
    <t>Présence de traces de rouille au niveau du tuyau de la douchette de la plonge du stand.</t>
  </si>
  <si>
    <t>Local poubelle conforme.</t>
  </si>
  <si>
    <t xml:space="preserve">Présence d'une quantité importante de givre au niveau de la CF négative de la poissonnerie. 
Présence de givre au niveau du meuble des produits surgelés. </t>
  </si>
  <si>
    <t>Procéder au dégivrage de la CF négative et du meuble des surgelés.</t>
  </si>
  <si>
    <t>Le revêtement du sol de la CF était fortement écaillé ,et les jointures murs-sol était démontées avec des traces de rouilles.</t>
  </si>
  <si>
    <t>Température affichée : 4°C
Température mesurée : 2,8°C.
Meuble des surgelés : Températures affichée : -19°C et mesurée : -20°C.</t>
  </si>
  <si>
    <t>Boul/Pat: L'un des tubes du DEIV était non fonctionnel.</t>
  </si>
  <si>
    <t>Stagnation d'eau au niveau du laboratoire de Boucherie, suite à des infiltrations à travers les jointures .</t>
  </si>
  <si>
    <t>Revoir l'étanchéité des jointures des CF poissonnerie et boucherie.</t>
  </si>
  <si>
    <t>Le distributeur de savon liquide était non fonctionnel au niveau du stand.</t>
  </si>
  <si>
    <t>Veuillez remplacer la vitre .</t>
  </si>
  <si>
    <t xml:space="preserve">Au niveau de la fiche d'enregistrement de la décontaminaton des fruits: la durée mentionnée concernait celle de tout le traitement et non pas seulement du bain de décontamination. </t>
  </si>
  <si>
    <t xml:space="preserve">L'article Crème au beurre Noisette;indiquait par sa dénomination la présence de beurre,or l'étiquette du fournisseur(Sopral) mentionnait la présence de l'ingrédient  matière grasse végétale et non pas beurre. </t>
  </si>
  <si>
    <r>
      <t xml:space="preserve">La fiche d'enregistrement de la décontamination des légumes mentionnait une durée de l'opération de trempage dans l'eau javélisée dépassant </t>
    </r>
    <r>
      <rPr>
        <u/>
        <sz val="11"/>
        <color theme="1"/>
        <rFont val="Comic Sans MS"/>
        <family val="4"/>
      </rPr>
      <t>les 10 minutes. Indiquer seuelement la durée du bain de décontamination</t>
    </r>
  </si>
  <si>
    <r>
      <t>Les piques prix étaient entreposés au</t>
    </r>
    <r>
      <rPr>
        <u/>
        <sz val="11"/>
        <color theme="1"/>
        <rFont val="Comic Sans MS"/>
        <family val="4"/>
      </rPr>
      <t xml:space="preserve"> dessus</t>
    </r>
    <r>
      <rPr>
        <sz val="11"/>
        <color theme="1"/>
        <rFont val="Comic Sans MS"/>
        <family val="4"/>
      </rPr>
      <t xml:space="preserve"> des grilles d'aération du meuble d'exposition.</t>
    </r>
  </si>
  <si>
    <t>Renforcer les contrôles des produits préemballés à la réception et avant exposition.</t>
  </si>
  <si>
    <t>Les boules de harissa emballées  n'étaient pas étiquetées. Dans cette étiquette ,les ingrédients de ce produit doivent être mentionnés.</t>
  </si>
  <si>
    <t>Mourouj 1</t>
  </si>
  <si>
    <t>Mme Meriam CHOUCHENE</t>
  </si>
  <si>
    <t>Directeur magasin &amp; chefs rayons</t>
  </si>
  <si>
    <t>Le poids du parage de la viande n'est pas enregistré dans les documents de traçabilité.</t>
  </si>
  <si>
    <t>T° laboratoire affichée est de l'ordre de 21°C, T° prélevée est de l'ordre de 17,7°C.
L'afficheur de T° du sas est non fonctionnel.</t>
  </si>
  <si>
    <t>Ajuster la T° du laboratoire à 10°C.
Réparer l'afficheur de T° du sas.</t>
  </si>
  <si>
    <t>Port de pantalons de ville. Respecter la charte vestimentaire UHD.</t>
  </si>
  <si>
    <t>Le support du bidon de produit de nettoyage est abimé à la station de nettoyage de la boucherie.
La douchette de la station de nettoyage du stand poissonnerie est démontée.</t>
  </si>
  <si>
    <t>Présence de rouille sur la gaine de fabrique de glace.</t>
  </si>
  <si>
    <t>Procéder à un traitement anti rouille pour la gaine de fabrique de glace.</t>
  </si>
  <si>
    <t>Présence de crevasse au sol de la chambre froide.</t>
  </si>
  <si>
    <t>Accumulation de poussière sur les grilles de climatisation au stand (placées au plafond du stand).</t>
  </si>
  <si>
    <t>T° prélevée est de l'ordre de 8,7°C &gt; 6°C.</t>
  </si>
  <si>
    <t>Etat de propreté insatisfaisant du meuble de rangement des emballages.</t>
  </si>
  <si>
    <t>Absence de papier essuie-mains.</t>
  </si>
  <si>
    <t>Etat de propreté insatisfaisant de la rôtissoire et la friteuse (voir photos).</t>
  </si>
  <si>
    <t>Procéder à un traitement de dégraissage pour ces appareils.</t>
  </si>
  <si>
    <t>Présence de piqûres de moisissures sur les grilles de l'évaporateur au laboratoire.</t>
  </si>
  <si>
    <t>T° prélevée de l'ordre de 10°C</t>
  </si>
  <si>
    <t>T° affichée du meuble froide de l'ordre de 2,1°C, T° prélevée 7°C.</t>
  </si>
  <si>
    <t>Présence de crevasses au sol de la chambre froide négative.</t>
  </si>
  <si>
    <t>La liste des ingrédients des viennoiseries surgelées 'Sopral' n'indique pas si le produit est fabriqué par du beurre ou de la margarine. Les étiquettes UHD indiquent leur présence sans preuve dans la liste du fournisseur.
Avertir les services concernés de cet écart.</t>
  </si>
  <si>
    <t>Les DEIV du rayon FLEG et au rayon pâtisserie sont non fonctionnels. 
Déplacer le DEIV du rayon FLEG.</t>
  </si>
  <si>
    <t>Les échantillons vérifiés sont corrects.</t>
  </si>
  <si>
    <t>Mention erronée de l'action corrective concernant la rupture de la chaine froide.</t>
  </si>
  <si>
    <t>Afficheur non fonctionnel</t>
  </si>
  <si>
    <t>Présence de toiles d'araignée au plafond et sur les étagères de la réserve.</t>
  </si>
  <si>
    <t>Présence de piqures de moisissures sur les supports des portes étiquettes du meubles PLS.</t>
  </si>
  <si>
    <t>Décoration des articles par du persil découpé. Le chef rayon affirme que le persil a été correctement décontaminé avant utilisation, mais on manque de preuve pour cette opération. 
Egalement, la validation de cette méthode n'est pas réalisée par le service qualité.</t>
  </si>
  <si>
    <t>Présence de mites alimentaires derrière le meuble d'exposition et dans le bac du borghol.</t>
  </si>
  <si>
    <t>Réparer le système de climatisation des locaux de déchets.</t>
  </si>
  <si>
    <t xml:space="preserve">Le système de climatisation du local déchets de la boucherie et celui de local déchets central est en panne. </t>
  </si>
  <si>
    <t>Taux d'hygrométrie 50%</t>
  </si>
  <si>
    <t>Absence du dossier médical de l'opérateur 'Chahia'.</t>
  </si>
  <si>
    <t>Présence de rouille sur les casiers des vestiaires hommes.</t>
  </si>
  <si>
    <t>Le dispositif de séchage aux vestiaires hommes est non fonctionnel.</t>
  </si>
  <si>
    <t xml:space="preserve">
</t>
  </si>
  <si>
    <t>Développement de givre au meuble surgelé des crèmes glacées</t>
  </si>
  <si>
    <t>Le revêtement du sol de la chambre froide est caillé.</t>
  </si>
  <si>
    <t>Le revêtement du sol est écaillé.</t>
  </si>
  <si>
    <t>Le meuble d'exposition des pizzas est démuni de protection.</t>
  </si>
  <si>
    <t>Présence de crevasses au sol de la chambre froide.</t>
  </si>
  <si>
    <t>Le dispositif de savon liquide est abimé au stand fromage charcuterie.</t>
  </si>
  <si>
    <t>Présence de mouches au rayon volaillerie trad., fromage/ charcuterie et pâtisserie.</t>
  </si>
  <si>
    <t>Stagnation d'eau au stand poissonnerie vu la fuite issue de la station de nettoyage.</t>
  </si>
  <si>
    <t>Taux de réalisation du plan d'action précédent</t>
  </si>
  <si>
    <t>Le revêtement du sol du laboratoire est écaillé, le revêtement mural est rouillé.</t>
  </si>
  <si>
    <t>La planche de découpe du stand volaillerie trad. est fortement fissurée.
Le chariot de rangement est rouillé.</t>
  </si>
  <si>
    <t>Stagnation d'eau souillée dans la zone de réception à coté de la balance.
Présence de restes de caisses en plastique et déchets sur le quai de réception.</t>
  </si>
  <si>
    <t>Réalisation de la décontamination des fruits par une opératrice ayant une affection cutanée aux mains non protégée par des gants étanches.</t>
  </si>
  <si>
    <t xml:space="preserve">La filtration de l'huile entre les opérations de friture n'est pas réalisée à l'aide d'écumoire. </t>
  </si>
  <si>
    <t xml:space="preserve">Présence de souillures persistantes au revêtement du meuble volaille trad. et de l'exsudat au niveaux des grilles de soufflage vu l'entassement des produits au meuble. </t>
  </si>
  <si>
    <t xml:space="preserve">Respect des durées de vie des produits trad. exposés dans le stand </t>
  </si>
  <si>
    <t>Présence des bulletins d'analyse et plans d'action</t>
  </si>
  <si>
    <t>Enregistrements des autocontrôles de nettoyage et de désinfection</t>
  </si>
  <si>
    <t xml:space="preserve">Utilisation correcte des cadenciers de cuisson et de fabrication </t>
  </si>
  <si>
    <t>Développement de piqûres de moisissures sur les portes étiquettes. A remplacer</t>
  </si>
  <si>
    <t>Manque de balisage de quelques produits exposés, vu le manque d'étiquettes au niveau du magasin.
On rappelle que le balisage au niveau du stand doit être complet: dénomination et prix.</t>
  </si>
  <si>
    <t xml:space="preserve">1/Cocktail de salade de fruits de mer: 1 barquette emballée le 10/08/19.
2/Moules 1/2 coquillages : 1 barquette emballée le 11/09/18.
Ces deux articles n'étaient pas tracés au niveau de la fiche de traçabilité des produits LS.
Risque de perte de traçabilité.
</t>
  </si>
  <si>
    <t>Présence de pêches et de prunes, dont l'état de fraicheur n'était pas satisfaisant.
Renforcer le tri des produits exposés.</t>
  </si>
  <si>
    <t>L'impression des mentions: DF et DLC, au niveau des bouchons des bouteilles de jus "Jus du paradis", était illisible.
Avertir le fournisseur sur cet écart.</t>
  </si>
  <si>
    <t>Les mentions obligatoires (DF et DLC) des boudins de charcuterie "Salami de dinde" du fournisseur Chahia, n'étaient pas claires .
Avertir le fournisseur sur cet écart d'impression.</t>
  </si>
  <si>
    <t>Dernier passage de la société prestataire effectué le 14/09/18.</t>
  </si>
  <si>
    <t>Date des dernières visites médicales: le 21/09/18.</t>
  </si>
  <si>
    <t>Température affichée : 10,2°C</t>
  </si>
  <si>
    <t>Température affichée : 1,3°C</t>
  </si>
  <si>
    <t>Quelques bacs d'expositions des épices étaient dépourvus de couvercles.</t>
  </si>
  <si>
    <t>Taux d'hygrométrie mesuré : 64%</t>
  </si>
  <si>
    <t>Absence de sources d'aération au niveau de la réserve.</t>
  </si>
  <si>
    <t>Le sol au niveau de la CF du stockage des yaourts était fortement crevassé.</t>
  </si>
  <si>
    <r>
      <rPr>
        <u/>
        <sz val="11"/>
        <color theme="1"/>
        <rFont val="Comic Sans MS"/>
        <family val="4"/>
      </rPr>
      <t>Meuble charcuterie/fromages:</t>
    </r>
    <r>
      <rPr>
        <sz val="11"/>
        <color theme="1"/>
        <rFont val="Comic Sans MS"/>
        <family val="4"/>
      </rPr>
      <t xml:space="preserve">
Température affichée: 7°C
Température mesurée: 4,6°C
</t>
    </r>
    <r>
      <rPr>
        <u/>
        <sz val="11"/>
        <color theme="1"/>
        <rFont val="Comic Sans MS"/>
        <family val="4"/>
      </rPr>
      <t>Meuble négatif des produits surgelés:</t>
    </r>
    <r>
      <rPr>
        <sz val="11"/>
        <color theme="1"/>
        <rFont val="Comic Sans MS"/>
        <family val="4"/>
      </rPr>
      <t xml:space="preserve">
Température affichée: -17°C
Température mesurée: -16°C</t>
    </r>
  </si>
  <si>
    <t>Eclairage non fonctionnel au niveau d'une partie du meuble négatif des produits surgelés.</t>
  </si>
  <si>
    <t>Le revêtement du sol était écaillé .</t>
  </si>
  <si>
    <t>Température affichée : 5,6°C</t>
  </si>
  <si>
    <t>Température affichée: 12,1°C
Température mesurée: 9,4°C</t>
  </si>
  <si>
    <t>Le revêtement du sol au niveau du labo, était écaillé.</t>
  </si>
  <si>
    <t>L'éclairage était non fonctionnel au niveau de la CF produits finis.</t>
  </si>
  <si>
    <t>Présence de piqûres de moisissures au niveau des grilles de l'évaporateur du labo.</t>
  </si>
  <si>
    <t>Température affichée: 2,6°C.</t>
  </si>
  <si>
    <t>Température mesurée à cœur (salade méchouia): 15°C.</t>
  </si>
  <si>
    <r>
      <rPr>
        <u/>
        <sz val="11"/>
        <color theme="1"/>
        <rFont val="Comic Sans MS"/>
        <family val="4"/>
      </rPr>
      <t>Meuble d'exposition froid:</t>
    </r>
    <r>
      <rPr>
        <sz val="11"/>
        <color theme="1"/>
        <rFont val="Comic Sans MS"/>
        <family val="4"/>
      </rPr>
      <t xml:space="preserve">
Température mesurée à la surface: 14°C
</t>
    </r>
  </si>
  <si>
    <t>Température affichée: 2,3°C
Température mesurée: 2°C;</t>
  </si>
  <si>
    <r>
      <rPr>
        <u/>
        <sz val="11"/>
        <color theme="1"/>
        <rFont val="Comic Sans MS"/>
        <family val="4"/>
      </rPr>
      <t>Meuble des charcuteries:</t>
    </r>
    <r>
      <rPr>
        <sz val="11"/>
        <color theme="1"/>
        <rFont val="Comic Sans MS"/>
        <family val="4"/>
      </rPr>
      <t xml:space="preserve">
Température affichée: 7,3°C
Température mesurée: 6,6°C
</t>
    </r>
    <r>
      <rPr>
        <u/>
        <sz val="11"/>
        <color theme="1"/>
        <rFont val="Comic Sans MS"/>
        <family val="4"/>
      </rPr>
      <t>Meuble des fromages:</t>
    </r>
    <r>
      <rPr>
        <sz val="11"/>
        <color theme="1"/>
        <rFont val="Comic Sans MS"/>
        <family val="4"/>
      </rPr>
      <t xml:space="preserve">
Température affichée: 11°C
Température mesurée: 7,2°C</t>
    </r>
  </si>
  <si>
    <t>Le sol était crevassé à plusieurs niveaux.</t>
  </si>
  <si>
    <t>Le revêtement du sol était fortement écaillé, avec problème d'infiltration d'eau.</t>
  </si>
  <si>
    <t>L'éclairage au niveau du local poubelle boucherie était non fonctionnel.</t>
  </si>
  <si>
    <t>La planche de découpe des viandes rouges était fortement rayée. Nécessité d'effectuer un rabotage.</t>
  </si>
  <si>
    <t>Effectuer les réparations nécessaires du revêtement.</t>
  </si>
  <si>
    <t>Température mesurée: 4,5°C.</t>
  </si>
  <si>
    <t>Température mesurée: 12,4°C.</t>
  </si>
  <si>
    <t>Quelques afficheurs de températures n'étaient pas fonctionnels.</t>
  </si>
  <si>
    <t>Température mesurée à cœur (Escalope de dinde) : 6,6°C</t>
  </si>
  <si>
    <t>Les températures de La CF étaient de l'ordre de 7-8°C</t>
  </si>
  <si>
    <t>Ajuster la température de la CF sur 2°C.</t>
  </si>
  <si>
    <t>La CF était dans un état d'usure avancée.
Ecaillement du revêtement du sol et des murs.</t>
  </si>
  <si>
    <t>Procéder aux réparations nécessaires.</t>
  </si>
  <si>
    <t>Température mesurée: -17°C.</t>
  </si>
  <si>
    <t>Présence de traces de rouille au niveau du revêtement externe de la fabrique de glace.</t>
  </si>
  <si>
    <t>Absence de couvercle du distributeur de papier du rayon charcuterie/fromages.</t>
  </si>
  <si>
    <t>Le distributeur de savon était non fonctionnel au niveau du rayon charcuterie/fromages.</t>
  </si>
  <si>
    <t>Présence de rouille au niveau du labo boucherie et de la CF poissonnerie.</t>
  </si>
  <si>
    <t>Les DEIV au niveau: du terminal de cuisson et du rayon FLEG, étaient non fonctionnels.</t>
  </si>
  <si>
    <t>Procéder à la réparation de la climatisation.</t>
  </si>
  <si>
    <t>Stagnation d'eau au niveau du labo boucherie suite à une infiltration d'eau en provenance de la CF poissonnerie.</t>
  </si>
  <si>
    <t>Certains écarts techniques n'étaient pas encore réalisés.</t>
  </si>
  <si>
    <t>Présence de givre au niveau de la CF négative poissonnerie.</t>
  </si>
  <si>
    <r>
      <rPr>
        <u/>
        <sz val="11"/>
        <rFont val="Comic Sans MS"/>
        <family val="4"/>
      </rPr>
      <t xml:space="preserve">Exposition volaillerie trad. (Chahia):
</t>
    </r>
    <r>
      <rPr>
        <sz val="11"/>
        <rFont val="Comic Sans MS"/>
        <family val="4"/>
      </rPr>
      <t xml:space="preserve">Le produit Merguez de dinde, exposé dans un récipient, baignait dans une quantité importante d'exsudat, qui constitue un milieu favorable à la prolifération bactérienne.
Prévoir un égouttoir, et veiller à éliminer le liquide en cas d'accumulation dans le récipient.
</t>
    </r>
  </si>
  <si>
    <t>Quelques afficheurs des meubles froids d'exposition n'étaient pas fonctionnels.</t>
  </si>
  <si>
    <t>1/Les meubles d'exposition étaient partiellement protégés.
2/L'afficheur du meuble froid était non fonctionnel.</t>
  </si>
  <si>
    <r>
      <rPr>
        <u/>
        <sz val="11"/>
        <color theme="1"/>
        <rFont val="Comic Sans MS"/>
        <family val="4"/>
      </rPr>
      <t>Meuble volailles Trad.:</t>
    </r>
    <r>
      <rPr>
        <sz val="11"/>
        <color theme="1"/>
        <rFont val="Comic Sans MS"/>
        <family val="4"/>
      </rPr>
      <t xml:space="preserve">
Température affichée: 7,4°C
Température mesurée: 6,6°C</t>
    </r>
  </si>
  <si>
    <t>La climatisation était non fonctionnelle au niveau du local poubelle et celui de la boucherie.</t>
  </si>
  <si>
    <t>Meuble froid IVème gamme:
Température affichée: 7°C
Température mesurée : 3,8°C</t>
  </si>
  <si>
    <r>
      <rPr>
        <u/>
        <sz val="11"/>
        <color theme="1"/>
        <rFont val="Comic Sans MS"/>
        <family val="4"/>
      </rPr>
      <t xml:space="preserve">Article: Cheese-cake fraise (*2):
</t>
    </r>
    <r>
      <rPr>
        <sz val="11"/>
        <color theme="1"/>
        <rFont val="Comic Sans MS"/>
        <family val="4"/>
      </rPr>
      <t>La date d'ouverture du carton était le 01/09/18. Le carton contenait initialement 24 portions (24*2). Le nombre des unités restantes était 11. Sur les 13 unités à retrouver, 2 unités, bien que retrouvées au niveau de la vente, n'étaient pas enregistrées sur le fiche des produits mis en décongélation.
Renforcer le contrôle à ce niveau.</t>
    </r>
  </si>
  <si>
    <r>
      <rPr>
        <u/>
        <sz val="11"/>
        <rFont val="Comic Sans MS"/>
        <family val="4"/>
      </rPr>
      <t xml:space="preserve">Contrôle des poids des pains:
</t>
    </r>
    <r>
      <rPr>
        <sz val="11"/>
        <rFont val="Comic Sans MS"/>
        <family val="4"/>
      </rPr>
      <t xml:space="preserve">1/Pain au son/200g: 212g
2/Flute traditionnelle/200g: 194g
3/Pain aux céréales: 208g
</t>
    </r>
    <r>
      <rPr>
        <b/>
        <sz val="11"/>
        <rFont val="Comic Sans MS"/>
        <family val="4"/>
      </rPr>
      <t xml:space="preserve">4/Pain complet/200g: 188g, 184g, 192g et </t>
    </r>
    <r>
      <rPr>
        <sz val="11"/>
        <rFont val="Comic Sans MS"/>
        <family val="4"/>
      </rPr>
      <t>198g
Veuillez avertir le fournisseur sur cet écart de poids.</t>
    </r>
  </si>
  <si>
    <r>
      <t>1/</t>
    </r>
    <r>
      <rPr>
        <u/>
        <sz val="11"/>
        <rFont val="Comic Sans MS"/>
        <family val="4"/>
      </rPr>
      <t>Produits emballés de la pâtisserie:</t>
    </r>
    <r>
      <rPr>
        <sz val="11"/>
        <rFont val="Comic Sans MS"/>
        <family val="4"/>
      </rPr>
      <t xml:space="preserve">
La dénomination du produit était absente ou illisible sur quelques étiquettes Carrefour. On rappelle que selon le référentiel, l'étiquetage doit être conforme avec la liste des mentions obligatoires, dont la dénomination de vente.(voir photos).
2/Présence d'une étiquette dont les mentions : dénomination du produit et la liste des ingrédients, étaient absentes, au niveau d'un produit de viennoiserie.(Voir photo).
Renforcer le contrôle à ce niveau.</t>
    </r>
  </si>
  <si>
    <t>Les produits exposés n'étaient pas munis de balisage et cela vu la non disponibilité des étiquettes au niveau du magasin, et que les portes étiquettes n'étaient plus utilisées car très usées.
Fournir des étiquettes et des porte-étiquettes nécessaires pour le balisage.</t>
  </si>
  <si>
    <r>
      <rPr>
        <u/>
        <sz val="11"/>
        <rFont val="Comic Sans MS"/>
        <family val="4"/>
      </rPr>
      <t xml:space="preserve">Meuble LS des viandes rouges:
</t>
    </r>
    <r>
      <rPr>
        <sz val="11"/>
        <rFont val="Comic Sans MS"/>
        <family val="4"/>
      </rPr>
      <t>Présence de souillures et de moisissures au niveau des grilles de soufflage du meuble.
Accentuer les opérations de nettoyage à ce niveau.</t>
    </r>
  </si>
  <si>
    <t>Les enregistrements des autocontrôles de N/D, n'étaient pas effectués de façon quotidienne.
Assurer un enregistrement tous les jours.</t>
  </si>
  <si>
    <t>1/Les boules d'harissa emballées, n'étaient pas étiquetées. On rappelle que d'après l'arrêté du 09/09/18 relatif à l'étiquetage (Art4), aucun produit alimentaire pré-emballé ne peut être vendu sans étiquetage.
2/Vu que les couvercles des bacs des épices étaient démontés, ces produits n'étaient pas protégés et exposés aux contaminations et aux dangers notamment physiques. Protéger ces bacs par du papier film.</t>
  </si>
  <si>
    <t>Perte du sous-vide d'un emballage de l'article "Flanchet" (Lot n°19092018,DE:19/09/18 et DLC:04/10/18) avec début d'altération du produit.
On rappelle que la dégradation de l'état du produit est plus rapide en cas de perte de l'intégrité de l'emballage sous-vide.
Assurer le contrôle des emballages.</t>
  </si>
  <si>
    <t>Des piqûres de moisissures étaient constatées au niveau des supports des portes-étiquettes des meubles froids. Améliorer les opérations de nettoyage à ce niveau.</t>
  </si>
  <si>
    <t>Stagnation excessive d'eau au stand poissonnerie et au laboratoire boucherie.</t>
  </si>
  <si>
    <t>Réparer les fuites d'eau.</t>
  </si>
  <si>
    <t>T° laboratoire 15°C &gt; 12°C</t>
  </si>
  <si>
    <t>Ecaillement du revêtement du sol de la chambre froide.</t>
  </si>
  <si>
    <t>Réparer le système de fermeture et de climatisation du local déchet boucherie.</t>
  </si>
  <si>
    <t>Absence de support pour produit de nettoyage à la station de nettoyage de la boucherie.</t>
  </si>
  <si>
    <t>Présence d'une fuite d'eau au poste lave-mains boucherie.</t>
  </si>
  <si>
    <t>Ecaillement du meuble froid des viandes rouges LS.</t>
  </si>
  <si>
    <t>Les parages ne font pas objet d'enregistrement dans la traçabilité LS et dans la traçabilité de fabrication.</t>
  </si>
  <si>
    <t>Ecaillement et oxydation du revêtement mural de la chambre froide.</t>
  </si>
  <si>
    <t>Non maitrise du protocole de lavage des mains.</t>
  </si>
  <si>
    <t>Fissure de la vitre du meuble surgelé.</t>
  </si>
  <si>
    <t>Manque de traçabilité des moules décortiqués 'Mahjoub' N° lot 1603 (DE 24/12/18); la traçabilité montre une quantité emballée égale à 400g, hors la quantité exposée était de 1k 500g;
Egalement, la mention de la date de fabrication est confondue avec la date de mise en emballage des produits dans certaines fiches de traçabilité (11/12/18 &amp; 24/12/18).
Les fiches de réception au rayon n'indiquent pas correctement les numéros de lot des produits.</t>
  </si>
  <si>
    <t>Plus de rigueur dans l'enregistrement des quantités et des N° lot des produits mis en exposition.
Remplir correctement les fiches de traçabilité des produits surgelés et les fiches de réception au rayon.</t>
  </si>
  <si>
    <t>Meuble non protégé</t>
  </si>
  <si>
    <t>La hotte au dessus du four est non fonctionnelle.</t>
  </si>
  <si>
    <t>Mettre en marche la hotte.</t>
  </si>
  <si>
    <t>Un seul thermomètre pour les rayons traiteur et fromage/ charcuterie; prévoir des thermomètres séparés.</t>
  </si>
  <si>
    <t>Le système d'ouverture à pédale du rayon fromage charcuterie est défaillant.</t>
  </si>
  <si>
    <t>Manque de couvercles pour plusieurs présentoirs d'épices.</t>
  </si>
  <si>
    <t>Manque d'étiquettes UHD sur les boules de harissa préemballées.</t>
  </si>
  <si>
    <t>Le nombre de louche ne suffit pas au produits exposés.</t>
  </si>
  <si>
    <t>Ecaillement du revêtement du sol de la chambre froide positive.</t>
  </si>
  <si>
    <t>Port de sabot usé et troué.</t>
  </si>
  <si>
    <t>Ecaillement du revêtement du sol ans la chambre froide et en face de la chambre froide.</t>
  </si>
  <si>
    <t>Ecaillement du revêtement du sol.</t>
  </si>
  <si>
    <t>Ecaillement du revêtement du sol du laboratoire.</t>
  </si>
  <si>
    <t>Présence de rouille sur les parois internes de la fabrique de glace.</t>
  </si>
  <si>
    <t>Présence de rouille à la plonge du laboratoire boucherie.</t>
  </si>
  <si>
    <t>Présence de givre sur l'évaporateur de la chambre froide positive des produits de la mer..</t>
  </si>
  <si>
    <t xml:space="preserve">Ecaillement et oxydation du revêtement mural du laboratoire. </t>
  </si>
  <si>
    <t>La planche de découpe volaille trad. est fissurée; le nettoyage de cet équipement devient difficile.</t>
  </si>
  <si>
    <t>Déplacer les DEIV de sorte à éviter la chute des cadavres d'insectes sur les produits exposés.</t>
  </si>
  <si>
    <t>Défaillance au système de fermeture du local déchet boucherie. La climatisation est en panne.</t>
  </si>
  <si>
    <t>Les DEIV du rayon poissonnerie et FLEG (fruits) sont placés au dessus des présentoirs.</t>
  </si>
  <si>
    <t>Crevassement du mur séparateur entre les rayons poissonnerie et volaille trad.</t>
  </si>
  <si>
    <t>Accumulation de particules brulées sur les parois de la friteuse prête à l'utilisation.</t>
  </si>
  <si>
    <t>Les horaires de sortie des déchets sont de 6H à 10H; cette opération se déroule simultanément avec les horaires d'entrée des matières premières et de fabrication de produits. Changer les horaires d'évacuation des déchets de sorte à éviter le risque de croisement des flux (propre/ sale).</t>
  </si>
  <si>
    <t>Accumulation de salissures sur les grilles de la hotte au dessus du four.</t>
  </si>
  <si>
    <t>La procédure de nettoyage disponible ne correspond pas au type de produit utilisé au secteur.
Le produit de nettoyage des palettes 'Deptal MCL' a une date d'expiration dépassée (DE 01/12/18).</t>
  </si>
  <si>
    <t>Vestiaires femmes: Présence de restes alimentaires dans un casier.</t>
  </si>
  <si>
    <t>Présence de rouille dans certains casiers des vestiaires femmes.</t>
  </si>
  <si>
    <t xml:space="preserve">Ecaillement du revêtement du meuble froid des yaourts.
</t>
  </si>
  <si>
    <t>Perte de traçabilité des poulets rôtis 'Cuisto' N° lot 53580101 réceptionnés le 23/12/18 à une quantité de 180 pièces. Les numéros de lot indiqués sur les fiches de traçabilité sont erronés.</t>
  </si>
  <si>
    <t>Exposition des abats sans égouttoirs; ces produits baignaient dans l'exsudat.</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</si>
</sst>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5"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u/>
      <sz val="11"/>
      <name val="Comic Sans MS"/>
      <family val="4"/>
    </font>
    <font>
      <u/>
      <sz val="11"/>
      <color theme="1"/>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5">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1" fontId="8" fillId="16" borderId="1" xfId="0" applyNumberFormat="1" applyFont="1" applyFill="1" applyBorder="1" applyProtection="1">
      <protection locked="0"/>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8" fillId="0" borderId="1" xfId="0" applyFont="1" applyBorder="1" applyAlignment="1" applyProtection="1">
      <alignment vertical="center"/>
      <protection locked="0"/>
    </xf>
    <xf numFmtId="9" fontId="8" fillId="14" borderId="1" xfId="0" applyNumberFormat="1" applyFont="1" applyFill="1" applyBorder="1" applyProtection="1">
      <protection locked="0"/>
    </xf>
    <xf numFmtId="0" fontId="14" fillId="2" borderId="1" xfId="0" applyFont="1" applyFill="1" applyBorder="1" applyAlignment="1" applyProtection="1">
      <alignment vertical="center" wrapText="1"/>
      <protection locked="0"/>
    </xf>
    <xf numFmtId="0" fontId="8" fillId="0" borderId="1" xfId="0" applyFont="1" applyFill="1" applyBorder="1" applyAlignment="1" applyProtection="1">
      <alignment horizontal="left" wrapText="1"/>
      <protection locked="0"/>
    </xf>
    <xf numFmtId="9" fontId="8" fillId="16" borderId="1" xfId="0" applyNumberFormat="1" applyFont="1" applyFill="1" applyBorder="1" applyProtection="1">
      <protection locked="0"/>
    </xf>
    <xf numFmtId="0" fontId="8" fillId="2" borderId="1" xfId="0" applyFont="1" applyFill="1" applyBorder="1" applyAlignment="1" applyProtection="1">
      <alignment horizontal="center" vertical="center" wrapText="1"/>
    </xf>
    <xf numFmtId="9" fontId="14" fillId="0" borderId="3" xfId="0" applyNumberFormat="1" applyFont="1" applyFill="1" applyBorder="1" applyAlignment="1" applyProtection="1">
      <alignment vertical="top" wrapText="1"/>
      <protection locked="0"/>
    </xf>
    <xf numFmtId="0" fontId="8" fillId="0" borderId="0" xfId="0" applyFont="1" applyAlignment="1" applyProtection="1">
      <alignment vertical="top" wrapText="1"/>
      <protection locked="0"/>
    </xf>
    <xf numFmtId="0" fontId="14" fillId="0" borderId="1" xfId="0" applyFont="1" applyFill="1" applyBorder="1" applyAlignment="1" applyProtection="1">
      <alignment horizontal="left" vertical="top" wrapText="1"/>
      <protection locked="0"/>
    </xf>
    <xf numFmtId="0" fontId="14" fillId="0" borderId="1" xfId="0" applyFont="1" applyFill="1" applyBorder="1" applyAlignment="1" applyProtection="1">
      <alignment horizontal="left" wrapText="1"/>
      <protection locked="0"/>
    </xf>
    <xf numFmtId="165" fontId="33" fillId="3" borderId="6" xfId="2" applyNumberFormat="1" applyFont="1" applyFill="1" applyBorder="1" applyAlignment="1" applyProtection="1">
      <alignment horizontal="center" vertical="center" wrapText="1"/>
    </xf>
    <xf numFmtId="10" fontId="32" fillId="8"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165" fontId="9" fillId="5" borderId="6" xfId="0" applyNumberFormat="1" applyFont="1" applyFill="1" applyBorder="1" applyAlignment="1" applyProtection="1">
      <alignment horizontal="center"/>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0.9642857142857143</c:v>
                </c:pt>
                <c:pt idx="2">
                  <c:v>1</c:v>
                </c:pt>
                <c:pt idx="3">
                  <c:v>0.96666666666666667</c:v>
                </c:pt>
                <c:pt idx="4">
                  <c:v>7.6923076923076927E-2</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286472640"/>
        <c:axId val="286457952"/>
      </c:barChart>
      <c:catAx>
        <c:axId val="2864726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6457952"/>
        <c:crosses val="autoZero"/>
        <c:auto val="1"/>
        <c:lblAlgn val="ctr"/>
        <c:lblOffset val="100"/>
        <c:noMultiLvlLbl val="0"/>
      </c:catAx>
      <c:valAx>
        <c:axId val="2864579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64726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0.97619047619047616</c:v>
                </c:pt>
                <c:pt idx="1">
                  <c:v>0.94117647058823528</c:v>
                </c:pt>
                <c:pt idx="2">
                  <c:v>0.97499999999999998</c:v>
                </c:pt>
                <c:pt idx="3">
                  <c:v>0.95</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286484608"/>
        <c:axId val="286485696"/>
      </c:barChart>
      <c:catAx>
        <c:axId val="2864846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6485696"/>
        <c:crosses val="autoZero"/>
        <c:auto val="1"/>
        <c:lblAlgn val="ctr"/>
        <c:lblOffset val="100"/>
        <c:noMultiLvlLbl val="0"/>
      </c:catAx>
      <c:valAx>
        <c:axId val="286485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64846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1</c:v>
                </c:pt>
                <c:pt idx="3">
                  <c:v>0.9285714285714286</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286487872"/>
        <c:axId val="286488960"/>
      </c:barChart>
      <c:catAx>
        <c:axId val="2864878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6488960"/>
        <c:crosses val="autoZero"/>
        <c:auto val="1"/>
        <c:lblAlgn val="ctr"/>
        <c:lblOffset val="100"/>
        <c:noMultiLvlLbl val="0"/>
      </c:catAx>
      <c:valAx>
        <c:axId val="2864889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6487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286491680"/>
        <c:axId val="286492224"/>
      </c:barChart>
      <c:catAx>
        <c:axId val="2864916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6492224"/>
        <c:crosses val="autoZero"/>
        <c:auto val="1"/>
        <c:lblAlgn val="ctr"/>
        <c:lblOffset val="100"/>
        <c:noMultiLvlLbl val="0"/>
      </c:catAx>
      <c:valAx>
        <c:axId val="2864922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64916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0.88888888888888884</c:v>
                </c:pt>
                <c:pt idx="2">
                  <c:v>0.94444444444444442</c:v>
                </c:pt>
                <c:pt idx="3">
                  <c:v>1</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286462848"/>
        <c:axId val="286463936"/>
      </c:barChart>
      <c:catAx>
        <c:axId val="2864628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6463936"/>
        <c:crosses val="autoZero"/>
        <c:auto val="1"/>
        <c:lblAlgn val="ctr"/>
        <c:lblOffset val="100"/>
        <c:noMultiLvlLbl val="0"/>
      </c:catAx>
      <c:valAx>
        <c:axId val="286463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64628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286467744"/>
        <c:axId val="286468288"/>
      </c:barChart>
      <c:catAx>
        <c:axId val="2864677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6468288"/>
        <c:crosses val="autoZero"/>
        <c:auto val="1"/>
        <c:lblAlgn val="ctr"/>
        <c:lblOffset val="100"/>
        <c:noMultiLvlLbl val="0"/>
      </c:catAx>
      <c:valAx>
        <c:axId val="2864682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64677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0.87606837606837606</c:v>
                </c:pt>
                <c:pt idx="1">
                  <c:v>0.8482142857142857</c:v>
                </c:pt>
                <c:pt idx="2">
                  <c:v>0.8035714285714286</c:v>
                </c:pt>
                <c:pt idx="3">
                  <c:v>0.86403508771929827</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286493312"/>
        <c:axId val="286493856"/>
      </c:barChart>
      <c:catAx>
        <c:axId val="2864933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6493856"/>
        <c:crosses val="autoZero"/>
        <c:auto val="1"/>
        <c:lblAlgn val="ctr"/>
        <c:lblOffset val="100"/>
        <c:noMultiLvlLbl val="0"/>
      </c:catAx>
      <c:valAx>
        <c:axId val="2864938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64933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0.9838709677419355</c:v>
                </c:pt>
                <c:pt idx="1">
                  <c:v>0.96724137931034482</c:v>
                </c:pt>
                <c:pt idx="2">
                  <c:v>0.97385620915032678</c:v>
                </c:pt>
                <c:pt idx="3">
                  <c:v>0.96</c:v>
                </c:pt>
                <c:pt idx="4">
                  <c:v>1.5151515151515152E-2</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986806240"/>
        <c:axId val="49875024"/>
      </c:barChart>
      <c:catAx>
        <c:axId val="19868062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9875024"/>
        <c:crosses val="autoZero"/>
        <c:auto val="1"/>
        <c:lblAlgn val="ctr"/>
        <c:lblOffset val="100"/>
        <c:noMultiLvlLbl val="0"/>
      </c:catAx>
      <c:valAx>
        <c:axId val="498750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868062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0.92996967190515578</c:v>
                </c:pt>
                <c:pt idx="1">
                  <c:v>0.90772783251231526</c:v>
                </c:pt>
                <c:pt idx="2">
                  <c:v>0.88871381886087764</c:v>
                </c:pt>
                <c:pt idx="3">
                  <c:v>0.91201754385964917</c:v>
                </c:pt>
                <c:pt idx="4">
                  <c:v>7.575757575757576E-3</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237161536"/>
        <c:axId val="237169696"/>
        <c:extLst xmlns:c16r2="http://schemas.microsoft.com/office/drawing/2015/06/chart"/>
      </c:barChart>
      <c:catAx>
        <c:axId val="23716153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7169696"/>
        <c:crosses val="autoZero"/>
        <c:auto val="1"/>
        <c:lblAlgn val="ctr"/>
        <c:lblOffset val="100"/>
        <c:noMultiLvlLbl val="0"/>
      </c:catAx>
      <c:valAx>
        <c:axId val="23716969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37161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15:layout/>
                </c:ext>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15:layout/>
                </c:ext>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15:layout/>
                </c:ext>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15:layout/>
                </c:ext>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15:layout/>
                </c:ext>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1</c:v>
                </c:pt>
                <c:pt idx="1">
                  <c:v>0.70673076923076916</c:v>
                </c:pt>
                <c:pt idx="2">
                  <c:v>0.68716931216931221</c:v>
                </c:pt>
                <c:pt idx="3">
                  <c:v>0.68229166666666663</c:v>
                </c:pt>
                <c:pt idx="4">
                  <c:v>13.247685185185185</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237178400"/>
        <c:axId val="237163712"/>
        <c:extLst xmlns:c16r2="http://schemas.microsoft.com/office/drawing/2015/06/chart"/>
      </c:barChart>
      <c:catAx>
        <c:axId val="237178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7163712"/>
        <c:crosses val="autoZero"/>
        <c:auto val="1"/>
        <c:lblAlgn val="ctr"/>
        <c:lblOffset val="100"/>
        <c:noMultiLvlLbl val="0"/>
      </c:catAx>
      <c:valAx>
        <c:axId val="2371637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37178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0.97142857142857142</c:v>
                </c:pt>
                <c:pt idx="1">
                  <c:v>0.95454545454545459</c:v>
                </c:pt>
                <c:pt idx="2">
                  <c:v>0.95588235294117652</c:v>
                </c:pt>
                <c:pt idx="3">
                  <c:v>0.98484848484848486</c:v>
                </c:pt>
                <c:pt idx="4">
                  <c:v>3.5714285714285712E-2</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286486240"/>
        <c:axId val="286485152"/>
      </c:barChart>
      <c:catAx>
        <c:axId val="2864862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6485152"/>
        <c:crosses val="autoZero"/>
        <c:auto val="1"/>
        <c:lblAlgn val="ctr"/>
        <c:lblOffset val="100"/>
        <c:noMultiLvlLbl val="0"/>
      </c:catAx>
      <c:valAx>
        <c:axId val="2864851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64862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0.98571428571428577</c:v>
                </c:pt>
                <c:pt idx="1">
                  <c:v>0.9285714285714286</c:v>
                </c:pt>
                <c:pt idx="2">
                  <c:v>0.98571428571428577</c:v>
                </c:pt>
                <c:pt idx="3">
                  <c:v>0.94285714285714284</c:v>
                </c:pt>
                <c:pt idx="4">
                  <c:v>0.02</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286482976"/>
        <c:axId val="286463392"/>
      </c:barChart>
      <c:catAx>
        <c:axId val="2864829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6463392"/>
        <c:crosses val="autoZero"/>
        <c:auto val="1"/>
        <c:lblAlgn val="ctr"/>
        <c:lblOffset val="100"/>
        <c:noMultiLvlLbl val="0"/>
      </c:catAx>
      <c:valAx>
        <c:axId val="2864633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64829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0.9838709677419355</c:v>
                </c:pt>
                <c:pt idx="1">
                  <c:v>0.9838709677419355</c:v>
                </c:pt>
                <c:pt idx="2">
                  <c:v>0.9838709677419355</c:v>
                </c:pt>
                <c:pt idx="3">
                  <c:v>1</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286474816"/>
        <c:axId val="286469376"/>
      </c:barChart>
      <c:catAx>
        <c:axId val="2864748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6469376"/>
        <c:crosses val="autoZero"/>
        <c:auto val="1"/>
        <c:lblAlgn val="ctr"/>
        <c:lblOffset val="100"/>
        <c:noMultiLvlLbl val="0"/>
      </c:catAx>
      <c:valAx>
        <c:axId val="2864693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64748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1</c:v>
                </c:pt>
                <c:pt idx="1">
                  <c:v>0.96250000000000002</c:v>
                </c:pt>
                <c:pt idx="2">
                  <c:v>0.96341463414634143</c:v>
                </c:pt>
                <c:pt idx="3">
                  <c:v>0.93902439024390238</c:v>
                </c:pt>
                <c:pt idx="4">
                  <c:v>1.6666666666666666E-2</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286462304"/>
        <c:axId val="286472096"/>
      </c:barChart>
      <c:catAx>
        <c:axId val="2864623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6472096"/>
        <c:crosses val="autoZero"/>
        <c:auto val="1"/>
        <c:lblAlgn val="ctr"/>
        <c:lblOffset val="100"/>
        <c:noMultiLvlLbl val="0"/>
      </c:catAx>
      <c:valAx>
        <c:axId val="2864720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64623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0.95833333333333337</c:v>
                </c:pt>
                <c:pt idx="1">
                  <c:v>1</c:v>
                </c:pt>
                <c:pt idx="2">
                  <c:v>0.98571428571428577</c:v>
                </c:pt>
                <c:pt idx="3">
                  <c:v>0.8571428571428571</c:v>
                </c:pt>
                <c:pt idx="4">
                  <c:v>1.7857142857142856E-2</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286490048"/>
        <c:axId val="286466656"/>
      </c:barChart>
      <c:catAx>
        <c:axId val="2864900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6466656"/>
        <c:crosses val="autoZero"/>
        <c:auto val="1"/>
        <c:lblAlgn val="ctr"/>
        <c:lblOffset val="100"/>
        <c:noMultiLvlLbl val="0"/>
      </c:catAx>
      <c:valAx>
        <c:axId val="2864666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64900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0.97916666666666663</c:v>
                </c:pt>
                <c:pt idx="1">
                  <c:v>1</c:v>
                </c:pt>
                <c:pt idx="2">
                  <c:v>0.9375</c:v>
                </c:pt>
                <c:pt idx="3">
                  <c:v>1</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286476448"/>
        <c:axId val="286465024"/>
      </c:barChart>
      <c:catAx>
        <c:axId val="2864764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6465024"/>
        <c:crosses val="autoZero"/>
        <c:auto val="1"/>
        <c:lblAlgn val="ctr"/>
        <c:lblOffset val="100"/>
        <c:noMultiLvlLbl val="0"/>
      </c:catAx>
      <c:valAx>
        <c:axId val="2864650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64764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1</c:v>
                </c:pt>
                <c:pt idx="1">
                  <c:v>0.96875</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286480256"/>
        <c:axId val="286477536"/>
      </c:barChart>
      <c:catAx>
        <c:axId val="286480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6477536"/>
        <c:crosses val="autoZero"/>
        <c:auto val="1"/>
        <c:lblAlgn val="ctr"/>
        <c:lblOffset val="100"/>
        <c:noMultiLvlLbl val="0"/>
      </c:catAx>
      <c:valAx>
        <c:axId val="2864775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6480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0.98275862068965514</c:v>
                </c:pt>
                <c:pt idx="1">
                  <c:v>0.9821428571428571</c:v>
                </c:pt>
                <c:pt idx="2">
                  <c:v>0.9642857142857143</c:v>
                </c:pt>
                <c:pt idx="3">
                  <c:v>1</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286484064"/>
        <c:axId val="286483520"/>
      </c:barChart>
      <c:catAx>
        <c:axId val="2864840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6483520"/>
        <c:crosses val="autoZero"/>
        <c:auto val="1"/>
        <c:lblAlgn val="ctr"/>
        <c:lblOffset val="100"/>
        <c:noMultiLvlLbl val="0"/>
      </c:catAx>
      <c:valAx>
        <c:axId val="2864835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64840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xmlns=""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43" zoomScaleSheetLayoutView="100" workbookViewId="0">
      <selection activeCell="D19" sqref="D19"/>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08" t="s">
        <v>324</v>
      </c>
      <c r="B18" s="308"/>
      <c r="C18" s="308"/>
      <c r="D18" s="309" t="s">
        <v>465</v>
      </c>
      <c r="E18" s="309"/>
      <c r="F18" s="309"/>
      <c r="G18" s="309"/>
      <c r="H18" s="309"/>
      <c r="I18" s="309"/>
      <c r="J18" s="309"/>
      <c r="K18" s="309"/>
    </row>
    <row r="20" spans="1:11" ht="16.5" x14ac:dyDescent="0.3">
      <c r="A20" s="83"/>
      <c r="B20" s="78"/>
      <c r="C20" s="78"/>
      <c r="D20" s="78"/>
      <c r="E20" s="78"/>
      <c r="F20" s="78"/>
      <c r="G20" s="78"/>
      <c r="H20" s="78"/>
      <c r="I20" s="78"/>
    </row>
    <row r="21" spans="1:11" x14ac:dyDescent="0.25">
      <c r="A21" s="310" t="s">
        <v>325</v>
      </c>
      <c r="B21" s="310"/>
      <c r="C21" s="310"/>
      <c r="D21" s="310"/>
      <c r="E21" s="310"/>
      <c r="F21" s="310"/>
      <c r="G21" s="310"/>
      <c r="H21" s="310"/>
      <c r="I21" s="310"/>
      <c r="J21" s="310"/>
      <c r="K21" s="310"/>
    </row>
    <row r="22" spans="1:11" x14ac:dyDescent="0.25">
      <c r="A22" s="84"/>
      <c r="B22" s="79"/>
      <c r="C22" s="79"/>
      <c r="D22" s="78"/>
      <c r="E22" s="78"/>
      <c r="F22" s="78"/>
      <c r="G22" s="78"/>
      <c r="H22" s="78"/>
      <c r="I22" s="78"/>
    </row>
    <row r="23" spans="1:11" ht="42" customHeight="1" x14ac:dyDescent="0.25">
      <c r="A23" s="85" t="s">
        <v>326</v>
      </c>
      <c r="B23" s="304" t="s">
        <v>327</v>
      </c>
      <c r="C23" s="304"/>
      <c r="D23" s="78"/>
      <c r="E23" s="78"/>
      <c r="F23" s="78"/>
      <c r="G23" s="78"/>
      <c r="H23" s="78"/>
      <c r="I23" s="78"/>
      <c r="J23" s="77" t="str">
        <f>D18</f>
        <v>Mourouj 1</v>
      </c>
    </row>
    <row r="24" spans="1:11" ht="33" customHeight="1" x14ac:dyDescent="0.25">
      <c r="A24" s="86" t="s">
        <v>328</v>
      </c>
      <c r="B24" s="303">
        <f>AVERAGE('A1 Exploitation'!D549,'A1 Technique'!D199)</f>
        <v>0.92996967190515578</v>
      </c>
      <c r="C24" s="303"/>
      <c r="D24" s="78"/>
      <c r="E24" s="78"/>
      <c r="F24" s="78"/>
      <c r="G24" s="78"/>
      <c r="H24" s="78"/>
      <c r="I24" s="78"/>
    </row>
    <row r="25" spans="1:11" ht="33" customHeight="1" x14ac:dyDescent="0.25">
      <c r="A25" s="85" t="s">
        <v>329</v>
      </c>
      <c r="B25" s="303">
        <f>AVERAGE('A2 Exploitation'!D549,'A2 Technique'!D199)</f>
        <v>0.90772783251231526</v>
      </c>
      <c r="C25" s="303"/>
      <c r="D25" s="78"/>
      <c r="E25" s="78"/>
      <c r="F25" s="78"/>
      <c r="G25" s="78"/>
      <c r="H25" s="78"/>
      <c r="I25" s="78"/>
    </row>
    <row r="26" spans="1:11" ht="33" customHeight="1" x14ac:dyDescent="0.25">
      <c r="A26" s="86" t="s">
        <v>330</v>
      </c>
      <c r="B26" s="303">
        <f>AVERAGE('A3 Exploitation'!D549,'A3 Technique'!D199)</f>
        <v>0.88871381886087764</v>
      </c>
      <c r="C26" s="303"/>
      <c r="D26" s="78"/>
      <c r="E26" s="78"/>
      <c r="F26" s="78"/>
      <c r="G26" s="78"/>
      <c r="H26" s="78"/>
      <c r="I26" s="78"/>
    </row>
    <row r="27" spans="1:11" ht="33" customHeight="1" x14ac:dyDescent="0.25">
      <c r="A27" s="86" t="s">
        <v>331</v>
      </c>
      <c r="B27" s="303">
        <f>AVERAGE('A4 Exploitation'!D549,'A4 Technique'!D199)</f>
        <v>0.91201754385964917</v>
      </c>
      <c r="C27" s="303"/>
      <c r="D27" s="78"/>
      <c r="E27" s="78"/>
      <c r="F27" s="78"/>
      <c r="G27" s="78"/>
      <c r="H27" s="78"/>
      <c r="I27" s="78"/>
    </row>
    <row r="28" spans="1:11" ht="33" customHeight="1" x14ac:dyDescent="0.25">
      <c r="A28" s="85" t="s">
        <v>332</v>
      </c>
      <c r="B28" s="303">
        <f>AVERAGE('A5 Exploitation'!D549,'A5 Technique'!D199)</f>
        <v>7.575757575757576E-3</v>
      </c>
      <c r="C28" s="303"/>
      <c r="D28" s="78"/>
      <c r="E28" s="78"/>
      <c r="F28" s="78"/>
      <c r="G28" s="78"/>
      <c r="H28" s="78"/>
      <c r="I28" s="78"/>
    </row>
    <row r="29" spans="1:11" ht="33" customHeight="1" x14ac:dyDescent="0.25">
      <c r="A29" s="85" t="s">
        <v>333</v>
      </c>
      <c r="B29" s="303">
        <f>AVERAGE('A6 Exploitation'!D549,'A6 Technique'!D199)</f>
        <v>0</v>
      </c>
      <c r="C29" s="303"/>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4" t="s">
        <v>334</v>
      </c>
      <c r="C33" s="304"/>
      <c r="D33" s="78"/>
      <c r="E33" s="78"/>
      <c r="F33" s="78"/>
      <c r="G33" s="78"/>
      <c r="H33" s="78"/>
      <c r="I33" s="78"/>
      <c r="J33" s="77" t="str">
        <f>D18</f>
        <v>Mourouj 1</v>
      </c>
    </row>
    <row r="34" spans="1:10" ht="33" customHeight="1" x14ac:dyDescent="0.25">
      <c r="A34" s="86" t="s">
        <v>328</v>
      </c>
      <c r="B34" s="303">
        <f>'A1 Exploitation'!D549</f>
        <v>0.9838709677419355</v>
      </c>
      <c r="C34" s="303"/>
      <c r="D34" s="78"/>
      <c r="E34" s="78"/>
      <c r="F34" s="78"/>
      <c r="G34" s="78"/>
      <c r="H34" s="78"/>
      <c r="I34" s="78"/>
    </row>
    <row r="35" spans="1:10" ht="33" customHeight="1" x14ac:dyDescent="0.25">
      <c r="A35" s="85" t="s">
        <v>329</v>
      </c>
      <c r="B35" s="303">
        <f>'A2 Exploitation'!D549</f>
        <v>0.96724137931034482</v>
      </c>
      <c r="C35" s="303"/>
      <c r="D35" s="78"/>
      <c r="E35" s="78"/>
      <c r="F35" s="78"/>
      <c r="G35" s="78"/>
      <c r="H35" s="78"/>
      <c r="I35" s="78"/>
    </row>
    <row r="36" spans="1:10" ht="33" customHeight="1" x14ac:dyDescent="0.25">
      <c r="A36" s="86" t="s">
        <v>330</v>
      </c>
      <c r="B36" s="303">
        <f>'A3 Exploitation'!D549</f>
        <v>0.97385620915032678</v>
      </c>
      <c r="C36" s="303"/>
      <c r="D36" s="78"/>
      <c r="E36" s="78"/>
      <c r="F36" s="78"/>
      <c r="G36" s="78"/>
      <c r="H36" s="78"/>
      <c r="I36" s="78"/>
    </row>
    <row r="37" spans="1:10" ht="33" customHeight="1" x14ac:dyDescent="0.25">
      <c r="A37" s="86" t="s">
        <v>331</v>
      </c>
      <c r="B37" s="303">
        <f>'A4 Exploitation'!D549</f>
        <v>0.96</v>
      </c>
      <c r="C37" s="303"/>
      <c r="D37" s="78"/>
      <c r="E37" s="78"/>
      <c r="F37" s="78"/>
      <c r="G37" s="78"/>
      <c r="H37" s="78"/>
      <c r="I37" s="78"/>
    </row>
    <row r="38" spans="1:10" ht="33" customHeight="1" x14ac:dyDescent="0.25">
      <c r="A38" s="85" t="s">
        <v>332</v>
      </c>
      <c r="B38" s="303">
        <f>'A5 Exploitation'!D549</f>
        <v>1.5151515151515152E-2</v>
      </c>
      <c r="C38" s="303"/>
      <c r="D38" s="78"/>
      <c r="E38" s="78"/>
      <c r="F38" s="78"/>
      <c r="G38" s="78"/>
      <c r="H38" s="78"/>
      <c r="I38" s="78"/>
    </row>
    <row r="39" spans="1:10" ht="33" customHeight="1" x14ac:dyDescent="0.25">
      <c r="A39" s="85" t="s">
        <v>333</v>
      </c>
      <c r="B39" s="303">
        <f>'A6 Exploitation'!D549</f>
        <v>0</v>
      </c>
      <c r="C39" s="303"/>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7" t="s">
        <v>335</v>
      </c>
      <c r="C42" s="307"/>
      <c r="D42" s="78"/>
      <c r="E42" s="78"/>
      <c r="F42" s="78"/>
      <c r="G42" s="78"/>
      <c r="H42" s="78"/>
      <c r="I42" s="78"/>
      <c r="J42" s="77" t="str">
        <f>D18</f>
        <v>Mourouj 1</v>
      </c>
    </row>
    <row r="43" spans="1:10" ht="33" customHeight="1" x14ac:dyDescent="0.25">
      <c r="A43" s="86" t="s">
        <v>328</v>
      </c>
      <c r="B43" s="303">
        <f>AVERAGE('A1 Exploitation'!D547, 'A1 Technique'!D197)</f>
        <v>1</v>
      </c>
      <c r="C43" s="303"/>
      <c r="D43" s="78"/>
      <c r="E43" s="78"/>
      <c r="F43" s="78"/>
      <c r="G43" s="78"/>
      <c r="H43" s="78"/>
      <c r="I43" s="78"/>
    </row>
    <row r="44" spans="1:10" ht="33" customHeight="1" x14ac:dyDescent="0.25">
      <c r="A44" s="85" t="s">
        <v>329</v>
      </c>
      <c r="B44" s="303">
        <f>AVERAGE('A2 Exploitation'!D547, 'A2 Technique'!D197)</f>
        <v>0.70673076923076916</v>
      </c>
      <c r="C44" s="303"/>
      <c r="D44" s="78"/>
      <c r="E44" s="78"/>
      <c r="F44" s="78"/>
      <c r="G44" s="78"/>
      <c r="H44" s="78"/>
      <c r="I44" s="78"/>
    </row>
    <row r="45" spans="1:10" ht="33" customHeight="1" x14ac:dyDescent="0.25">
      <c r="A45" s="86" t="s">
        <v>330</v>
      </c>
      <c r="B45" s="303">
        <f>AVERAGE('A3 Exploitation'!D547, 'A3 Technique'!D197)</f>
        <v>0.68716931216931221</v>
      </c>
      <c r="C45" s="303"/>
      <c r="D45" s="78"/>
      <c r="E45" s="78"/>
      <c r="F45" s="78"/>
      <c r="G45" s="78"/>
      <c r="H45" s="78"/>
      <c r="I45" s="78"/>
    </row>
    <row r="46" spans="1:10" ht="33" customHeight="1" x14ac:dyDescent="0.25">
      <c r="A46" s="86" t="s">
        <v>331</v>
      </c>
      <c r="B46" s="303">
        <f>AVERAGE('A4 Exploitation'!D547, 'A4 Technique'!D197)</f>
        <v>0.68229166666666663</v>
      </c>
      <c r="C46" s="303"/>
      <c r="D46" s="78"/>
      <c r="E46" s="78"/>
      <c r="F46" s="78"/>
      <c r="G46" s="78"/>
      <c r="H46" s="78"/>
      <c r="I46" s="78"/>
    </row>
    <row r="47" spans="1:10" ht="33" customHeight="1" x14ac:dyDescent="0.25">
      <c r="A47" s="85" t="s">
        <v>332</v>
      </c>
      <c r="B47" s="303">
        <f>AVERAGE('A5 Exploitation'!D547, 'A5 Technique'!D197)</f>
        <v>13.247685185185185</v>
      </c>
      <c r="C47" s="303"/>
      <c r="D47" s="78"/>
      <c r="E47" s="78"/>
      <c r="F47" s="78"/>
      <c r="G47" s="78"/>
      <c r="H47" s="78"/>
      <c r="I47" s="78"/>
    </row>
    <row r="48" spans="1:10" ht="33" customHeight="1" x14ac:dyDescent="0.25">
      <c r="A48" s="85" t="s">
        <v>333</v>
      </c>
      <c r="B48" s="303" t="e">
        <f>AVERAGE('A6 Exploitation'!D547, 'A6 Technique'!D197)</f>
        <v>#DIV/0!</v>
      </c>
      <c r="C48" s="303"/>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4" t="s">
        <v>336</v>
      </c>
      <c r="C51" s="304"/>
      <c r="D51" s="78"/>
      <c r="E51" s="78"/>
      <c r="F51" s="78"/>
      <c r="G51" s="78"/>
      <c r="H51" s="78"/>
      <c r="I51" s="78"/>
      <c r="J51" s="77" t="str">
        <f>D18</f>
        <v>Mourouj 1</v>
      </c>
    </row>
    <row r="52" spans="1:10" ht="33" customHeight="1" x14ac:dyDescent="0.25">
      <c r="A52" s="86" t="s">
        <v>328</v>
      </c>
      <c r="B52" s="306">
        <f>'A1 Exploitation'!D46</f>
        <v>1</v>
      </c>
      <c r="C52" s="306"/>
      <c r="D52" s="78"/>
      <c r="E52" s="78"/>
      <c r="F52" s="78"/>
      <c r="G52" s="78"/>
      <c r="H52" s="78"/>
      <c r="I52" s="78"/>
    </row>
    <row r="53" spans="1:10" ht="33" customHeight="1" x14ac:dyDescent="0.25">
      <c r="A53" s="85" t="s">
        <v>329</v>
      </c>
      <c r="B53" s="306">
        <f>'A2 Exploitation'!D46</f>
        <v>0.9642857142857143</v>
      </c>
      <c r="C53" s="306"/>
      <c r="D53" s="78"/>
      <c r="E53" s="78"/>
      <c r="F53" s="78"/>
      <c r="G53" s="78"/>
      <c r="H53" s="78"/>
      <c r="I53" s="78"/>
    </row>
    <row r="54" spans="1:10" ht="33" customHeight="1" x14ac:dyDescent="0.25">
      <c r="A54" s="86" t="s">
        <v>330</v>
      </c>
      <c r="B54" s="306">
        <f>'A3 Exploitation'!D46</f>
        <v>1</v>
      </c>
      <c r="C54" s="306"/>
      <c r="D54" s="78"/>
      <c r="E54" s="78"/>
      <c r="F54" s="78"/>
      <c r="G54" s="78"/>
      <c r="H54" s="78"/>
      <c r="I54" s="78"/>
    </row>
    <row r="55" spans="1:10" ht="33" customHeight="1" x14ac:dyDescent="0.25">
      <c r="A55" s="86" t="s">
        <v>331</v>
      </c>
      <c r="B55" s="306">
        <f>'A4 Exploitation'!D46</f>
        <v>0.96666666666666667</v>
      </c>
      <c r="C55" s="306"/>
      <c r="D55" s="78"/>
      <c r="E55" s="78"/>
      <c r="F55" s="78"/>
      <c r="G55" s="78"/>
      <c r="H55" s="78"/>
      <c r="I55" s="78"/>
    </row>
    <row r="56" spans="1:10" ht="33" customHeight="1" x14ac:dyDescent="0.25">
      <c r="A56" s="85" t="s">
        <v>332</v>
      </c>
      <c r="B56" s="306">
        <f>'A5 Exploitation'!D46</f>
        <v>7.6923076923076927E-2</v>
      </c>
      <c r="C56" s="306"/>
      <c r="D56" s="78"/>
      <c r="E56" s="78"/>
      <c r="F56" s="78"/>
      <c r="G56" s="78"/>
      <c r="H56" s="78"/>
      <c r="I56" s="78"/>
    </row>
    <row r="57" spans="1:10" ht="33" customHeight="1" x14ac:dyDescent="0.25">
      <c r="A57" s="85" t="s">
        <v>333</v>
      </c>
      <c r="B57" s="306">
        <f>'A6 Exploitation'!D46</f>
        <v>0</v>
      </c>
      <c r="C57" s="306"/>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4" t="s">
        <v>337</v>
      </c>
      <c r="C60" s="304"/>
      <c r="D60" s="78"/>
      <c r="E60" s="78"/>
      <c r="F60" s="78"/>
      <c r="G60" s="78"/>
      <c r="H60" s="78"/>
      <c r="I60" s="78"/>
      <c r="J60" s="77" t="str">
        <f>D18</f>
        <v>Mourouj 1</v>
      </c>
    </row>
    <row r="61" spans="1:10" ht="33" customHeight="1" x14ac:dyDescent="0.25">
      <c r="A61" s="86" t="s">
        <v>328</v>
      </c>
      <c r="B61" s="303">
        <f>'A1 Exploitation'!D103</f>
        <v>0.97142857142857142</v>
      </c>
      <c r="C61" s="303"/>
      <c r="D61" s="78"/>
      <c r="E61" s="78"/>
      <c r="F61" s="78"/>
      <c r="G61" s="78"/>
      <c r="H61" s="78"/>
      <c r="I61" s="78"/>
    </row>
    <row r="62" spans="1:10" ht="33" customHeight="1" x14ac:dyDescent="0.25">
      <c r="A62" s="85" t="s">
        <v>329</v>
      </c>
      <c r="B62" s="303">
        <f>'A2 Exploitation'!D103</f>
        <v>0.95454545454545459</v>
      </c>
      <c r="C62" s="303"/>
      <c r="D62" s="78"/>
      <c r="E62" s="78"/>
      <c r="F62" s="78"/>
      <c r="G62" s="78"/>
      <c r="H62" s="78"/>
      <c r="I62" s="78"/>
    </row>
    <row r="63" spans="1:10" ht="33" customHeight="1" x14ac:dyDescent="0.25">
      <c r="A63" s="86" t="s">
        <v>330</v>
      </c>
      <c r="B63" s="303">
        <f>'A3 Exploitation'!D103</f>
        <v>0.95588235294117652</v>
      </c>
      <c r="C63" s="303"/>
      <c r="D63" s="78"/>
      <c r="E63" s="78"/>
      <c r="F63" s="78"/>
      <c r="G63" s="78"/>
      <c r="H63" s="78"/>
      <c r="I63" s="78"/>
    </row>
    <row r="64" spans="1:10" ht="33" customHeight="1" x14ac:dyDescent="0.25">
      <c r="A64" s="86" t="s">
        <v>331</v>
      </c>
      <c r="B64" s="303">
        <f>'A4 Exploitation'!D103</f>
        <v>0.98484848484848486</v>
      </c>
      <c r="C64" s="303"/>
      <c r="D64" s="78"/>
      <c r="E64" s="78"/>
      <c r="F64" s="78"/>
      <c r="G64" s="78"/>
      <c r="H64" s="78"/>
      <c r="I64" s="78"/>
    </row>
    <row r="65" spans="1:10" ht="33" customHeight="1" x14ac:dyDescent="0.25">
      <c r="A65" s="85" t="s">
        <v>332</v>
      </c>
      <c r="B65" s="303">
        <f>'A5 Exploitation'!D103</f>
        <v>3.5714285714285712E-2</v>
      </c>
      <c r="C65" s="303"/>
      <c r="D65" s="78"/>
      <c r="E65" s="78"/>
      <c r="F65" s="78"/>
      <c r="G65" s="78"/>
      <c r="H65" s="78"/>
      <c r="I65" s="78"/>
    </row>
    <row r="66" spans="1:10" ht="33" customHeight="1" x14ac:dyDescent="0.25">
      <c r="A66" s="85" t="s">
        <v>333</v>
      </c>
      <c r="B66" s="303">
        <f>'A6 Exploitation'!D103</f>
        <v>0</v>
      </c>
      <c r="C66" s="303"/>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4" t="s">
        <v>338</v>
      </c>
      <c r="C69" s="304"/>
      <c r="D69" s="78"/>
      <c r="E69" s="78"/>
      <c r="F69" s="78"/>
      <c r="G69" s="78"/>
      <c r="H69" s="78"/>
      <c r="I69" s="78"/>
      <c r="J69" s="77" t="str">
        <f>D18</f>
        <v>Mourouj 1</v>
      </c>
    </row>
    <row r="70" spans="1:10" ht="33" customHeight="1" x14ac:dyDescent="0.25">
      <c r="A70" s="86" t="s">
        <v>328</v>
      </c>
      <c r="B70" s="303">
        <f>'A1 Exploitation'!D158</f>
        <v>0.98571428571428577</v>
      </c>
      <c r="C70" s="303"/>
      <c r="D70" s="78"/>
      <c r="E70" s="78"/>
      <c r="F70" s="78"/>
      <c r="G70" s="78"/>
      <c r="H70" s="78"/>
      <c r="I70" s="78"/>
    </row>
    <row r="71" spans="1:10" ht="33" customHeight="1" x14ac:dyDescent="0.25">
      <c r="A71" s="85" t="s">
        <v>329</v>
      </c>
      <c r="B71" s="303">
        <f>'A2 Exploitation'!D158</f>
        <v>0.9285714285714286</v>
      </c>
      <c r="C71" s="303"/>
      <c r="D71" s="78"/>
      <c r="E71" s="78"/>
      <c r="F71" s="78"/>
      <c r="G71" s="78"/>
      <c r="H71" s="78"/>
      <c r="I71" s="78"/>
    </row>
    <row r="72" spans="1:10" ht="33" customHeight="1" x14ac:dyDescent="0.25">
      <c r="A72" s="86" t="s">
        <v>330</v>
      </c>
      <c r="B72" s="303">
        <f>'A3 Exploitation'!D158</f>
        <v>0.98571428571428577</v>
      </c>
      <c r="C72" s="303"/>
      <c r="D72" s="78"/>
      <c r="E72" s="78"/>
      <c r="F72" s="78"/>
      <c r="G72" s="78"/>
      <c r="H72" s="78"/>
      <c r="I72" s="78"/>
    </row>
    <row r="73" spans="1:10" ht="33" customHeight="1" x14ac:dyDescent="0.25">
      <c r="A73" s="86" t="s">
        <v>331</v>
      </c>
      <c r="B73" s="303">
        <f>'A4 Exploitation'!D158</f>
        <v>0.94285714285714284</v>
      </c>
      <c r="C73" s="303"/>
      <c r="D73" s="78"/>
      <c r="E73" s="78"/>
      <c r="F73" s="78"/>
      <c r="G73" s="78"/>
      <c r="H73" s="78"/>
      <c r="I73" s="78"/>
    </row>
    <row r="74" spans="1:10" ht="33" customHeight="1" x14ac:dyDescent="0.25">
      <c r="A74" s="85" t="s">
        <v>332</v>
      </c>
      <c r="B74" s="303">
        <f>'A5 Exploitation'!D158</f>
        <v>0.02</v>
      </c>
      <c r="C74" s="303"/>
      <c r="D74" s="78"/>
      <c r="E74" s="78"/>
      <c r="F74" s="78"/>
      <c r="G74" s="78"/>
      <c r="H74" s="78"/>
      <c r="I74" s="78"/>
    </row>
    <row r="75" spans="1:10" ht="33" customHeight="1" x14ac:dyDescent="0.25">
      <c r="A75" s="85" t="s">
        <v>333</v>
      </c>
      <c r="B75" s="303">
        <f>'A6 Exploitation'!D158</f>
        <v>0</v>
      </c>
      <c r="C75" s="303"/>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4" t="s">
        <v>339</v>
      </c>
      <c r="C78" s="304"/>
      <c r="D78" s="78"/>
      <c r="E78" s="78"/>
      <c r="F78" s="78"/>
      <c r="G78" s="78"/>
      <c r="H78" s="78"/>
      <c r="I78" s="78"/>
      <c r="J78" s="77" t="str">
        <f>D18</f>
        <v>Mourouj 1</v>
      </c>
    </row>
    <row r="79" spans="1:10" ht="33" customHeight="1" x14ac:dyDescent="0.25">
      <c r="A79" s="86" t="s">
        <v>328</v>
      </c>
      <c r="B79" s="303">
        <f>'A1 Exploitation'!D205</f>
        <v>0.9838709677419355</v>
      </c>
      <c r="C79" s="303"/>
      <c r="D79" s="78"/>
      <c r="E79" s="78"/>
      <c r="F79" s="78"/>
      <c r="G79" s="78"/>
      <c r="H79" s="78"/>
      <c r="I79" s="78"/>
    </row>
    <row r="80" spans="1:10" ht="33" customHeight="1" x14ac:dyDescent="0.25">
      <c r="A80" s="85" t="s">
        <v>329</v>
      </c>
      <c r="B80" s="303">
        <f>'A2 Exploitation'!D205</f>
        <v>0.9838709677419355</v>
      </c>
      <c r="C80" s="303"/>
      <c r="D80" s="78"/>
      <c r="E80" s="78"/>
      <c r="F80" s="78"/>
      <c r="G80" s="78"/>
      <c r="H80" s="78"/>
      <c r="I80" s="78"/>
    </row>
    <row r="81" spans="1:10" ht="33" customHeight="1" x14ac:dyDescent="0.25">
      <c r="A81" s="86" t="s">
        <v>330</v>
      </c>
      <c r="B81" s="303">
        <f>'A3 Exploitation'!D205</f>
        <v>0.9838709677419355</v>
      </c>
      <c r="C81" s="303"/>
      <c r="D81" s="78"/>
      <c r="E81" s="78"/>
      <c r="F81" s="78"/>
      <c r="G81" s="78"/>
      <c r="H81" s="78"/>
      <c r="I81" s="78"/>
    </row>
    <row r="82" spans="1:10" ht="33" customHeight="1" x14ac:dyDescent="0.25">
      <c r="A82" s="86" t="s">
        <v>331</v>
      </c>
      <c r="B82" s="303">
        <f>'A4 Exploitation'!D205</f>
        <v>1</v>
      </c>
      <c r="C82" s="303"/>
      <c r="D82" s="78"/>
      <c r="E82" s="78"/>
      <c r="F82" s="78"/>
      <c r="G82" s="78"/>
      <c r="H82" s="78"/>
      <c r="I82" s="78"/>
    </row>
    <row r="83" spans="1:10" ht="33" customHeight="1" x14ac:dyDescent="0.25">
      <c r="A83" s="85" t="s">
        <v>332</v>
      </c>
      <c r="B83" s="303">
        <f>'A5 Exploitation'!D205</f>
        <v>0</v>
      </c>
      <c r="C83" s="303"/>
      <c r="D83" s="78"/>
      <c r="E83" s="78"/>
      <c r="F83" s="78"/>
      <c r="G83" s="78"/>
      <c r="H83" s="78"/>
      <c r="I83" s="78"/>
    </row>
    <row r="84" spans="1:10" ht="33" customHeight="1" x14ac:dyDescent="0.25">
      <c r="A84" s="85" t="s">
        <v>333</v>
      </c>
      <c r="B84" s="303">
        <f>'A6 Exploitation'!D205</f>
        <v>0</v>
      </c>
      <c r="C84" s="303"/>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4" t="s">
        <v>340</v>
      </c>
      <c r="C87" s="304"/>
      <c r="D87" s="78"/>
      <c r="E87" s="78"/>
      <c r="F87" s="78"/>
      <c r="G87" s="78"/>
      <c r="H87" s="78"/>
      <c r="I87" s="78"/>
      <c r="J87" s="77" t="str">
        <f>D18</f>
        <v>Mourouj 1</v>
      </c>
    </row>
    <row r="88" spans="1:10" ht="33" customHeight="1" x14ac:dyDescent="0.25">
      <c r="A88" s="86" t="s">
        <v>328</v>
      </c>
      <c r="B88" s="303">
        <f>'A1 Exploitation'!D266</f>
        <v>1</v>
      </c>
      <c r="C88" s="303"/>
      <c r="D88" s="78"/>
      <c r="E88" s="78"/>
      <c r="F88" s="78"/>
      <c r="G88" s="78"/>
      <c r="H88" s="78"/>
      <c r="I88" s="78"/>
    </row>
    <row r="89" spans="1:10" ht="33" customHeight="1" x14ac:dyDescent="0.25">
      <c r="A89" s="85" t="s">
        <v>329</v>
      </c>
      <c r="B89" s="303">
        <f>'A2 Exploitation'!D266</f>
        <v>0.96250000000000002</v>
      </c>
      <c r="C89" s="303"/>
      <c r="D89" s="78"/>
      <c r="E89" s="78"/>
      <c r="F89" s="78"/>
      <c r="G89" s="78"/>
      <c r="H89" s="78"/>
      <c r="I89" s="78"/>
    </row>
    <row r="90" spans="1:10" ht="33" customHeight="1" x14ac:dyDescent="0.25">
      <c r="A90" s="86" t="s">
        <v>330</v>
      </c>
      <c r="B90" s="303">
        <f>'A3 Exploitation'!D266</f>
        <v>0.96341463414634143</v>
      </c>
      <c r="C90" s="303"/>
      <c r="D90" s="78"/>
      <c r="E90" s="78"/>
      <c r="F90" s="78"/>
      <c r="G90" s="78"/>
      <c r="H90" s="78"/>
      <c r="I90" s="78"/>
    </row>
    <row r="91" spans="1:10" ht="33" customHeight="1" x14ac:dyDescent="0.25">
      <c r="A91" s="86" t="s">
        <v>331</v>
      </c>
      <c r="B91" s="303">
        <f>'A4 Exploitation'!D266</f>
        <v>0.93902439024390238</v>
      </c>
      <c r="C91" s="303"/>
      <c r="D91" s="78"/>
      <c r="E91" s="78"/>
      <c r="F91" s="78"/>
      <c r="G91" s="78"/>
      <c r="H91" s="78"/>
      <c r="I91" s="78"/>
    </row>
    <row r="92" spans="1:10" ht="33" customHeight="1" x14ac:dyDescent="0.25">
      <c r="A92" s="85" t="s">
        <v>332</v>
      </c>
      <c r="B92" s="303">
        <f>'A5 Exploitation'!D266</f>
        <v>1.6666666666666666E-2</v>
      </c>
      <c r="C92" s="303"/>
      <c r="D92" s="78"/>
      <c r="E92" s="78"/>
      <c r="F92" s="78"/>
      <c r="G92" s="78"/>
      <c r="H92" s="78"/>
      <c r="I92" s="78"/>
    </row>
    <row r="93" spans="1:10" ht="33" customHeight="1" x14ac:dyDescent="0.25">
      <c r="A93" s="85" t="s">
        <v>333</v>
      </c>
      <c r="B93" s="303">
        <f>'A6 Exploitation'!D266</f>
        <v>0</v>
      </c>
      <c r="C93" s="303"/>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4" t="s">
        <v>341</v>
      </c>
      <c r="C96" s="304"/>
      <c r="D96" s="78"/>
      <c r="E96" s="78"/>
      <c r="F96" s="78"/>
      <c r="G96" s="78"/>
      <c r="H96" s="78"/>
      <c r="I96" s="78"/>
      <c r="J96" s="77" t="str">
        <f>D18</f>
        <v>Mourouj 1</v>
      </c>
    </row>
    <row r="97" spans="1:10" ht="33" customHeight="1" x14ac:dyDescent="0.25">
      <c r="A97" s="86" t="s">
        <v>328</v>
      </c>
      <c r="B97" s="303">
        <f>'A1 Exploitation'!D318</f>
        <v>0.95833333333333337</v>
      </c>
      <c r="C97" s="303"/>
      <c r="D97" s="78"/>
      <c r="E97" s="78"/>
      <c r="F97" s="78"/>
      <c r="G97" s="78"/>
      <c r="H97" s="78"/>
      <c r="I97" s="78"/>
    </row>
    <row r="98" spans="1:10" ht="33" customHeight="1" x14ac:dyDescent="0.25">
      <c r="A98" s="85" t="s">
        <v>329</v>
      </c>
      <c r="B98" s="303">
        <f>'A2 Exploitation'!D318</f>
        <v>1</v>
      </c>
      <c r="C98" s="303"/>
      <c r="D98" s="78"/>
      <c r="E98" s="78"/>
      <c r="F98" s="78"/>
      <c r="G98" s="78"/>
      <c r="H98" s="78"/>
      <c r="I98" s="78"/>
    </row>
    <row r="99" spans="1:10" ht="33" customHeight="1" x14ac:dyDescent="0.25">
      <c r="A99" s="86" t="s">
        <v>330</v>
      </c>
      <c r="B99" s="303">
        <f>'A3 Exploitation'!D318</f>
        <v>0.98571428571428577</v>
      </c>
      <c r="C99" s="303"/>
      <c r="D99" s="78"/>
      <c r="E99" s="78"/>
      <c r="F99" s="78"/>
      <c r="G99" s="78"/>
      <c r="H99" s="78"/>
      <c r="I99" s="78"/>
    </row>
    <row r="100" spans="1:10" ht="33" customHeight="1" x14ac:dyDescent="0.25">
      <c r="A100" s="86" t="s">
        <v>331</v>
      </c>
      <c r="B100" s="303">
        <f>'A4 Exploitation'!D318</f>
        <v>0.8571428571428571</v>
      </c>
      <c r="C100" s="303"/>
      <c r="D100" s="78"/>
      <c r="E100" s="78"/>
      <c r="F100" s="78"/>
      <c r="G100" s="78"/>
      <c r="H100" s="78"/>
      <c r="I100" s="78"/>
    </row>
    <row r="101" spans="1:10" ht="33" customHeight="1" x14ac:dyDescent="0.25">
      <c r="A101" s="85" t="s">
        <v>332</v>
      </c>
      <c r="B101" s="303">
        <f>'A5 Exploitation'!D318</f>
        <v>1.7857142857142856E-2</v>
      </c>
      <c r="C101" s="303"/>
      <c r="D101" s="78"/>
      <c r="E101" s="78"/>
      <c r="F101" s="78"/>
      <c r="G101" s="78"/>
      <c r="H101" s="78"/>
      <c r="I101" s="78"/>
    </row>
    <row r="102" spans="1:10" ht="33" customHeight="1" x14ac:dyDescent="0.25">
      <c r="A102" s="85" t="s">
        <v>333</v>
      </c>
      <c r="B102" s="303">
        <f>'A6 Exploitation'!D318</f>
        <v>0</v>
      </c>
      <c r="C102" s="303"/>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4" t="s">
        <v>342</v>
      </c>
      <c r="C105" s="304"/>
      <c r="D105" s="78"/>
      <c r="E105" s="78"/>
      <c r="F105" s="78"/>
      <c r="G105" s="78"/>
      <c r="H105" s="78"/>
      <c r="I105" s="78"/>
      <c r="J105" s="77" t="str">
        <f>D18</f>
        <v>Mourouj 1</v>
      </c>
    </row>
    <row r="106" spans="1:10" ht="33" customHeight="1" x14ac:dyDescent="0.25">
      <c r="A106" s="86" t="s">
        <v>328</v>
      </c>
      <c r="B106" s="303">
        <f>'A1 Exploitation'!D358</f>
        <v>0.97916666666666663</v>
      </c>
      <c r="C106" s="303"/>
      <c r="D106" s="78"/>
      <c r="E106" s="78"/>
      <c r="F106" s="78"/>
      <c r="G106" s="78"/>
      <c r="H106" s="78"/>
      <c r="I106" s="78"/>
    </row>
    <row r="107" spans="1:10" ht="33" customHeight="1" x14ac:dyDescent="0.25">
      <c r="A107" s="85" t="s">
        <v>329</v>
      </c>
      <c r="B107" s="303">
        <f>'A2 Exploitation'!D358</f>
        <v>1</v>
      </c>
      <c r="C107" s="303"/>
      <c r="D107" s="78"/>
      <c r="E107" s="78"/>
      <c r="F107" s="78"/>
      <c r="G107" s="78"/>
      <c r="H107" s="78"/>
      <c r="I107" s="78"/>
    </row>
    <row r="108" spans="1:10" ht="33" customHeight="1" x14ac:dyDescent="0.25">
      <c r="A108" s="86" t="s">
        <v>330</v>
      </c>
      <c r="B108" s="303">
        <f>'A3 Exploitation'!D358</f>
        <v>0.9375</v>
      </c>
      <c r="C108" s="303"/>
      <c r="D108" s="78"/>
      <c r="E108" s="78"/>
      <c r="F108" s="78"/>
      <c r="G108" s="78"/>
      <c r="H108" s="78"/>
      <c r="I108" s="78"/>
    </row>
    <row r="109" spans="1:10" ht="33" customHeight="1" x14ac:dyDescent="0.25">
      <c r="A109" s="86" t="s">
        <v>331</v>
      </c>
      <c r="B109" s="303">
        <f>'A4 Exploitation'!D358</f>
        <v>1</v>
      </c>
      <c r="C109" s="303"/>
      <c r="D109" s="78"/>
      <c r="E109" s="78"/>
      <c r="F109" s="78"/>
      <c r="G109" s="78"/>
      <c r="H109" s="78"/>
      <c r="I109" s="78"/>
    </row>
    <row r="110" spans="1:10" ht="33" customHeight="1" x14ac:dyDescent="0.25">
      <c r="A110" s="85" t="s">
        <v>332</v>
      </c>
      <c r="B110" s="303">
        <f>'A5 Exploitation'!D358</f>
        <v>0</v>
      </c>
      <c r="C110" s="303"/>
      <c r="D110" s="78"/>
      <c r="E110" s="78"/>
      <c r="F110" s="78"/>
      <c r="G110" s="78"/>
      <c r="H110" s="78"/>
      <c r="I110" s="78"/>
    </row>
    <row r="111" spans="1:10" ht="33" customHeight="1" x14ac:dyDescent="0.25">
      <c r="A111" s="85" t="s">
        <v>333</v>
      </c>
      <c r="B111" s="303">
        <f>'A6 Exploitation'!D358</f>
        <v>0</v>
      </c>
      <c r="C111" s="303"/>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4" t="s">
        <v>343</v>
      </c>
      <c r="C114" s="304"/>
      <c r="D114" s="78"/>
      <c r="E114" s="78"/>
      <c r="F114" s="78"/>
      <c r="G114" s="78"/>
      <c r="H114" s="78"/>
      <c r="I114" s="78"/>
      <c r="J114" s="77" t="str">
        <f>D18</f>
        <v>Mourouj 1</v>
      </c>
    </row>
    <row r="115" spans="1:10" ht="33" customHeight="1" x14ac:dyDescent="0.25">
      <c r="A115" s="86" t="s">
        <v>328</v>
      </c>
      <c r="B115" s="303">
        <f>'A1 Exploitation'!D391</f>
        <v>1</v>
      </c>
      <c r="C115" s="303"/>
      <c r="D115" s="78"/>
      <c r="E115" s="78"/>
      <c r="F115" s="78"/>
      <c r="G115" s="78"/>
      <c r="H115" s="78"/>
      <c r="I115" s="78"/>
    </row>
    <row r="116" spans="1:10" ht="33" customHeight="1" x14ac:dyDescent="0.25">
      <c r="A116" s="85" t="s">
        <v>329</v>
      </c>
      <c r="B116" s="303">
        <f>'A2 Exploitation'!D391</f>
        <v>0.96875</v>
      </c>
      <c r="C116" s="303"/>
      <c r="D116" s="78"/>
      <c r="E116" s="78"/>
      <c r="F116" s="78"/>
      <c r="G116" s="78"/>
      <c r="H116" s="78"/>
      <c r="I116" s="78"/>
    </row>
    <row r="117" spans="1:10" ht="33" customHeight="1" x14ac:dyDescent="0.25">
      <c r="A117" s="86" t="s">
        <v>330</v>
      </c>
      <c r="B117" s="303">
        <f>'A3 Exploitation'!D391</f>
        <v>1</v>
      </c>
      <c r="C117" s="303"/>
      <c r="D117" s="78"/>
      <c r="E117" s="78"/>
      <c r="F117" s="78"/>
      <c r="G117" s="78"/>
      <c r="H117" s="78"/>
      <c r="I117" s="78"/>
    </row>
    <row r="118" spans="1:10" ht="33" customHeight="1" x14ac:dyDescent="0.25">
      <c r="A118" s="86" t="s">
        <v>331</v>
      </c>
      <c r="B118" s="303">
        <f>'A4 Exploitation'!D391</f>
        <v>1</v>
      </c>
      <c r="C118" s="303"/>
      <c r="D118" s="78"/>
      <c r="E118" s="78"/>
      <c r="F118" s="78"/>
      <c r="G118" s="78"/>
      <c r="H118" s="78"/>
      <c r="I118" s="78"/>
    </row>
    <row r="119" spans="1:10" ht="33" customHeight="1" x14ac:dyDescent="0.25">
      <c r="A119" s="85" t="s">
        <v>332</v>
      </c>
      <c r="B119" s="303">
        <f>'A5 Exploitation'!D391</f>
        <v>0</v>
      </c>
      <c r="C119" s="303"/>
      <c r="D119" s="78"/>
      <c r="E119" s="78"/>
      <c r="F119" s="78"/>
      <c r="G119" s="78"/>
      <c r="H119" s="78"/>
      <c r="I119" s="78"/>
    </row>
    <row r="120" spans="1:10" ht="33" customHeight="1" x14ac:dyDescent="0.25">
      <c r="A120" s="85" t="s">
        <v>333</v>
      </c>
      <c r="B120" s="303">
        <f>'A6 Exploitation'!D391</f>
        <v>0</v>
      </c>
      <c r="C120" s="303"/>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4" t="s">
        <v>344</v>
      </c>
      <c r="C123" s="304"/>
      <c r="D123" s="78"/>
      <c r="E123" s="78"/>
      <c r="F123" s="78"/>
      <c r="G123" s="78"/>
      <c r="H123" s="78"/>
      <c r="I123" s="78"/>
      <c r="J123" s="77" t="str">
        <f>D18</f>
        <v>Mourouj 1</v>
      </c>
    </row>
    <row r="124" spans="1:10" ht="33" customHeight="1" x14ac:dyDescent="0.25">
      <c r="A124" s="86" t="s">
        <v>328</v>
      </c>
      <c r="B124" s="303">
        <f>'A1 Exploitation'!D444</f>
        <v>0.98275862068965514</v>
      </c>
      <c r="C124" s="303"/>
      <c r="D124" s="78"/>
      <c r="E124" s="78"/>
      <c r="F124" s="78"/>
      <c r="G124" s="78"/>
      <c r="H124" s="78"/>
      <c r="I124" s="78"/>
    </row>
    <row r="125" spans="1:10" ht="33" customHeight="1" x14ac:dyDescent="0.25">
      <c r="A125" s="85" t="s">
        <v>329</v>
      </c>
      <c r="B125" s="303">
        <f>'A2 Exploitation'!D444</f>
        <v>0.9821428571428571</v>
      </c>
      <c r="C125" s="303"/>
      <c r="D125" s="78"/>
      <c r="E125" s="78"/>
      <c r="F125" s="78"/>
      <c r="G125" s="78"/>
      <c r="H125" s="78"/>
      <c r="I125" s="78"/>
    </row>
    <row r="126" spans="1:10" ht="33" customHeight="1" x14ac:dyDescent="0.25">
      <c r="A126" s="86" t="s">
        <v>330</v>
      </c>
      <c r="B126" s="303">
        <f>'A3 Exploitation'!D444</f>
        <v>0.9642857142857143</v>
      </c>
      <c r="C126" s="303"/>
      <c r="D126" s="78"/>
      <c r="E126" s="78"/>
      <c r="F126" s="78"/>
      <c r="G126" s="78"/>
      <c r="H126" s="78"/>
      <c r="I126" s="78"/>
    </row>
    <row r="127" spans="1:10" ht="33" customHeight="1" x14ac:dyDescent="0.25">
      <c r="A127" s="86" t="s">
        <v>331</v>
      </c>
      <c r="B127" s="303">
        <f>'A4 Exploitation'!D444</f>
        <v>1</v>
      </c>
      <c r="C127" s="303"/>
      <c r="D127" s="78"/>
      <c r="E127" s="78"/>
      <c r="F127" s="78"/>
      <c r="G127" s="78"/>
      <c r="H127" s="78"/>
      <c r="I127" s="78"/>
    </row>
    <row r="128" spans="1:10" ht="33" customHeight="1" x14ac:dyDescent="0.25">
      <c r="A128" s="85" t="s">
        <v>332</v>
      </c>
      <c r="B128" s="303">
        <f>'A5 Exploitation'!D444</f>
        <v>0</v>
      </c>
      <c r="C128" s="303"/>
      <c r="D128" s="78"/>
      <c r="E128" s="78"/>
      <c r="F128" s="78"/>
      <c r="G128" s="78"/>
      <c r="H128" s="78"/>
      <c r="I128" s="78"/>
    </row>
    <row r="129" spans="1:10" ht="33" customHeight="1" x14ac:dyDescent="0.25">
      <c r="A129" s="85" t="s">
        <v>333</v>
      </c>
      <c r="B129" s="303">
        <f>'A6 Exploitation'!D444</f>
        <v>0</v>
      </c>
      <c r="C129" s="303"/>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4" t="s">
        <v>345</v>
      </c>
      <c r="C132" s="304"/>
      <c r="D132" s="78"/>
      <c r="E132" s="78"/>
      <c r="F132" s="78"/>
      <c r="G132" s="78"/>
      <c r="H132" s="78"/>
      <c r="I132" s="78"/>
      <c r="J132" s="77" t="str">
        <f>D18</f>
        <v>Mourouj 1</v>
      </c>
    </row>
    <row r="133" spans="1:10" ht="33" customHeight="1" x14ac:dyDescent="0.25">
      <c r="A133" s="86" t="s">
        <v>328</v>
      </c>
      <c r="B133" s="303">
        <f>'A1 Exploitation'!D481</f>
        <v>0.97619047619047616</v>
      </c>
      <c r="C133" s="303"/>
      <c r="D133" s="78"/>
      <c r="E133" s="78"/>
      <c r="F133" s="78"/>
      <c r="G133" s="78"/>
      <c r="H133" s="78"/>
      <c r="I133" s="78"/>
    </row>
    <row r="134" spans="1:10" ht="33" customHeight="1" x14ac:dyDescent="0.25">
      <c r="A134" s="85" t="s">
        <v>329</v>
      </c>
      <c r="B134" s="303">
        <f>'A2 Exploitation'!D481</f>
        <v>0.94117647058823528</v>
      </c>
      <c r="C134" s="303"/>
      <c r="D134" s="78"/>
      <c r="E134" s="78"/>
      <c r="F134" s="78"/>
      <c r="G134" s="78"/>
      <c r="H134" s="78"/>
      <c r="I134" s="78"/>
    </row>
    <row r="135" spans="1:10" ht="33" customHeight="1" x14ac:dyDescent="0.25">
      <c r="A135" s="86" t="s">
        <v>330</v>
      </c>
      <c r="B135" s="303">
        <f>'A3 Exploitation'!D481</f>
        <v>0.97499999999999998</v>
      </c>
      <c r="C135" s="303"/>
      <c r="D135" s="78"/>
      <c r="E135" s="78"/>
      <c r="F135" s="78"/>
      <c r="G135" s="78"/>
      <c r="H135" s="78"/>
      <c r="I135" s="78"/>
    </row>
    <row r="136" spans="1:10" ht="33" customHeight="1" x14ac:dyDescent="0.25">
      <c r="A136" s="86" t="s">
        <v>331</v>
      </c>
      <c r="B136" s="303">
        <f>'A4 Exploitation'!D481</f>
        <v>0.95</v>
      </c>
      <c r="C136" s="303"/>
      <c r="D136" s="78"/>
      <c r="E136" s="78"/>
      <c r="F136" s="78"/>
      <c r="G136" s="78"/>
      <c r="H136" s="78"/>
      <c r="I136" s="78"/>
    </row>
    <row r="137" spans="1:10" ht="33" customHeight="1" x14ac:dyDescent="0.25">
      <c r="A137" s="85" t="s">
        <v>332</v>
      </c>
      <c r="B137" s="303">
        <f>'A5 Exploitation'!D481</f>
        <v>0</v>
      </c>
      <c r="C137" s="303"/>
      <c r="D137" s="78"/>
      <c r="E137" s="78"/>
      <c r="F137" s="78"/>
      <c r="G137" s="78"/>
      <c r="H137" s="78"/>
      <c r="I137" s="78"/>
    </row>
    <row r="138" spans="1:10" ht="33" customHeight="1" x14ac:dyDescent="0.25">
      <c r="A138" s="85" t="s">
        <v>333</v>
      </c>
      <c r="B138" s="303">
        <f>'A6 Exploitation'!D481</f>
        <v>0</v>
      </c>
      <c r="C138" s="303"/>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4" t="s">
        <v>346</v>
      </c>
      <c r="C141" s="304"/>
      <c r="D141" s="78"/>
      <c r="E141" s="78"/>
      <c r="F141" s="78"/>
      <c r="G141" s="78"/>
      <c r="H141" s="78"/>
      <c r="I141" s="78"/>
      <c r="J141" s="77" t="str">
        <f>D18</f>
        <v>Mourouj 1</v>
      </c>
    </row>
    <row r="142" spans="1:10" ht="33" customHeight="1" x14ac:dyDescent="0.25">
      <c r="A142" s="86" t="s">
        <v>328</v>
      </c>
      <c r="B142" s="303">
        <f>'A1 Exploitation'!D503</f>
        <v>1</v>
      </c>
      <c r="C142" s="303"/>
      <c r="D142" s="78"/>
      <c r="E142" s="78"/>
      <c r="F142" s="78"/>
      <c r="G142" s="78"/>
      <c r="H142" s="78"/>
      <c r="I142" s="78"/>
    </row>
    <row r="143" spans="1:10" ht="33" customHeight="1" x14ac:dyDescent="0.25">
      <c r="A143" s="85" t="s">
        <v>329</v>
      </c>
      <c r="B143" s="303">
        <f>'A2 Exploitation'!D503</f>
        <v>1</v>
      </c>
      <c r="C143" s="303"/>
      <c r="D143" s="78"/>
      <c r="E143" s="78"/>
      <c r="F143" s="78"/>
      <c r="G143" s="78"/>
      <c r="H143" s="78"/>
      <c r="I143" s="78"/>
    </row>
    <row r="144" spans="1:10" ht="33" customHeight="1" x14ac:dyDescent="0.25">
      <c r="A144" s="86" t="s">
        <v>330</v>
      </c>
      <c r="B144" s="303">
        <f>'A3 Exploitation'!D503</f>
        <v>1</v>
      </c>
      <c r="C144" s="303"/>
      <c r="D144" s="78"/>
      <c r="E144" s="78"/>
      <c r="F144" s="78"/>
      <c r="G144" s="78"/>
      <c r="H144" s="78"/>
      <c r="I144" s="78"/>
    </row>
    <row r="145" spans="1:10" ht="33" customHeight="1" x14ac:dyDescent="0.25">
      <c r="A145" s="86" t="s">
        <v>331</v>
      </c>
      <c r="B145" s="303">
        <f>'A4 Exploitation'!D503</f>
        <v>0.9285714285714286</v>
      </c>
      <c r="C145" s="303"/>
      <c r="D145" s="78"/>
      <c r="E145" s="78"/>
      <c r="F145" s="78"/>
      <c r="G145" s="78"/>
      <c r="H145" s="78"/>
      <c r="I145" s="78"/>
    </row>
    <row r="146" spans="1:10" ht="33" customHeight="1" x14ac:dyDescent="0.25">
      <c r="A146" s="85" t="s">
        <v>332</v>
      </c>
      <c r="B146" s="303">
        <f>'A5 Exploitation'!D503</f>
        <v>0</v>
      </c>
      <c r="C146" s="303"/>
      <c r="D146" s="78"/>
      <c r="E146" s="78"/>
      <c r="F146" s="78"/>
      <c r="G146" s="78"/>
      <c r="H146" s="78"/>
      <c r="I146" s="78"/>
    </row>
    <row r="147" spans="1:10" ht="33" customHeight="1" x14ac:dyDescent="0.25">
      <c r="A147" s="85" t="s">
        <v>333</v>
      </c>
      <c r="B147" s="303">
        <f>'A6 Exploitation'!D503</f>
        <v>0</v>
      </c>
      <c r="C147" s="303"/>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4" t="s">
        <v>347</v>
      </c>
      <c r="C150" s="304"/>
      <c r="D150" s="78"/>
      <c r="E150" s="78"/>
      <c r="F150" s="78"/>
      <c r="G150" s="78"/>
      <c r="H150" s="78"/>
      <c r="I150" s="78"/>
      <c r="J150" s="77" t="str">
        <f>D18</f>
        <v>Mourouj 1</v>
      </c>
    </row>
    <row r="151" spans="1:10" ht="33" customHeight="1" x14ac:dyDescent="0.25">
      <c r="A151" s="86" t="s">
        <v>328</v>
      </c>
      <c r="B151" s="303">
        <f>'A1 Exploitation'!D514</f>
        <v>1</v>
      </c>
      <c r="C151" s="303"/>
      <c r="D151" s="78"/>
      <c r="E151" s="78"/>
      <c r="F151" s="78"/>
      <c r="G151" s="78"/>
      <c r="H151" s="78"/>
      <c r="I151" s="78"/>
    </row>
    <row r="152" spans="1:10" ht="33" customHeight="1" x14ac:dyDescent="0.25">
      <c r="A152" s="85" t="s">
        <v>329</v>
      </c>
      <c r="B152" s="303">
        <f>'A2 Exploitation'!D514</f>
        <v>1</v>
      </c>
      <c r="C152" s="303"/>
      <c r="D152" s="78"/>
      <c r="E152" s="78"/>
      <c r="F152" s="78"/>
      <c r="G152" s="78"/>
      <c r="H152" s="78"/>
      <c r="I152" s="78"/>
    </row>
    <row r="153" spans="1:10" ht="33" customHeight="1" x14ac:dyDescent="0.25">
      <c r="A153" s="86" t="s">
        <v>330</v>
      </c>
      <c r="B153" s="303">
        <f>'A3 Exploitation'!D514</f>
        <v>1</v>
      </c>
      <c r="C153" s="303"/>
      <c r="D153" s="78"/>
      <c r="E153" s="78"/>
      <c r="F153" s="78"/>
      <c r="G153" s="78"/>
      <c r="H153" s="78"/>
      <c r="I153" s="78"/>
    </row>
    <row r="154" spans="1:10" ht="33" customHeight="1" x14ac:dyDescent="0.25">
      <c r="A154" s="86" t="s">
        <v>331</v>
      </c>
      <c r="B154" s="303">
        <f>'A4 Exploitation'!D514</f>
        <v>1</v>
      </c>
      <c r="C154" s="303"/>
      <c r="D154" s="78"/>
      <c r="E154" s="78"/>
      <c r="F154" s="78"/>
      <c r="G154" s="78"/>
      <c r="H154" s="78"/>
      <c r="I154" s="78"/>
    </row>
    <row r="155" spans="1:10" ht="33" customHeight="1" x14ac:dyDescent="0.25">
      <c r="A155" s="85" t="s">
        <v>332</v>
      </c>
      <c r="B155" s="303">
        <f>'A5 Exploitation'!D514</f>
        <v>0</v>
      </c>
      <c r="C155" s="303"/>
      <c r="D155" s="78"/>
      <c r="E155" s="78"/>
      <c r="F155" s="78"/>
      <c r="G155" s="78"/>
      <c r="H155" s="78"/>
      <c r="I155" s="78"/>
    </row>
    <row r="156" spans="1:10" ht="33" customHeight="1" x14ac:dyDescent="0.25">
      <c r="A156" s="85" t="s">
        <v>333</v>
      </c>
      <c r="B156" s="303">
        <f>'A6 Exploitation'!D514</f>
        <v>0</v>
      </c>
      <c r="C156" s="303"/>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05"/>
      <c r="C159" s="305"/>
      <c r="D159" s="78"/>
      <c r="E159" s="78"/>
      <c r="F159" s="78"/>
      <c r="G159" s="78"/>
      <c r="H159" s="78"/>
      <c r="I159" s="78"/>
    </row>
    <row r="160" spans="1:10" ht="33" customHeight="1" x14ac:dyDescent="0.25">
      <c r="A160" s="85" t="s">
        <v>326</v>
      </c>
      <c r="B160" s="304" t="s">
        <v>348</v>
      </c>
      <c r="C160" s="304"/>
      <c r="D160" s="78"/>
      <c r="E160" s="78"/>
      <c r="F160" s="78"/>
      <c r="G160" s="78"/>
      <c r="H160" s="78"/>
      <c r="I160" s="78"/>
      <c r="J160" s="77" t="str">
        <f>D18</f>
        <v>Mourouj 1</v>
      </c>
    </row>
    <row r="161" spans="1:10" ht="33" customHeight="1" x14ac:dyDescent="0.25">
      <c r="A161" s="86" t="s">
        <v>328</v>
      </c>
      <c r="B161" s="303">
        <f>'A1 Exploitation'!D534</f>
        <v>1</v>
      </c>
      <c r="C161" s="303"/>
      <c r="D161" s="78"/>
      <c r="E161" s="78"/>
      <c r="F161" s="78"/>
      <c r="G161" s="78"/>
      <c r="H161" s="78"/>
      <c r="I161" s="78"/>
    </row>
    <row r="162" spans="1:10" ht="33" customHeight="1" x14ac:dyDescent="0.25">
      <c r="A162" s="85" t="s">
        <v>329</v>
      </c>
      <c r="B162" s="303">
        <f>'A2 Exploitation'!D534</f>
        <v>0.88888888888888884</v>
      </c>
      <c r="C162" s="303"/>
      <c r="D162" s="78"/>
      <c r="E162" s="78"/>
      <c r="F162" s="78"/>
      <c r="G162" s="78"/>
      <c r="H162" s="78"/>
      <c r="I162" s="78"/>
    </row>
    <row r="163" spans="1:10" ht="33" customHeight="1" x14ac:dyDescent="0.25">
      <c r="A163" s="86" t="s">
        <v>330</v>
      </c>
      <c r="B163" s="303">
        <f>'A3 Exploitation'!D534</f>
        <v>0.94444444444444442</v>
      </c>
      <c r="C163" s="303"/>
      <c r="D163" s="78"/>
      <c r="E163" s="78"/>
      <c r="F163" s="78"/>
      <c r="G163" s="78"/>
      <c r="H163" s="78"/>
      <c r="I163" s="78"/>
    </row>
    <row r="164" spans="1:10" ht="33" customHeight="1" x14ac:dyDescent="0.25">
      <c r="A164" s="86" t="s">
        <v>331</v>
      </c>
      <c r="B164" s="303">
        <f>'A4 Exploitation'!D534</f>
        <v>1</v>
      </c>
      <c r="C164" s="303"/>
    </row>
    <row r="165" spans="1:10" ht="33" customHeight="1" x14ac:dyDescent="0.25">
      <c r="A165" s="85" t="s">
        <v>332</v>
      </c>
      <c r="B165" s="303">
        <f>'A5 Exploitation'!D534</f>
        <v>0</v>
      </c>
      <c r="C165" s="303"/>
    </row>
    <row r="166" spans="1:10" ht="18" x14ac:dyDescent="0.25">
      <c r="A166" s="85" t="s">
        <v>333</v>
      </c>
      <c r="B166" s="303">
        <f>'A6 Exploitation'!D534</f>
        <v>0</v>
      </c>
      <c r="C166" s="303"/>
    </row>
    <row r="167" spans="1:10" ht="18.75" x14ac:dyDescent="0.25">
      <c r="A167" s="89"/>
      <c r="B167" s="82"/>
      <c r="C167" s="82"/>
    </row>
    <row r="168" spans="1:10" ht="33" customHeight="1" x14ac:dyDescent="0.25">
      <c r="A168" s="89"/>
      <c r="B168" s="82"/>
      <c r="C168" s="82"/>
    </row>
    <row r="169" spans="1:10" ht="33" customHeight="1" x14ac:dyDescent="0.25">
      <c r="A169" s="85" t="s">
        <v>326</v>
      </c>
      <c r="B169" s="304" t="s">
        <v>349</v>
      </c>
      <c r="C169" s="304"/>
      <c r="J169" s="77" t="str">
        <f>D18</f>
        <v>Mourouj 1</v>
      </c>
    </row>
    <row r="170" spans="1:10" ht="33" customHeight="1" x14ac:dyDescent="0.25">
      <c r="A170" s="86" t="s">
        <v>328</v>
      </c>
      <c r="B170" s="303">
        <f>'A1 Exploitation'!D545</f>
        <v>1</v>
      </c>
      <c r="C170" s="303"/>
    </row>
    <row r="171" spans="1:10" ht="33" customHeight="1" x14ac:dyDescent="0.25">
      <c r="A171" s="85" t="s">
        <v>329</v>
      </c>
      <c r="B171" s="303">
        <f>'A2 Exploitation'!D545</f>
        <v>1</v>
      </c>
      <c r="C171" s="303"/>
    </row>
    <row r="172" spans="1:10" ht="33" customHeight="1" x14ac:dyDescent="0.25">
      <c r="A172" s="86" t="s">
        <v>330</v>
      </c>
      <c r="B172" s="303">
        <f>'A3 Exploitation'!D545</f>
        <v>1</v>
      </c>
      <c r="C172" s="303"/>
    </row>
    <row r="173" spans="1:10" ht="33" customHeight="1" x14ac:dyDescent="0.25">
      <c r="A173" s="86" t="s">
        <v>331</v>
      </c>
      <c r="B173" s="303">
        <f>'A4 Exploitation'!D545</f>
        <v>1</v>
      </c>
      <c r="C173" s="303"/>
    </row>
    <row r="174" spans="1:10" ht="33" customHeight="1" x14ac:dyDescent="0.25">
      <c r="A174" s="85" t="s">
        <v>332</v>
      </c>
      <c r="B174" s="303">
        <f>'A5 Exploitation'!D545</f>
        <v>0</v>
      </c>
      <c r="C174" s="303"/>
    </row>
    <row r="175" spans="1:10" ht="18" x14ac:dyDescent="0.25">
      <c r="A175" s="85" t="s">
        <v>333</v>
      </c>
      <c r="B175" s="303">
        <f>'A6 Exploitation'!D545</f>
        <v>0</v>
      </c>
      <c r="C175" s="303"/>
    </row>
    <row r="176" spans="1:10" ht="18.75" x14ac:dyDescent="0.25">
      <c r="A176" s="89"/>
      <c r="B176" s="82"/>
      <c r="C176" s="82"/>
    </row>
    <row r="177" spans="1:10" ht="33" customHeight="1" x14ac:dyDescent="0.25">
      <c r="A177" s="89"/>
      <c r="B177" s="82"/>
      <c r="C177" s="82"/>
    </row>
    <row r="178" spans="1:10" ht="33" customHeight="1" x14ac:dyDescent="0.25">
      <c r="A178" s="85" t="s">
        <v>326</v>
      </c>
      <c r="B178" s="304" t="s">
        <v>350</v>
      </c>
      <c r="C178" s="304"/>
      <c r="J178" s="77" t="str">
        <f>D18</f>
        <v>Mourouj 1</v>
      </c>
    </row>
    <row r="179" spans="1:10" ht="33" customHeight="1" x14ac:dyDescent="0.25">
      <c r="A179" s="86" t="s">
        <v>328</v>
      </c>
      <c r="B179" s="303">
        <f>'A1 Technique'!D199</f>
        <v>0.87606837606837606</v>
      </c>
      <c r="C179" s="303"/>
    </row>
    <row r="180" spans="1:10" ht="33" customHeight="1" x14ac:dyDescent="0.25">
      <c r="A180" s="85" t="s">
        <v>329</v>
      </c>
      <c r="B180" s="303">
        <f>'A2 Technique'!D199</f>
        <v>0.8482142857142857</v>
      </c>
      <c r="C180" s="303"/>
    </row>
    <row r="181" spans="1:10" ht="33" customHeight="1" x14ac:dyDescent="0.25">
      <c r="A181" s="86" t="s">
        <v>330</v>
      </c>
      <c r="B181" s="303">
        <f>'A3 Technique'!D199</f>
        <v>0.8035714285714286</v>
      </c>
      <c r="C181" s="303"/>
    </row>
    <row r="182" spans="1:10" ht="33" customHeight="1" x14ac:dyDescent="0.25">
      <c r="A182" s="86" t="s">
        <v>331</v>
      </c>
      <c r="B182" s="303">
        <f>'A4 Technique'!D199</f>
        <v>0.86403508771929827</v>
      </c>
      <c r="C182" s="303"/>
    </row>
    <row r="183" spans="1:10" ht="33" customHeight="1" x14ac:dyDescent="0.25">
      <c r="A183" s="85" t="s">
        <v>332</v>
      </c>
      <c r="B183" s="303">
        <f>'A5 Technique'!D199</f>
        <v>0</v>
      </c>
      <c r="C183" s="303"/>
    </row>
    <row r="184" spans="1:10" ht="18" x14ac:dyDescent="0.25">
      <c r="A184" s="85" t="s">
        <v>333</v>
      </c>
      <c r="B184" s="303">
        <f>'A6 Technique'!D199</f>
        <v>0</v>
      </c>
      <c r="C184" s="303"/>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tabSelected="1" view="pageBreakPreview" topLeftCell="A530" zoomScale="73" zoomScaleSheetLayoutView="73" workbookViewId="0">
      <selection activeCell="D543" sqref="D543"/>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1" t="s">
        <v>179</v>
      </c>
      <c r="B7" s="331"/>
      <c r="C7" s="331"/>
      <c r="D7" s="331"/>
      <c r="E7" s="331"/>
      <c r="F7" s="331"/>
      <c r="G7" s="125"/>
    </row>
    <row r="8" spans="1:7" ht="29.25" x14ac:dyDescent="0.45">
      <c r="A8" s="332" t="str">
        <f>'Page de garde'!D18</f>
        <v>Mourouj 1</v>
      </c>
      <c r="B8" s="332"/>
      <c r="C8" s="332"/>
      <c r="D8" s="332"/>
      <c r="E8" s="332"/>
      <c r="F8" s="332"/>
      <c r="G8" s="125"/>
    </row>
    <row r="9" spans="1:7" ht="24" x14ac:dyDescent="0.45">
      <c r="A9" s="14" t="s">
        <v>42</v>
      </c>
      <c r="B9" s="333"/>
      <c r="C9" s="333"/>
      <c r="D9" s="333"/>
      <c r="E9" s="333"/>
      <c r="F9" s="333"/>
      <c r="G9" s="125"/>
    </row>
    <row r="10" spans="1:7" ht="24" x14ac:dyDescent="0.45">
      <c r="A10" s="15" t="s">
        <v>44</v>
      </c>
      <c r="B10" s="334"/>
      <c r="C10" s="334"/>
      <c r="D10" s="334"/>
      <c r="E10" s="334"/>
      <c r="F10" s="334"/>
      <c r="G10" s="125"/>
    </row>
    <row r="11" spans="1:7" ht="24" x14ac:dyDescent="0.45">
      <c r="A11" s="14" t="s">
        <v>43</v>
      </c>
      <c r="B11" s="329"/>
      <c r="C11" s="329"/>
      <c r="D11" s="329"/>
      <c r="E11" s="329"/>
      <c r="F11" s="329"/>
      <c r="G11" s="125"/>
    </row>
    <row r="12" spans="1:7" ht="24" x14ac:dyDescent="0.45">
      <c r="A12" s="14" t="s">
        <v>239</v>
      </c>
      <c r="B12" s="327">
        <f>D549</f>
        <v>1.5151515151515152E-2</v>
      </c>
      <c r="C12" s="327"/>
      <c r="D12" s="327"/>
      <c r="E12" s="327"/>
      <c r="F12" s="327"/>
      <c r="G12" s="125"/>
    </row>
    <row r="13" spans="1:7" ht="22.5" x14ac:dyDescent="0.45">
      <c r="D13" s="328"/>
      <c r="E13" s="328"/>
      <c r="F13" s="328"/>
      <c r="G13" s="32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1" t="s">
        <v>30</v>
      </c>
      <c r="B17" s="312" t="s">
        <v>31</v>
      </c>
      <c r="C17" s="312"/>
      <c r="D17" s="312" t="s">
        <v>46</v>
      </c>
      <c r="E17" s="313" t="s">
        <v>310</v>
      </c>
      <c r="F17" s="313" t="s">
        <v>358</v>
      </c>
    </row>
    <row r="18" spans="1:8" ht="16.5" customHeight="1" x14ac:dyDescent="0.3">
      <c r="A18" s="311"/>
      <c r="B18" s="41" t="s">
        <v>34</v>
      </c>
      <c r="C18" s="41" t="s">
        <v>33</v>
      </c>
      <c r="D18" s="312"/>
      <c r="E18" s="313"/>
      <c r="F18" s="313"/>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1" t="s">
        <v>379</v>
      </c>
      <c r="B38" s="322"/>
      <c r="C38" s="322"/>
      <c r="D38" s="322"/>
      <c r="E38" s="322"/>
      <c r="F38" s="323"/>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f>IF(D41=1, 2, IF(AND(D41&lt;1,D41&gt;0), 1, "0"))</f>
        <v>2</v>
      </c>
      <c r="C41" s="130"/>
      <c r="D41" s="251">
        <f>IFERROR(E41/F41,"N.A")</f>
        <v>1</v>
      </c>
      <c r="E41" s="252">
        <f>COUNTIF('A4 Exploitation'!F21:F40,"ok")</f>
        <v>1</v>
      </c>
      <c r="F41" s="253">
        <f>COUNTA('A4 Exploitation'!F21:F40)</f>
        <v>1</v>
      </c>
    </row>
    <row r="42" spans="1:7" x14ac:dyDescent="0.3">
      <c r="A42" s="59" t="s">
        <v>36</v>
      </c>
      <c r="B42" s="59"/>
      <c r="C42" s="59"/>
      <c r="D42" s="59">
        <f>SUM(B29:C37,B39:C41)</f>
        <v>2</v>
      </c>
    </row>
    <row r="43" spans="1:7" x14ac:dyDescent="0.3">
      <c r="A43" s="5" t="s">
        <v>35</v>
      </c>
      <c r="B43" s="132"/>
      <c r="C43" s="133"/>
      <c r="D43" s="134">
        <f>D42/(COUNT(B29:C37,B39:C41)*2)</f>
        <v>0.1111111111111111</v>
      </c>
    </row>
    <row r="44" spans="1:7" x14ac:dyDescent="0.3">
      <c r="A44" s="2"/>
      <c r="B44" s="135"/>
      <c r="C44" s="135"/>
      <c r="D44" s="135"/>
    </row>
    <row r="45" spans="1:7" ht="18" x14ac:dyDescent="0.35">
      <c r="A45" s="42" t="s">
        <v>38</v>
      </c>
      <c r="B45" s="141"/>
      <c r="C45" s="142"/>
      <c r="D45" s="143">
        <f>SUM(D42,D25)</f>
        <v>2</v>
      </c>
    </row>
    <row r="46" spans="1:7" ht="18" x14ac:dyDescent="0.35">
      <c r="A46" s="42" t="s">
        <v>198</v>
      </c>
      <c r="B46" s="141"/>
      <c r="C46" s="142"/>
      <c r="D46" s="144">
        <f>D45/(COUNT(B29:C37,B21:C24,B39:C41)*2)</f>
        <v>7.6923076923076927E-2</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1" t="s">
        <v>30</v>
      </c>
      <c r="B50" s="312" t="s">
        <v>31</v>
      </c>
      <c r="C50" s="312"/>
      <c r="D50" s="312" t="s">
        <v>46</v>
      </c>
      <c r="E50" s="313" t="s">
        <v>310</v>
      </c>
      <c r="F50" s="313" t="s">
        <v>360</v>
      </c>
      <c r="G50" s="127"/>
    </row>
    <row r="51" spans="1:7" ht="16.5" customHeight="1" x14ac:dyDescent="0.3">
      <c r="A51" s="311"/>
      <c r="B51" s="41" t="s">
        <v>34</v>
      </c>
      <c r="C51" s="41" t="s">
        <v>33</v>
      </c>
      <c r="D51" s="312"/>
      <c r="E51" s="313"/>
      <c r="F51" s="313"/>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1" t="s">
        <v>379</v>
      </c>
      <c r="B94" s="322"/>
      <c r="C94" s="322"/>
      <c r="D94" s="322"/>
      <c r="E94" s="322"/>
      <c r="F94" s="323"/>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f>IF(D99=1, 2, IF(AND(D99&lt;1,D99&gt;0), 1, "0"))</f>
        <v>2</v>
      </c>
      <c r="C99" s="213"/>
      <c r="D99" s="251">
        <f>IFERROR(E99/F99,"N.A")</f>
        <v>1</v>
      </c>
      <c r="E99" s="252">
        <f>COUNTIF('A4 Exploitation'!F53:F98,"ok")</f>
        <v>1</v>
      </c>
      <c r="F99" s="253">
        <f>COUNTA('A4 Exploitation'!F53:F98)</f>
        <v>1</v>
      </c>
      <c r="G99" s="127"/>
    </row>
    <row r="100" spans="1:7" x14ac:dyDescent="0.3">
      <c r="A100" s="5" t="s">
        <v>36</v>
      </c>
      <c r="B100" s="5"/>
      <c r="C100" s="5"/>
      <c r="D100" s="5">
        <f>SUM(B88:C93,B95:C99)</f>
        <v>2</v>
      </c>
    </row>
    <row r="101" spans="1:7" x14ac:dyDescent="0.3">
      <c r="A101" s="5" t="s">
        <v>35</v>
      </c>
      <c r="B101" s="132"/>
      <c r="C101" s="133"/>
      <c r="D101" s="134">
        <f>D100/(COUNT(B88:C93,B95:C99)*2)</f>
        <v>0.1111111111111111</v>
      </c>
    </row>
    <row r="102" spans="1:7" ht="18" x14ac:dyDescent="0.35">
      <c r="A102" s="42" t="s">
        <v>61</v>
      </c>
      <c r="B102" s="152"/>
      <c r="C102" s="153"/>
      <c r="D102" s="143">
        <f>SUM(D84,D100,D61)</f>
        <v>2</v>
      </c>
    </row>
    <row r="103" spans="1:7" ht="18" x14ac:dyDescent="0.35">
      <c r="A103" s="42" t="s">
        <v>199</v>
      </c>
      <c r="B103" s="152"/>
      <c r="C103" s="153"/>
      <c r="D103" s="144">
        <f>D102/(COUNT(B88:C93,B53:C60,B65:C83,B95:C99)*2)</f>
        <v>3.5714285714285712E-2</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1" t="s">
        <v>30</v>
      </c>
      <c r="B107" s="312" t="s">
        <v>31</v>
      </c>
      <c r="C107" s="312"/>
      <c r="D107" s="312" t="s">
        <v>46</v>
      </c>
      <c r="E107" s="313" t="s">
        <v>310</v>
      </c>
      <c r="F107" s="313" t="s">
        <v>360</v>
      </c>
    </row>
    <row r="108" spans="1:7" ht="16.5" customHeight="1" x14ac:dyDescent="0.3">
      <c r="A108" s="311"/>
      <c r="B108" s="41" t="s">
        <v>34</v>
      </c>
      <c r="C108" s="41" t="s">
        <v>33</v>
      </c>
      <c r="D108" s="312"/>
      <c r="E108" s="313"/>
      <c r="F108" s="313"/>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f>IF(D153=1, 2, IF(AND(D153&lt;1,D153&gt;0), 1, "0"))</f>
        <v>1</v>
      </c>
      <c r="C153" s="140"/>
      <c r="D153" s="251">
        <f>IFERROR(E153/F153,"N.A")</f>
        <v>0.25</v>
      </c>
      <c r="E153" s="252">
        <f>COUNTIF('A4 Exploitation'!F110:F152,"ok")</f>
        <v>1</v>
      </c>
      <c r="F153" s="253">
        <f>COUNTA('A4 Exploitation'!F110:F152)</f>
        <v>4</v>
      </c>
    </row>
    <row r="154" spans="1:7" x14ac:dyDescent="0.3">
      <c r="A154" s="5" t="s">
        <v>36</v>
      </c>
      <c r="B154" s="5"/>
      <c r="C154" s="5"/>
      <c r="D154" s="5">
        <f>SUM(B143:C147,B149:C153)</f>
        <v>1</v>
      </c>
    </row>
    <row r="155" spans="1:7" x14ac:dyDescent="0.3">
      <c r="A155" s="5" t="s">
        <v>35</v>
      </c>
      <c r="B155" s="132"/>
      <c r="C155" s="133"/>
      <c r="D155" s="134">
        <f>D154/(COUNT(B143:C147,B149:C153)*2)</f>
        <v>7.1428571428571425E-2</v>
      </c>
    </row>
    <row r="156" spans="1:7" x14ac:dyDescent="0.3">
      <c r="A156" s="145"/>
      <c r="B156" s="124"/>
      <c r="C156" s="135"/>
      <c r="D156" s="124"/>
    </row>
    <row r="157" spans="1:7" ht="18" x14ac:dyDescent="0.35">
      <c r="A157" s="42" t="s">
        <v>125</v>
      </c>
      <c r="B157" s="152"/>
      <c r="C157" s="153"/>
      <c r="D157" s="143">
        <f>SUM(D154,D117,D139)</f>
        <v>1</v>
      </c>
    </row>
    <row r="158" spans="1:7" ht="18" x14ac:dyDescent="0.35">
      <c r="A158" s="42" t="s">
        <v>200</v>
      </c>
      <c r="B158" s="152"/>
      <c r="C158" s="153"/>
      <c r="D158" s="144">
        <f>D157/(COUNT(B143:C147,B110:C116,B121:C138,B149:C153)*2)</f>
        <v>0.02</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1" t="s">
        <v>30</v>
      </c>
      <c r="B162" s="312" t="s">
        <v>31</v>
      </c>
      <c r="C162" s="312"/>
      <c r="D162" s="312" t="s">
        <v>46</v>
      </c>
      <c r="E162" s="313" t="s">
        <v>310</v>
      </c>
      <c r="F162" s="313" t="s">
        <v>360</v>
      </c>
      <c r="G162" s="127"/>
    </row>
    <row r="163" spans="1:7" ht="16.5" customHeight="1" x14ac:dyDescent="0.3">
      <c r="A163" s="311"/>
      <c r="B163" s="41" t="s">
        <v>34</v>
      </c>
      <c r="C163" s="41" t="s">
        <v>33</v>
      </c>
      <c r="D163" s="312"/>
      <c r="E163" s="313"/>
      <c r="F163" s="313"/>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7" t="s">
        <v>379</v>
      </c>
      <c r="B195" s="317"/>
      <c r="C195" s="317"/>
      <c r="D195" s="317"/>
      <c r="E195" s="317"/>
      <c r="F195" s="317"/>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1" t="s">
        <v>30</v>
      </c>
      <c r="B209" s="312" t="s">
        <v>31</v>
      </c>
      <c r="C209" s="312"/>
      <c r="D209" s="312" t="s">
        <v>46</v>
      </c>
      <c r="E209" s="313" t="s">
        <v>310</v>
      </c>
      <c r="F209" s="313" t="s">
        <v>360</v>
      </c>
      <c r="G209" s="127"/>
    </row>
    <row r="210" spans="1:7" ht="16.5" customHeight="1" x14ac:dyDescent="0.3">
      <c r="A210" s="311"/>
      <c r="B210" s="41" t="s">
        <v>34</v>
      </c>
      <c r="C210" s="41" t="s">
        <v>33</v>
      </c>
      <c r="D210" s="312"/>
      <c r="E210" s="313"/>
      <c r="F210" s="313"/>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7" t="s">
        <v>379</v>
      </c>
      <c r="B256" s="317"/>
      <c r="C256" s="317"/>
      <c r="D256" s="317"/>
      <c r="E256" s="317"/>
      <c r="F256" s="317"/>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f>IF(D261=1, 2, IF(AND(D261&lt;1,D261&gt;0), 1, "0"))</f>
        <v>1</v>
      </c>
      <c r="C261" s="140"/>
      <c r="D261" s="251">
        <f>IFERROR(E261/F261,"N.A")</f>
        <v>0.66666666666666663</v>
      </c>
      <c r="E261" s="252">
        <f>COUNTIF('A4 Exploitation'!F212:F260,"ok")</f>
        <v>2</v>
      </c>
      <c r="F261" s="253">
        <f>COUNTA('A4 Exploitation'!F212:F260)</f>
        <v>3</v>
      </c>
    </row>
    <row r="262" spans="1:7" x14ac:dyDescent="0.3">
      <c r="A262" s="5" t="s">
        <v>36</v>
      </c>
      <c r="B262" s="5"/>
      <c r="C262" s="5"/>
      <c r="D262" s="5">
        <f>SUM(B248:C255,B257:C261)</f>
        <v>1</v>
      </c>
    </row>
    <row r="263" spans="1:7" x14ac:dyDescent="0.3">
      <c r="A263" s="5" t="s">
        <v>35</v>
      </c>
      <c r="B263" s="132"/>
      <c r="C263" s="133"/>
      <c r="D263" s="134">
        <f>D262/(COUNT(B248:C255,B257:C261)*2)</f>
        <v>5.5555555555555552E-2</v>
      </c>
    </row>
    <row r="264" spans="1:7" x14ac:dyDescent="0.3">
      <c r="A264" s="145"/>
      <c r="B264" s="124"/>
      <c r="C264" s="135"/>
      <c r="D264" s="124"/>
    </row>
    <row r="265" spans="1:7" ht="18" x14ac:dyDescent="0.35">
      <c r="A265" s="42" t="s">
        <v>70</v>
      </c>
      <c r="B265" s="152"/>
      <c r="C265" s="153"/>
      <c r="D265" s="143">
        <f>SUM(D262,D222,D244)</f>
        <v>1</v>
      </c>
    </row>
    <row r="266" spans="1:7" ht="18" x14ac:dyDescent="0.35">
      <c r="A266" s="57" t="s">
        <v>202</v>
      </c>
      <c r="B266" s="160"/>
      <c r="C266" s="161"/>
      <c r="D266" s="162">
        <f>D265/(COUNT(B226:C243,B248:C255,B212:C221,B257:C261)*2)</f>
        <v>1.6666666666666666E-2</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1" t="s">
        <v>30</v>
      </c>
      <c r="B270" s="312" t="s">
        <v>31</v>
      </c>
      <c r="C270" s="312"/>
      <c r="D270" s="312" t="s">
        <v>46</v>
      </c>
      <c r="E270" s="313" t="s">
        <v>310</v>
      </c>
      <c r="F270" s="313" t="s">
        <v>360</v>
      </c>
      <c r="G270" s="214"/>
    </row>
    <row r="271" spans="1:7" s="16" customFormat="1" ht="16.5" customHeight="1" x14ac:dyDescent="0.3">
      <c r="A271" s="311"/>
      <c r="B271" s="41" t="s">
        <v>34</v>
      </c>
      <c r="C271" s="41" t="s">
        <v>33</v>
      </c>
      <c r="D271" s="312"/>
      <c r="E271" s="313"/>
      <c r="F271" s="313"/>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8" t="s">
        <v>396</v>
      </c>
      <c r="B308" s="319"/>
      <c r="C308" s="319"/>
      <c r="D308" s="319"/>
      <c r="E308" s="319"/>
      <c r="F308" s="320"/>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f>IF(D313=1, 2, IF(AND(D313&lt;1,D313&gt;0), 1, "0"))</f>
        <v>1</v>
      </c>
      <c r="C313" s="140"/>
      <c r="D313" s="251">
        <f>IFERROR(E313/F313,"N.A")</f>
        <v>0.5</v>
      </c>
      <c r="E313" s="252">
        <f>COUNTIF('A4 Exploitation'!F273:F312,"ok")</f>
        <v>1</v>
      </c>
      <c r="F313" s="253">
        <f>COUNTA('A4 Exploitation'!F273:F312)</f>
        <v>2</v>
      </c>
      <c r="G313" s="214"/>
    </row>
    <row r="314" spans="1:7" s="16" customFormat="1" x14ac:dyDescent="0.3">
      <c r="A314" s="5" t="s">
        <v>36</v>
      </c>
      <c r="B314" s="5"/>
      <c r="C314" s="5"/>
      <c r="D314" s="5">
        <f>SUM(B289:C307,B309:C313)</f>
        <v>1</v>
      </c>
      <c r="F314" s="206"/>
      <c r="G314" s="214"/>
    </row>
    <row r="315" spans="1:7" s="16" customFormat="1" x14ac:dyDescent="0.3">
      <c r="A315" s="5" t="s">
        <v>35</v>
      </c>
      <c r="B315" s="132"/>
      <c r="C315" s="133"/>
      <c r="D315" s="134">
        <f>D314/(COUNT(B289:C307,B309:C313)*2)</f>
        <v>2.7777777777777776E-2</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1</v>
      </c>
      <c r="F317" s="206"/>
      <c r="G317" s="214"/>
    </row>
    <row r="318" spans="1:7" s="16" customFormat="1" ht="18" x14ac:dyDescent="0.35">
      <c r="A318" s="42" t="s">
        <v>203</v>
      </c>
      <c r="B318" s="152"/>
      <c r="C318" s="153"/>
      <c r="D318" s="144">
        <f>D317/(COUNT(B273:C284,B289:C307,B309:C313)*2)</f>
        <v>1.7857142857142856E-2</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1" t="s">
        <v>30</v>
      </c>
      <c r="B322" s="312" t="s">
        <v>31</v>
      </c>
      <c r="C322" s="312"/>
      <c r="D322" s="312" t="s">
        <v>46</v>
      </c>
      <c r="E322" s="313" t="s">
        <v>310</v>
      </c>
      <c r="F322" s="313" t="s">
        <v>360</v>
      </c>
      <c r="G322" s="127"/>
    </row>
    <row r="323" spans="1:7" ht="16.5" customHeight="1" x14ac:dyDescent="0.3">
      <c r="A323" s="311"/>
      <c r="B323" s="41" t="s">
        <v>34</v>
      </c>
      <c r="C323" s="41" t="s">
        <v>33</v>
      </c>
      <c r="D323" s="312"/>
      <c r="E323" s="313"/>
      <c r="F323" s="313"/>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8" t="s">
        <v>379</v>
      </c>
      <c r="B349" s="319"/>
      <c r="C349" s="319"/>
      <c r="D349" s="319"/>
      <c r="E349" s="319"/>
      <c r="F349" s="319"/>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1" t="s">
        <v>30</v>
      </c>
      <c r="B362" s="312" t="s">
        <v>31</v>
      </c>
      <c r="C362" s="312"/>
      <c r="D362" s="312" t="s">
        <v>46</v>
      </c>
      <c r="E362" s="313" t="s">
        <v>310</v>
      </c>
      <c r="F362" s="313" t="s">
        <v>360</v>
      </c>
      <c r="G362" s="127"/>
    </row>
    <row r="363" spans="1:7" ht="16.5" customHeight="1" x14ac:dyDescent="0.3">
      <c r="A363" s="311"/>
      <c r="B363" s="41" t="s">
        <v>34</v>
      </c>
      <c r="C363" s="41" t="s">
        <v>33</v>
      </c>
      <c r="D363" s="312"/>
      <c r="E363" s="313"/>
      <c r="F363" s="313"/>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7" t="s">
        <v>379</v>
      </c>
      <c r="B383" s="317"/>
      <c r="C383" s="317"/>
      <c r="D383" s="317"/>
      <c r="E383" s="317"/>
      <c r="F383" s="317"/>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1" t="s">
        <v>30</v>
      </c>
      <c r="B395" s="312" t="s">
        <v>31</v>
      </c>
      <c r="C395" s="312"/>
      <c r="D395" s="312" t="s">
        <v>46</v>
      </c>
      <c r="E395" s="313" t="s">
        <v>310</v>
      </c>
      <c r="F395" s="313" t="s">
        <v>360</v>
      </c>
      <c r="G395" s="127"/>
    </row>
    <row r="396" spans="1:7" ht="16.5" customHeight="1" x14ac:dyDescent="0.3">
      <c r="A396" s="311"/>
      <c r="B396" s="41" t="s">
        <v>34</v>
      </c>
      <c r="C396" s="41" t="s">
        <v>33</v>
      </c>
      <c r="D396" s="312"/>
      <c r="E396" s="313"/>
      <c r="F396" s="313"/>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7" t="s">
        <v>379</v>
      </c>
      <c r="B435" s="317"/>
      <c r="C435" s="317"/>
      <c r="D435" s="317"/>
      <c r="E435" s="317"/>
      <c r="F435" s="317"/>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1" t="s">
        <v>30</v>
      </c>
      <c r="B448" s="312" t="s">
        <v>31</v>
      </c>
      <c r="C448" s="312"/>
      <c r="D448" s="312" t="s">
        <v>46</v>
      </c>
      <c r="E448" s="313" t="s">
        <v>310</v>
      </c>
      <c r="F448" s="313" t="s">
        <v>360</v>
      </c>
      <c r="G448" s="127"/>
    </row>
    <row r="449" spans="1:6" ht="16.5" customHeight="1" x14ac:dyDescent="0.3">
      <c r="A449" s="311"/>
      <c r="B449" s="41" t="s">
        <v>34</v>
      </c>
      <c r="C449" s="41" t="s">
        <v>33</v>
      </c>
      <c r="D449" s="312"/>
      <c r="E449" s="313"/>
      <c r="F449" s="313"/>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4" t="s">
        <v>379</v>
      </c>
      <c r="B471" s="315"/>
      <c r="C471" s="315"/>
      <c r="D471" s="315"/>
      <c r="E471" s="315"/>
      <c r="F471" s="315"/>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COUNTIF('A4 Exploitation'!F451:F475,"ok")</f>
        <v>2</v>
      </c>
      <c r="F476" s="253">
        <f>COUNTA('A4 Exploitation'!F451:F475)</f>
        <v>2</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6" t="s">
        <v>367</v>
      </c>
      <c r="B483" s="316"/>
      <c r="C483" s="316"/>
      <c r="D483" s="316"/>
      <c r="E483" s="185"/>
      <c r="F483" s="201"/>
    </row>
    <row r="484" spans="1:7" x14ac:dyDescent="0.3">
      <c r="A484" s="74">
        <f>B11</f>
        <v>0</v>
      </c>
      <c r="B484" s="124"/>
      <c r="C484" s="135"/>
      <c r="D484" s="124"/>
    </row>
    <row r="485" spans="1:7" ht="16.5" customHeight="1" x14ac:dyDescent="0.3">
      <c r="A485" s="311" t="s">
        <v>30</v>
      </c>
      <c r="B485" s="312" t="s">
        <v>31</v>
      </c>
      <c r="C485" s="312"/>
      <c r="D485" s="312" t="s">
        <v>46</v>
      </c>
      <c r="E485" s="313" t="s">
        <v>310</v>
      </c>
      <c r="F485" s="313" t="s">
        <v>360</v>
      </c>
      <c r="G485" s="127"/>
    </row>
    <row r="486" spans="1:7" ht="16.5" customHeight="1" x14ac:dyDescent="0.3">
      <c r="A486" s="311"/>
      <c r="B486" s="41" t="s">
        <v>34</v>
      </c>
      <c r="C486" s="41" t="s">
        <v>33</v>
      </c>
      <c r="D486" s="312"/>
      <c r="E486" s="313"/>
      <c r="F486" s="313"/>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f>IFERROR(E498/F498,"N.A")</f>
        <v>0</v>
      </c>
      <c r="E498" s="252">
        <f>COUNTIF('A4 Exploitation'!F488:F497,"ok")</f>
        <v>0</v>
      </c>
      <c r="F498" s="253">
        <f>COUNTA('A4 Exploitation'!F488:F497)</f>
        <v>1</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1" t="s">
        <v>30</v>
      </c>
      <c r="B507" s="312" t="s">
        <v>31</v>
      </c>
      <c r="C507" s="312"/>
      <c r="D507" s="312" t="s">
        <v>46</v>
      </c>
      <c r="E507" s="313" t="s">
        <v>310</v>
      </c>
      <c r="F507" s="313" t="s">
        <v>360</v>
      </c>
      <c r="G507" s="127"/>
    </row>
    <row r="508" spans="1:7" ht="16.5" customHeight="1" x14ac:dyDescent="0.3">
      <c r="A508" s="311"/>
      <c r="B508" s="41" t="s">
        <v>34</v>
      </c>
      <c r="C508" s="41" t="s">
        <v>33</v>
      </c>
      <c r="D508" s="312"/>
      <c r="E508" s="313"/>
      <c r="F508" s="313"/>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1" t="s">
        <v>30</v>
      </c>
      <c r="B518" s="312" t="s">
        <v>31</v>
      </c>
      <c r="C518" s="312"/>
      <c r="D518" s="312" t="s">
        <v>46</v>
      </c>
      <c r="E518" s="313" t="s">
        <v>310</v>
      </c>
      <c r="F518" s="313" t="s">
        <v>360</v>
      </c>
      <c r="G518" s="127"/>
    </row>
    <row r="519" spans="1:7" ht="16.5" customHeight="1" x14ac:dyDescent="0.3">
      <c r="A519" s="311"/>
      <c r="B519" s="41" t="s">
        <v>34</v>
      </c>
      <c r="C519" s="41" t="s">
        <v>33</v>
      </c>
      <c r="D519" s="312"/>
      <c r="E519" s="313"/>
      <c r="F519" s="313"/>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1" t="s">
        <v>30</v>
      </c>
      <c r="B538" s="312" t="s">
        <v>31</v>
      </c>
      <c r="C538" s="312"/>
      <c r="D538" s="312" t="s">
        <v>46</v>
      </c>
      <c r="E538" s="313" t="s">
        <v>310</v>
      </c>
      <c r="F538" s="313" t="s">
        <v>360</v>
      </c>
      <c r="G538" s="127"/>
    </row>
    <row r="539" spans="1:7" ht="16.5" customHeight="1" x14ac:dyDescent="0.3">
      <c r="A539" s="311"/>
      <c r="B539" s="41" t="s">
        <v>34</v>
      </c>
      <c r="C539" s="41" t="s">
        <v>33</v>
      </c>
      <c r="D539" s="312"/>
      <c r="E539" s="313"/>
      <c r="F539" s="313"/>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
        <v>32</v>
      </c>
      <c r="C543" s="130"/>
      <c r="D543" s="251" t="str">
        <f>IFERROR(E543/F543,"N.A")</f>
        <v>N.A</v>
      </c>
      <c r="E543" s="252">
        <f>COUNTIF('A4 Exploitation'!F540:F542,"ok")</f>
        <v>0</v>
      </c>
      <c r="F543" s="253">
        <f>COUNTA('A4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f>AVERAGE(D41,D99,D153,D200,D261,D313,D353,D386,D439,D476,D498,D512,D532,D543)</f>
        <v>0.56944444444444442</v>
      </c>
    </row>
    <row r="548" spans="1:4" ht="22.5" x14ac:dyDescent="0.45">
      <c r="A548" s="35" t="s">
        <v>45</v>
      </c>
      <c r="B548" s="181"/>
      <c r="C548" s="182"/>
      <c r="D548" s="183">
        <f>SUM(D544,D533,D513,D502,D443,D390,D357,D45,D317,D265,D157,D480,D204,D102)</f>
        <v>7</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1.5151515151515152E-2</v>
      </c>
    </row>
  </sheetData>
  <sheetProtection algorithmName="SHA-512" hashValue="/iKXyX1ea/lTmG7kwhl0aBGMXxMDdddziuh2HH0OWfOC4tLjh04kfqM6OEOWd1R9eJrVStEnVzYsRcTpnTh5/w==" saltValue="V70UadCG61tX/21FzvitjQ=="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65" zoomScale="60" zoomScaleNormal="90" workbookViewId="0">
      <selection activeCell="A8" sqref="A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1" t="s">
        <v>50</v>
      </c>
      <c r="B6" s="351"/>
      <c r="C6" s="351"/>
      <c r="D6" s="351"/>
      <c r="E6" s="351"/>
      <c r="F6" s="351"/>
      <c r="G6" s="125"/>
    </row>
    <row r="7" spans="1:7" s="12" customFormat="1" ht="21.75" customHeight="1" x14ac:dyDescent="0.45">
      <c r="A7" s="332" t="str">
        <f>'A5 Exploitation'!A8:F8</f>
        <v>Mourouj 1</v>
      </c>
      <c r="B7" s="332"/>
      <c r="C7" s="332"/>
      <c r="D7" s="332"/>
      <c r="E7" s="332"/>
      <c r="F7" s="332"/>
      <c r="G7" s="125"/>
    </row>
    <row r="8" spans="1:7" s="12" customFormat="1" ht="24" x14ac:dyDescent="0.45">
      <c r="A8" s="14" t="s">
        <v>42</v>
      </c>
      <c r="B8" s="352">
        <f>'A5 Exploitation'!B9:F9</f>
        <v>0</v>
      </c>
      <c r="C8" s="352"/>
      <c r="D8" s="352"/>
      <c r="E8" s="352"/>
      <c r="F8" s="352"/>
      <c r="G8" s="125"/>
    </row>
    <row r="9" spans="1:7" s="12" customFormat="1" ht="24" x14ac:dyDescent="0.45">
      <c r="A9" s="15" t="s">
        <v>44</v>
      </c>
      <c r="B9" s="353">
        <f>'A5 Exploitation'!B10:F10</f>
        <v>0</v>
      </c>
      <c r="C9" s="353"/>
      <c r="D9" s="353"/>
      <c r="E9" s="353"/>
      <c r="F9" s="353"/>
      <c r="G9" s="125"/>
    </row>
    <row r="10" spans="1:7" s="12" customFormat="1" ht="24" x14ac:dyDescent="0.45">
      <c r="A10" s="14" t="s">
        <v>43</v>
      </c>
      <c r="B10" s="350">
        <f>'A5 Exploitation'!B11:F11</f>
        <v>0</v>
      </c>
      <c r="C10" s="350"/>
      <c r="D10" s="350"/>
      <c r="E10" s="350"/>
      <c r="F10" s="350"/>
      <c r="G10" s="125"/>
    </row>
    <row r="11" spans="1:7" s="12" customFormat="1" ht="24" x14ac:dyDescent="0.45">
      <c r="A11" s="14" t="s">
        <v>294</v>
      </c>
      <c r="B11" s="349">
        <f>D199</f>
        <v>0</v>
      </c>
      <c r="C11" s="349"/>
      <c r="D11" s="349"/>
      <c r="E11" s="349"/>
      <c r="F11" s="349"/>
      <c r="G11" s="125"/>
    </row>
    <row r="12" spans="1:7" s="12" customFormat="1" ht="22.5" x14ac:dyDescent="0.45">
      <c r="A12" s="11"/>
      <c r="D12" s="328"/>
      <c r="E12" s="328"/>
      <c r="F12" s="328"/>
      <c r="G12" s="328"/>
    </row>
    <row r="13" spans="1:7" s="12" customFormat="1" ht="11.25" customHeight="1" x14ac:dyDescent="0.3">
      <c r="A13" s="311" t="s">
        <v>30</v>
      </c>
      <c r="B13" s="312" t="s">
        <v>31</v>
      </c>
      <c r="C13" s="312"/>
      <c r="D13" s="312" t="s">
        <v>46</v>
      </c>
      <c r="E13" s="312" t="s">
        <v>190</v>
      </c>
      <c r="F13" s="312" t="s">
        <v>191</v>
      </c>
      <c r="G13" s="112"/>
    </row>
    <row r="14" spans="1:7" s="12" customFormat="1" ht="12.75" customHeight="1" x14ac:dyDescent="0.3">
      <c r="A14" s="311"/>
      <c r="B14" s="34" t="s">
        <v>34</v>
      </c>
      <c r="C14" s="34" t="s">
        <v>33</v>
      </c>
      <c r="D14" s="312"/>
      <c r="E14" s="312"/>
      <c r="F14" s="312"/>
      <c r="G14" s="127"/>
    </row>
    <row r="15" spans="1:7" x14ac:dyDescent="0.3">
      <c r="A15" s="17"/>
      <c r="B15" s="17"/>
      <c r="C15" s="17"/>
      <c r="D15" s="17"/>
    </row>
    <row r="16" spans="1:7" ht="19.5" x14ac:dyDescent="0.4">
      <c r="A16" s="344" t="s">
        <v>0</v>
      </c>
      <c r="B16" s="345"/>
      <c r="C16" s="345"/>
      <c r="D16" s="345"/>
      <c r="E16" s="345"/>
      <c r="F16" s="345"/>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6" t="s">
        <v>36</v>
      </c>
      <c r="B22" s="342"/>
      <c r="C22" s="343"/>
      <c r="D22" s="258">
        <f>SUM(B17:C21)</f>
        <v>0</v>
      </c>
    </row>
    <row r="23" spans="1:7" x14ac:dyDescent="0.3">
      <c r="A23" s="337" t="s">
        <v>295</v>
      </c>
      <c r="B23" s="338"/>
      <c r="C23" s="339"/>
      <c r="D23" s="33">
        <f>D22/(COUNT(B17:C21)*2)</f>
        <v>0</v>
      </c>
    </row>
    <row r="24" spans="1:7" s="22" customFormat="1" x14ac:dyDescent="0.3">
      <c r="A24" s="26"/>
      <c r="B24" s="27"/>
      <c r="C24" s="27"/>
      <c r="D24" s="28"/>
      <c r="G24" s="126"/>
    </row>
    <row r="25" spans="1:7" ht="19.5" x14ac:dyDescent="0.4">
      <c r="A25" s="335" t="s">
        <v>4</v>
      </c>
      <c r="B25" s="336"/>
      <c r="C25" s="336"/>
      <c r="D25" s="336"/>
      <c r="E25" s="336"/>
      <c r="F25" s="336"/>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7" t="s">
        <v>36</v>
      </c>
      <c r="B33" s="338"/>
      <c r="C33" s="339"/>
      <c r="D33" s="257">
        <f>SUM(B26:C32)</f>
        <v>0</v>
      </c>
    </row>
    <row r="34" spans="1:7" x14ac:dyDescent="0.3">
      <c r="A34" s="337" t="s">
        <v>295</v>
      </c>
      <c r="B34" s="338"/>
      <c r="C34" s="339"/>
      <c r="D34" s="33">
        <f>D33/(COUNT(B26:C32)*2)</f>
        <v>0</v>
      </c>
    </row>
    <row r="35" spans="1:7" s="22" customFormat="1" x14ac:dyDescent="0.3">
      <c r="A35" s="26"/>
      <c r="B35" s="27"/>
      <c r="C35" s="27"/>
      <c r="D35" s="28"/>
      <c r="G35" s="126"/>
    </row>
    <row r="36" spans="1:7" s="22" customFormat="1" ht="19.5" x14ac:dyDescent="0.4">
      <c r="A36" s="335" t="s">
        <v>219</v>
      </c>
      <c r="B36" s="336"/>
      <c r="C36" s="336"/>
      <c r="D36" s="336"/>
      <c r="E36" s="336"/>
      <c r="F36" s="33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7" t="s">
        <v>36</v>
      </c>
      <c r="B42" s="338"/>
      <c r="C42" s="339"/>
      <c r="D42" s="257">
        <f>SUM(B37:C41)</f>
        <v>0</v>
      </c>
      <c r="E42" s="13"/>
      <c r="F42" s="13"/>
      <c r="G42" s="126"/>
    </row>
    <row r="43" spans="1:7" s="22" customFormat="1" x14ac:dyDescent="0.3">
      <c r="A43" s="337" t="s">
        <v>295</v>
      </c>
      <c r="B43" s="338"/>
      <c r="C43" s="339"/>
      <c r="D43" s="33">
        <f>D42/(COUNT(B37:C41)*2)</f>
        <v>0</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7" t="s">
        <v>36</v>
      </c>
      <c r="B52" s="338"/>
      <c r="C52" s="339"/>
      <c r="D52" s="257">
        <f>SUM(B46:C51)</f>
        <v>0</v>
      </c>
    </row>
    <row r="53" spans="1:7" x14ac:dyDescent="0.3">
      <c r="A53" s="337" t="s">
        <v>295</v>
      </c>
      <c r="B53" s="338"/>
      <c r="C53" s="339"/>
      <c r="D53" s="33">
        <f>D52/(COUNT(B46:C51)*2)</f>
        <v>0</v>
      </c>
    </row>
    <row r="54" spans="1:7" s="22" customFormat="1" x14ac:dyDescent="0.3">
      <c r="A54" s="26"/>
      <c r="B54" s="27"/>
      <c r="C54" s="27"/>
      <c r="D54" s="28"/>
      <c r="G54" s="126"/>
    </row>
    <row r="55" spans="1:7" ht="19.5" x14ac:dyDescent="0.4">
      <c r="A55" s="335" t="s">
        <v>8</v>
      </c>
      <c r="B55" s="336"/>
      <c r="C55" s="336"/>
      <c r="D55" s="336"/>
      <c r="E55" s="336"/>
      <c r="F55" s="336"/>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7" t="s">
        <v>36</v>
      </c>
      <c r="B63" s="338"/>
      <c r="C63" s="339"/>
      <c r="D63" s="257">
        <f>SUM(B56:C62)</f>
        <v>0</v>
      </c>
    </row>
    <row r="64" spans="1:7" x14ac:dyDescent="0.3">
      <c r="A64" s="337" t="s">
        <v>295</v>
      </c>
      <c r="B64" s="338"/>
      <c r="C64" s="339"/>
      <c r="D64" s="33">
        <f>D63/(COUNT(B56:C62)*2)</f>
        <v>0</v>
      </c>
    </row>
    <row r="65" spans="1:7" s="22" customFormat="1" x14ac:dyDescent="0.3">
      <c r="A65" s="26"/>
      <c r="B65" s="27"/>
      <c r="C65" s="27"/>
      <c r="D65" s="28"/>
      <c r="G65" s="126"/>
    </row>
    <row r="66" spans="1:7" ht="19.5" x14ac:dyDescent="0.4">
      <c r="A66" s="335" t="s">
        <v>130</v>
      </c>
      <c r="B66" s="336"/>
      <c r="C66" s="336"/>
      <c r="D66" s="336"/>
      <c r="E66" s="336"/>
      <c r="F66" s="336"/>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7" t="s">
        <v>36</v>
      </c>
      <c r="B84" s="338"/>
      <c r="C84" s="339"/>
      <c r="D84" s="257">
        <f>SUM(B67:C83)</f>
        <v>0</v>
      </c>
    </row>
    <row r="85" spans="1:7" x14ac:dyDescent="0.3">
      <c r="A85" s="337" t="s">
        <v>295</v>
      </c>
      <c r="B85" s="338"/>
      <c r="C85" s="339"/>
      <c r="D85" s="33">
        <f>D84/(COUNT(B67:C83)*2)</f>
        <v>0</v>
      </c>
    </row>
    <row r="86" spans="1:7" s="22" customFormat="1" x14ac:dyDescent="0.3">
      <c r="A86" s="26"/>
      <c r="B86" s="27"/>
      <c r="C86" s="27"/>
      <c r="D86" s="28"/>
      <c r="G86" s="126"/>
    </row>
    <row r="87" spans="1:7" ht="19.5" x14ac:dyDescent="0.4">
      <c r="A87" s="335" t="s">
        <v>211</v>
      </c>
      <c r="B87" s="336"/>
      <c r="C87" s="336"/>
      <c r="D87" s="336"/>
      <c r="E87" s="336"/>
      <c r="F87" s="336"/>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7" t="s">
        <v>36</v>
      </c>
      <c r="B102" s="338"/>
      <c r="C102" s="339"/>
      <c r="D102" s="257">
        <f>SUM(B88:C101)</f>
        <v>0</v>
      </c>
    </row>
    <row r="103" spans="1:7" x14ac:dyDescent="0.3">
      <c r="A103" s="337" t="s">
        <v>295</v>
      </c>
      <c r="B103" s="338"/>
      <c r="C103" s="339"/>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5" t="s">
        <v>212</v>
      </c>
      <c r="B106" s="336"/>
      <c r="C106" s="336"/>
      <c r="D106" s="336"/>
      <c r="E106" s="336"/>
      <c r="F106" s="336"/>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7" t="s">
        <v>36</v>
      </c>
      <c r="B118" s="338"/>
      <c r="C118" s="339"/>
      <c r="D118" s="257">
        <f>SUM(B107:C117)</f>
        <v>0</v>
      </c>
      <c r="E118" s="13"/>
      <c r="F118" s="13"/>
      <c r="G118" s="126"/>
    </row>
    <row r="119" spans="1:7" s="22" customFormat="1" x14ac:dyDescent="0.3">
      <c r="A119" s="337" t="s">
        <v>295</v>
      </c>
      <c r="B119" s="338"/>
      <c r="C119" s="339"/>
      <c r="D119" s="33">
        <f>D118/(COUNT(B107:C117)*2)</f>
        <v>0</v>
      </c>
      <c r="E119" s="13"/>
      <c r="F119" s="13"/>
      <c r="G119" s="126"/>
    </row>
    <row r="120" spans="1:7" s="22" customFormat="1" x14ac:dyDescent="0.3">
      <c r="A120" s="26"/>
      <c r="B120" s="27"/>
      <c r="C120" s="27"/>
      <c r="D120" s="28"/>
      <c r="G120" s="126"/>
    </row>
    <row r="121" spans="1:7" ht="19.5" x14ac:dyDescent="0.4">
      <c r="A121" s="335" t="s">
        <v>185</v>
      </c>
      <c r="B121" s="336"/>
      <c r="C121" s="336"/>
      <c r="D121" s="336"/>
      <c r="E121" s="336"/>
      <c r="F121" s="336"/>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7" t="s">
        <v>36</v>
      </c>
      <c r="B133" s="338"/>
      <c r="C133" s="339"/>
      <c r="D133" s="257">
        <f>SUM(B122:C132)</f>
        <v>0</v>
      </c>
    </row>
    <row r="134" spans="1:7" x14ac:dyDescent="0.3">
      <c r="A134" s="337" t="s">
        <v>295</v>
      </c>
      <c r="B134" s="338"/>
      <c r="C134" s="339"/>
      <c r="D134" s="32">
        <f>D133/(COUNT(B122:C132)*2)</f>
        <v>0</v>
      </c>
    </row>
    <row r="135" spans="1:7" s="22" customFormat="1" x14ac:dyDescent="0.3">
      <c r="A135" s="26"/>
      <c r="B135" s="27"/>
      <c r="C135" s="27"/>
      <c r="D135" s="31"/>
      <c r="G135" s="126"/>
    </row>
    <row r="136" spans="1:7" ht="19.5" x14ac:dyDescent="0.4">
      <c r="A136" s="335" t="s">
        <v>71</v>
      </c>
      <c r="B136" s="336"/>
      <c r="C136" s="336"/>
      <c r="D136" s="336"/>
      <c r="E136" s="336"/>
      <c r="F136" s="336"/>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7" t="s">
        <v>36</v>
      </c>
      <c r="B149" s="338"/>
      <c r="C149" s="339"/>
      <c r="D149" s="257">
        <f>SUM(B137:C148)</f>
        <v>0</v>
      </c>
    </row>
    <row r="150" spans="1:7" x14ac:dyDescent="0.3">
      <c r="A150" s="337" t="s">
        <v>295</v>
      </c>
      <c r="B150" s="338"/>
      <c r="C150" s="339"/>
      <c r="D150" s="33">
        <f>D149/(COUNT(B137:C148)*2)</f>
        <v>0</v>
      </c>
    </row>
    <row r="151" spans="1:7" s="22" customFormat="1" x14ac:dyDescent="0.3">
      <c r="A151" s="26"/>
      <c r="B151" s="27"/>
      <c r="C151" s="27"/>
      <c r="D151" s="28"/>
      <c r="G151" s="126"/>
    </row>
    <row r="152" spans="1:7" ht="19.5" x14ac:dyDescent="0.4">
      <c r="A152" s="335" t="s">
        <v>217</v>
      </c>
      <c r="B152" s="336"/>
      <c r="C152" s="336"/>
      <c r="D152" s="336"/>
      <c r="E152" s="336"/>
      <c r="F152" s="336"/>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7" t="s">
        <v>36</v>
      </c>
      <c r="B161" s="342"/>
      <c r="C161" s="343"/>
      <c r="D161" s="258">
        <f>SUM(B153:C160)</f>
        <v>0</v>
      </c>
    </row>
    <row r="162" spans="1:7" x14ac:dyDescent="0.3">
      <c r="A162" s="337" t="s">
        <v>295</v>
      </c>
      <c r="B162" s="338"/>
      <c r="C162" s="339"/>
      <c r="D162" s="33">
        <f>D161/(COUNT(B153:C160)*2)</f>
        <v>0</v>
      </c>
    </row>
    <row r="163" spans="1:7" s="22" customFormat="1" x14ac:dyDescent="0.3">
      <c r="A163" s="26"/>
      <c r="B163" s="27"/>
      <c r="C163" s="29"/>
      <c r="D163" s="30"/>
      <c r="G163" s="126"/>
    </row>
    <row r="164" spans="1:7" ht="19.5" x14ac:dyDescent="0.4">
      <c r="A164" s="335" t="s">
        <v>77</v>
      </c>
      <c r="B164" s="336"/>
      <c r="C164" s="336"/>
      <c r="D164" s="336"/>
      <c r="E164" s="336"/>
      <c r="F164" s="336"/>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7" t="s">
        <v>36</v>
      </c>
      <c r="B169" s="338"/>
      <c r="C169" s="339"/>
      <c r="D169" s="257">
        <f>SUM(B165:C168)</f>
        <v>0</v>
      </c>
    </row>
    <row r="170" spans="1:7" x14ac:dyDescent="0.3">
      <c r="A170" s="337" t="s">
        <v>295</v>
      </c>
      <c r="B170" s="338"/>
      <c r="C170" s="339"/>
      <c r="D170" s="33">
        <f>D169/(COUNT(B165:C168)*2)</f>
        <v>0</v>
      </c>
    </row>
    <row r="171" spans="1:7" s="22" customFormat="1" x14ac:dyDescent="0.3">
      <c r="A171" s="26"/>
      <c r="B171" s="27"/>
      <c r="C171" s="27"/>
      <c r="D171" s="28"/>
      <c r="G171" s="126"/>
    </row>
    <row r="172" spans="1:7" ht="19.5" x14ac:dyDescent="0.4">
      <c r="A172" s="340" t="s">
        <v>17</v>
      </c>
      <c r="B172" s="341"/>
      <c r="C172" s="341"/>
      <c r="D172" s="341"/>
      <c r="E172" s="341"/>
      <c r="F172" s="341"/>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7" t="s">
        <v>36</v>
      </c>
      <c r="B177" s="338"/>
      <c r="C177" s="339"/>
      <c r="D177" s="257">
        <f>SUM(B173:C176)</f>
        <v>0</v>
      </c>
    </row>
    <row r="178" spans="1:7" x14ac:dyDescent="0.3">
      <c r="A178" s="337" t="s">
        <v>295</v>
      </c>
      <c r="B178" s="338"/>
      <c r="C178" s="339"/>
      <c r="D178" s="33">
        <f>D177/(COUNT(B173:C176)*2)</f>
        <v>0</v>
      </c>
    </row>
    <row r="179" spans="1:7" s="22" customFormat="1" x14ac:dyDescent="0.3">
      <c r="A179" s="26"/>
      <c r="B179" s="27"/>
      <c r="C179" s="27"/>
      <c r="D179" s="28"/>
      <c r="G179" s="126"/>
    </row>
    <row r="180" spans="1:7" ht="19.5" x14ac:dyDescent="0.4">
      <c r="A180" s="335" t="s">
        <v>78</v>
      </c>
      <c r="B180" s="336"/>
      <c r="C180" s="336"/>
      <c r="D180" s="336"/>
      <c r="E180" s="336"/>
      <c r="F180" s="336"/>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7" t="s">
        <v>36</v>
      </c>
      <c r="B186" s="338"/>
      <c r="C186" s="339"/>
      <c r="D186" s="257">
        <f>SUM(B181:C185)</f>
        <v>0</v>
      </c>
    </row>
    <row r="187" spans="1:7" x14ac:dyDescent="0.3">
      <c r="A187" s="337" t="s">
        <v>295</v>
      </c>
      <c r="B187" s="338"/>
      <c r="C187" s="339"/>
      <c r="D187" s="33">
        <f>D186/(COUNT(B181:C185)*2)</f>
        <v>0</v>
      </c>
    </row>
    <row r="188" spans="1:7" s="22" customFormat="1" x14ac:dyDescent="0.3">
      <c r="A188" s="26"/>
      <c r="B188" s="27"/>
      <c r="C188" s="27"/>
      <c r="D188" s="28"/>
      <c r="G188" s="126"/>
    </row>
    <row r="189" spans="1:7" ht="19.5" x14ac:dyDescent="0.4">
      <c r="A189" s="335" t="s">
        <v>216</v>
      </c>
      <c r="B189" s="336"/>
      <c r="C189" s="336"/>
      <c r="D189" s="336"/>
      <c r="E189" s="336"/>
      <c r="F189" s="336"/>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7" t="s">
        <v>36</v>
      </c>
      <c r="B194" s="338"/>
      <c r="C194" s="339"/>
      <c r="D194" s="54">
        <f>SUM(B190:C193)</f>
        <v>0</v>
      </c>
    </row>
    <row r="195" spans="1:6" x14ac:dyDescent="0.3">
      <c r="A195" s="337" t="s">
        <v>295</v>
      </c>
      <c r="B195" s="338"/>
      <c r="C195" s="339"/>
      <c r="D195" s="33">
        <f>D194/(COUNT(B190:C193)*2)</f>
        <v>0</v>
      </c>
    </row>
    <row r="197" spans="1:6" ht="18" x14ac:dyDescent="0.35">
      <c r="A197" s="64" t="s">
        <v>246</v>
      </c>
      <c r="B197" s="63"/>
      <c r="C197" s="63"/>
      <c r="D197" s="286">
        <f>E197*100/F197</f>
        <v>25.925925925925927</v>
      </c>
      <c r="E197" s="287">
        <f>COUNTIF('A4 Technique'!F17:F193,"ok")</f>
        <v>7</v>
      </c>
      <c r="F197" s="288">
        <f>COUNTA('A4 Technique'!F17:F193)</f>
        <v>27</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26" sqref="D2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1" t="s">
        <v>179</v>
      </c>
      <c r="B7" s="331"/>
      <c r="C7" s="331"/>
      <c r="D7" s="331"/>
      <c r="E7" s="331"/>
      <c r="F7" s="331"/>
      <c r="G7" s="125"/>
    </row>
    <row r="8" spans="1:7" ht="29.25" x14ac:dyDescent="0.45">
      <c r="A8" s="332" t="str">
        <f>'Page de garde'!D18</f>
        <v>Mourouj 1</v>
      </c>
      <c r="B8" s="332"/>
      <c r="C8" s="332"/>
      <c r="D8" s="332"/>
      <c r="E8" s="332"/>
      <c r="F8" s="332"/>
      <c r="G8" s="125"/>
    </row>
    <row r="9" spans="1:7" ht="24" x14ac:dyDescent="0.45">
      <c r="A9" s="14" t="s">
        <v>42</v>
      </c>
      <c r="B9" s="333"/>
      <c r="C9" s="333"/>
      <c r="D9" s="333"/>
      <c r="E9" s="333"/>
      <c r="F9" s="333"/>
      <c r="G9" s="125"/>
    </row>
    <row r="10" spans="1:7" ht="24" x14ac:dyDescent="0.45">
      <c r="A10" s="15" t="s">
        <v>44</v>
      </c>
      <c r="B10" s="334"/>
      <c r="C10" s="334"/>
      <c r="D10" s="334"/>
      <c r="E10" s="334"/>
      <c r="F10" s="334"/>
      <c r="G10" s="125"/>
    </row>
    <row r="11" spans="1:7" ht="24" x14ac:dyDescent="0.45">
      <c r="A11" s="14" t="s">
        <v>43</v>
      </c>
      <c r="B11" s="329"/>
      <c r="C11" s="329"/>
      <c r="D11" s="329"/>
      <c r="E11" s="329"/>
      <c r="F11" s="329"/>
      <c r="G11" s="125"/>
    </row>
    <row r="12" spans="1:7" ht="24" x14ac:dyDescent="0.45">
      <c r="A12" s="14" t="s">
        <v>239</v>
      </c>
      <c r="B12" s="327">
        <f>D549</f>
        <v>0</v>
      </c>
      <c r="C12" s="327"/>
      <c r="D12" s="327"/>
      <c r="E12" s="327"/>
      <c r="F12" s="327"/>
      <c r="G12" s="125"/>
    </row>
    <row r="13" spans="1:7" ht="22.5" x14ac:dyDescent="0.45">
      <c r="D13" s="328"/>
      <c r="E13" s="328"/>
      <c r="F13" s="328"/>
      <c r="G13" s="32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1" t="s">
        <v>30</v>
      </c>
      <c r="B17" s="312" t="s">
        <v>31</v>
      </c>
      <c r="C17" s="312"/>
      <c r="D17" s="312" t="s">
        <v>46</v>
      </c>
      <c r="E17" s="313" t="s">
        <v>310</v>
      </c>
      <c r="F17" s="313" t="s">
        <v>358</v>
      </c>
    </row>
    <row r="18" spans="1:8" ht="16.5" customHeight="1" x14ac:dyDescent="0.3">
      <c r="A18" s="311"/>
      <c r="B18" s="41" t="s">
        <v>34</v>
      </c>
      <c r="C18" s="41" t="s">
        <v>33</v>
      </c>
      <c r="D18" s="312"/>
      <c r="E18" s="313"/>
      <c r="F18" s="313"/>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1" t="s">
        <v>379</v>
      </c>
      <c r="B38" s="322"/>
      <c r="C38" s="322"/>
      <c r="D38" s="322"/>
      <c r="E38" s="322"/>
      <c r="F38" s="323"/>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1" t="s">
        <v>30</v>
      </c>
      <c r="B50" s="312" t="s">
        <v>31</v>
      </c>
      <c r="C50" s="312"/>
      <c r="D50" s="312" t="s">
        <v>46</v>
      </c>
      <c r="E50" s="313" t="s">
        <v>310</v>
      </c>
      <c r="F50" s="313" t="s">
        <v>360</v>
      </c>
      <c r="G50" s="127"/>
    </row>
    <row r="51" spans="1:7" ht="16.5" customHeight="1" x14ac:dyDescent="0.3">
      <c r="A51" s="311"/>
      <c r="B51" s="41" t="s">
        <v>34</v>
      </c>
      <c r="C51" s="41" t="s">
        <v>33</v>
      </c>
      <c r="D51" s="312"/>
      <c r="E51" s="313"/>
      <c r="F51" s="313"/>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1" t="s">
        <v>379</v>
      </c>
      <c r="B94" s="322"/>
      <c r="C94" s="322"/>
      <c r="D94" s="322"/>
      <c r="E94" s="322"/>
      <c r="F94" s="323"/>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1" t="s">
        <v>30</v>
      </c>
      <c r="B107" s="312" t="s">
        <v>31</v>
      </c>
      <c r="C107" s="312"/>
      <c r="D107" s="312" t="s">
        <v>46</v>
      </c>
      <c r="E107" s="313" t="s">
        <v>310</v>
      </c>
      <c r="F107" s="313" t="s">
        <v>360</v>
      </c>
    </row>
    <row r="108" spans="1:7" ht="16.5" customHeight="1" x14ac:dyDescent="0.3">
      <c r="A108" s="311"/>
      <c r="B108" s="41" t="s">
        <v>34</v>
      </c>
      <c r="C108" s="41" t="s">
        <v>33</v>
      </c>
      <c r="D108" s="312"/>
      <c r="E108" s="313"/>
      <c r="F108" s="313"/>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1" t="s">
        <v>30</v>
      </c>
      <c r="B162" s="312" t="s">
        <v>31</v>
      </c>
      <c r="C162" s="312"/>
      <c r="D162" s="312" t="s">
        <v>46</v>
      </c>
      <c r="E162" s="313" t="s">
        <v>310</v>
      </c>
      <c r="F162" s="313" t="s">
        <v>360</v>
      </c>
      <c r="G162" s="127"/>
    </row>
    <row r="163" spans="1:7" ht="16.5" customHeight="1" x14ac:dyDescent="0.3">
      <c r="A163" s="311"/>
      <c r="B163" s="41" t="s">
        <v>34</v>
      </c>
      <c r="C163" s="41" t="s">
        <v>33</v>
      </c>
      <c r="D163" s="312"/>
      <c r="E163" s="313"/>
      <c r="F163" s="313"/>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7" t="s">
        <v>379</v>
      </c>
      <c r="B195" s="317"/>
      <c r="C195" s="317"/>
      <c r="D195" s="317"/>
      <c r="E195" s="317"/>
      <c r="F195" s="317"/>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1" t="s">
        <v>30</v>
      </c>
      <c r="B209" s="312" t="s">
        <v>31</v>
      </c>
      <c r="C209" s="312"/>
      <c r="D209" s="312" t="s">
        <v>46</v>
      </c>
      <c r="E209" s="313" t="s">
        <v>310</v>
      </c>
      <c r="F209" s="313" t="s">
        <v>360</v>
      </c>
      <c r="G209" s="127"/>
    </row>
    <row r="210" spans="1:7" ht="16.5" customHeight="1" x14ac:dyDescent="0.3">
      <c r="A210" s="311"/>
      <c r="B210" s="41" t="s">
        <v>34</v>
      </c>
      <c r="C210" s="41" t="s">
        <v>33</v>
      </c>
      <c r="D210" s="312"/>
      <c r="E210" s="313"/>
      <c r="F210" s="313"/>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7" t="s">
        <v>379</v>
      </c>
      <c r="B256" s="317"/>
      <c r="C256" s="317"/>
      <c r="D256" s="317"/>
      <c r="E256" s="317"/>
      <c r="F256" s="317"/>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1" t="s">
        <v>30</v>
      </c>
      <c r="B270" s="312" t="s">
        <v>31</v>
      </c>
      <c r="C270" s="312"/>
      <c r="D270" s="312" t="s">
        <v>46</v>
      </c>
      <c r="E270" s="313" t="s">
        <v>310</v>
      </c>
      <c r="F270" s="313" t="s">
        <v>360</v>
      </c>
      <c r="G270" s="214"/>
    </row>
    <row r="271" spans="1:7" s="16" customFormat="1" ht="16.5" customHeight="1" x14ac:dyDescent="0.3">
      <c r="A271" s="311"/>
      <c r="B271" s="41" t="s">
        <v>34</v>
      </c>
      <c r="C271" s="41" t="s">
        <v>33</v>
      </c>
      <c r="D271" s="312"/>
      <c r="E271" s="313"/>
      <c r="F271" s="313"/>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8" t="s">
        <v>396</v>
      </c>
      <c r="B308" s="319"/>
      <c r="C308" s="319"/>
      <c r="D308" s="319"/>
      <c r="E308" s="319"/>
      <c r="F308" s="320"/>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1" t="s">
        <v>30</v>
      </c>
      <c r="B322" s="312" t="s">
        <v>31</v>
      </c>
      <c r="C322" s="312"/>
      <c r="D322" s="312" t="s">
        <v>46</v>
      </c>
      <c r="E322" s="313" t="s">
        <v>310</v>
      </c>
      <c r="F322" s="313" t="s">
        <v>360</v>
      </c>
      <c r="G322" s="127"/>
    </row>
    <row r="323" spans="1:7" ht="16.5" customHeight="1" x14ac:dyDescent="0.3">
      <c r="A323" s="311"/>
      <c r="B323" s="41" t="s">
        <v>34</v>
      </c>
      <c r="C323" s="41" t="s">
        <v>33</v>
      </c>
      <c r="D323" s="312"/>
      <c r="E323" s="313"/>
      <c r="F323" s="313"/>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8" t="s">
        <v>379</v>
      </c>
      <c r="B349" s="319"/>
      <c r="C349" s="319"/>
      <c r="D349" s="319"/>
      <c r="E349" s="319"/>
      <c r="F349" s="319"/>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1" t="s">
        <v>30</v>
      </c>
      <c r="B362" s="312" t="s">
        <v>31</v>
      </c>
      <c r="C362" s="312"/>
      <c r="D362" s="312" t="s">
        <v>46</v>
      </c>
      <c r="E362" s="313" t="s">
        <v>310</v>
      </c>
      <c r="F362" s="313" t="s">
        <v>360</v>
      </c>
      <c r="G362" s="127"/>
    </row>
    <row r="363" spans="1:7" ht="16.5" customHeight="1" x14ac:dyDescent="0.3">
      <c r="A363" s="311"/>
      <c r="B363" s="41" t="s">
        <v>34</v>
      </c>
      <c r="C363" s="41" t="s">
        <v>33</v>
      </c>
      <c r="D363" s="312"/>
      <c r="E363" s="313"/>
      <c r="F363" s="313"/>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7" t="s">
        <v>379</v>
      </c>
      <c r="B383" s="317"/>
      <c r="C383" s="317"/>
      <c r="D383" s="317"/>
      <c r="E383" s="317"/>
      <c r="F383" s="317"/>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1" t="s">
        <v>30</v>
      </c>
      <c r="B395" s="312" t="s">
        <v>31</v>
      </c>
      <c r="C395" s="312"/>
      <c r="D395" s="312" t="s">
        <v>46</v>
      </c>
      <c r="E395" s="313" t="s">
        <v>310</v>
      </c>
      <c r="F395" s="313" t="s">
        <v>360</v>
      </c>
      <c r="G395" s="127"/>
    </row>
    <row r="396" spans="1:7" ht="16.5" customHeight="1" x14ac:dyDescent="0.3">
      <c r="A396" s="311"/>
      <c r="B396" s="41" t="s">
        <v>34</v>
      </c>
      <c r="C396" s="41" t="s">
        <v>33</v>
      </c>
      <c r="D396" s="312"/>
      <c r="E396" s="313"/>
      <c r="F396" s="313"/>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7" t="s">
        <v>379</v>
      </c>
      <c r="B435" s="317"/>
      <c r="C435" s="317"/>
      <c r="D435" s="317"/>
      <c r="E435" s="317"/>
      <c r="F435" s="317"/>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1" t="s">
        <v>30</v>
      </c>
      <c r="B448" s="312" t="s">
        <v>31</v>
      </c>
      <c r="C448" s="312"/>
      <c r="D448" s="312" t="s">
        <v>46</v>
      </c>
      <c r="E448" s="313" t="s">
        <v>310</v>
      </c>
      <c r="F448" s="313" t="s">
        <v>360</v>
      </c>
      <c r="G448" s="127"/>
    </row>
    <row r="449" spans="1:6" ht="16.5" customHeight="1" x14ac:dyDescent="0.3">
      <c r="A449" s="311"/>
      <c r="B449" s="41" t="s">
        <v>34</v>
      </c>
      <c r="C449" s="41" t="s">
        <v>33</v>
      </c>
      <c r="D449" s="312"/>
      <c r="E449" s="313"/>
      <c r="F449" s="313"/>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4" t="s">
        <v>379</v>
      </c>
      <c r="B471" s="315"/>
      <c r="C471" s="315"/>
      <c r="D471" s="315"/>
      <c r="E471" s="315"/>
      <c r="F471" s="315"/>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6" t="s">
        <v>367</v>
      </c>
      <c r="B483" s="316"/>
      <c r="C483" s="316"/>
      <c r="D483" s="316"/>
      <c r="E483" s="185"/>
      <c r="F483" s="201"/>
    </row>
    <row r="484" spans="1:7" x14ac:dyDescent="0.3">
      <c r="A484" s="74">
        <f>B11</f>
        <v>0</v>
      </c>
      <c r="B484" s="124"/>
      <c r="C484" s="135"/>
      <c r="D484" s="124"/>
    </row>
    <row r="485" spans="1:7" ht="16.5" customHeight="1" x14ac:dyDescent="0.3">
      <c r="A485" s="311" t="s">
        <v>30</v>
      </c>
      <c r="B485" s="312" t="s">
        <v>31</v>
      </c>
      <c r="C485" s="312"/>
      <c r="D485" s="312" t="s">
        <v>46</v>
      </c>
      <c r="E485" s="313" t="s">
        <v>310</v>
      </c>
      <c r="F485" s="313" t="s">
        <v>360</v>
      </c>
      <c r="G485" s="127"/>
    </row>
    <row r="486" spans="1:7" ht="16.5" customHeight="1" x14ac:dyDescent="0.3">
      <c r="A486" s="311"/>
      <c r="B486" s="41" t="s">
        <v>34</v>
      </c>
      <c r="C486" s="41" t="s">
        <v>33</v>
      </c>
      <c r="D486" s="312"/>
      <c r="E486" s="313"/>
      <c r="F486" s="313"/>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1" t="s">
        <v>30</v>
      </c>
      <c r="B507" s="312" t="s">
        <v>31</v>
      </c>
      <c r="C507" s="312"/>
      <c r="D507" s="312" t="s">
        <v>46</v>
      </c>
      <c r="E507" s="313" t="s">
        <v>310</v>
      </c>
      <c r="F507" s="313" t="s">
        <v>360</v>
      </c>
      <c r="G507" s="127"/>
    </row>
    <row r="508" spans="1:7" ht="16.5" customHeight="1" x14ac:dyDescent="0.3">
      <c r="A508" s="311"/>
      <c r="B508" s="41" t="s">
        <v>34</v>
      </c>
      <c r="C508" s="41" t="s">
        <v>33</v>
      </c>
      <c r="D508" s="312"/>
      <c r="E508" s="313"/>
      <c r="F508" s="313"/>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1" t="s">
        <v>30</v>
      </c>
      <c r="B518" s="312" t="s">
        <v>31</v>
      </c>
      <c r="C518" s="312"/>
      <c r="D518" s="312" t="s">
        <v>46</v>
      </c>
      <c r="E518" s="313" t="s">
        <v>310</v>
      </c>
      <c r="F518" s="313" t="s">
        <v>360</v>
      </c>
      <c r="G518" s="127"/>
    </row>
    <row r="519" spans="1:7" ht="16.5" customHeight="1" x14ac:dyDescent="0.3">
      <c r="A519" s="311"/>
      <c r="B519" s="41" t="s">
        <v>34</v>
      </c>
      <c r="C519" s="41" t="s">
        <v>33</v>
      </c>
      <c r="D519" s="312"/>
      <c r="E519" s="313"/>
      <c r="F519" s="313"/>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1" t="s">
        <v>30</v>
      </c>
      <c r="B538" s="312" t="s">
        <v>31</v>
      </c>
      <c r="C538" s="312"/>
      <c r="D538" s="312" t="s">
        <v>46</v>
      </c>
      <c r="E538" s="313" t="s">
        <v>310</v>
      </c>
      <c r="F538" s="313" t="s">
        <v>360</v>
      </c>
      <c r="G538" s="127"/>
    </row>
    <row r="539" spans="1:7" ht="16.5" customHeight="1" x14ac:dyDescent="0.3">
      <c r="A539" s="311"/>
      <c r="B539" s="41" t="s">
        <v>34</v>
      </c>
      <c r="C539" s="41" t="s">
        <v>33</v>
      </c>
      <c r="D539" s="312"/>
      <c r="E539" s="313"/>
      <c r="F539" s="313"/>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nDhIHDeZAjkwRG5lN5gmIXlMGJG3UnjrdfpLAR9/PhMg5qeeh+Ob3U8pjEZL1UuaAI8jjtPeGR9CwSw0X7lqQ==" saltValue="VaoVk77KT7TkK5x4qHGzq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B8" sqref="B8:F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1" t="s">
        <v>50</v>
      </c>
      <c r="B6" s="351"/>
      <c r="C6" s="351"/>
      <c r="D6" s="351"/>
      <c r="E6" s="351"/>
      <c r="F6" s="351"/>
      <c r="G6" s="125"/>
    </row>
    <row r="7" spans="1:7" s="12" customFormat="1" ht="21.75" customHeight="1" x14ac:dyDescent="0.45">
      <c r="A7" s="332" t="str">
        <f>'A6 Exploitation'!A8:F8</f>
        <v>Mourouj 1</v>
      </c>
      <c r="B7" s="332"/>
      <c r="C7" s="332"/>
      <c r="D7" s="332"/>
      <c r="E7" s="332"/>
      <c r="F7" s="332"/>
      <c r="G7" s="125"/>
    </row>
    <row r="8" spans="1:7" s="12" customFormat="1" ht="24" x14ac:dyDescent="0.45">
      <c r="A8" s="14" t="s">
        <v>42</v>
      </c>
      <c r="B8" s="352">
        <f>'A6 Exploitation'!B9:F9</f>
        <v>0</v>
      </c>
      <c r="C8" s="352"/>
      <c r="D8" s="352"/>
      <c r="E8" s="352"/>
      <c r="F8" s="352"/>
      <c r="G8" s="125"/>
    </row>
    <row r="9" spans="1:7" s="12" customFormat="1" ht="24" x14ac:dyDescent="0.45">
      <c r="A9" s="15" t="s">
        <v>44</v>
      </c>
      <c r="B9" s="353">
        <f>'A6 Exploitation'!B10:F10</f>
        <v>0</v>
      </c>
      <c r="C9" s="353"/>
      <c r="D9" s="353"/>
      <c r="E9" s="353"/>
      <c r="F9" s="353"/>
      <c r="G9" s="125"/>
    </row>
    <row r="10" spans="1:7" s="12" customFormat="1" ht="24" x14ac:dyDescent="0.45">
      <c r="A10" s="14" t="s">
        <v>43</v>
      </c>
      <c r="B10" s="350">
        <f>'A6 Exploitation'!B11:F11</f>
        <v>0</v>
      </c>
      <c r="C10" s="350"/>
      <c r="D10" s="350"/>
      <c r="E10" s="350"/>
      <c r="F10" s="350"/>
      <c r="G10" s="125"/>
    </row>
    <row r="11" spans="1:7" s="12" customFormat="1" ht="24" x14ac:dyDescent="0.45">
      <c r="A11" s="14" t="s">
        <v>294</v>
      </c>
      <c r="B11" s="349">
        <f>D199</f>
        <v>0</v>
      </c>
      <c r="C11" s="349"/>
      <c r="D11" s="349"/>
      <c r="E11" s="349"/>
      <c r="F11" s="349"/>
      <c r="G11" s="125"/>
    </row>
    <row r="12" spans="1:7" s="12" customFormat="1" ht="22.5" x14ac:dyDescent="0.45">
      <c r="A12" s="11"/>
      <c r="D12" s="328"/>
      <c r="E12" s="328"/>
      <c r="F12" s="328"/>
      <c r="G12" s="328"/>
    </row>
    <row r="13" spans="1:7" s="12" customFormat="1" ht="11.25" customHeight="1" x14ac:dyDescent="0.3">
      <c r="A13" s="311" t="s">
        <v>30</v>
      </c>
      <c r="B13" s="312" t="s">
        <v>31</v>
      </c>
      <c r="C13" s="312"/>
      <c r="D13" s="312" t="s">
        <v>46</v>
      </c>
      <c r="E13" s="312" t="s">
        <v>190</v>
      </c>
      <c r="F13" s="312" t="s">
        <v>191</v>
      </c>
      <c r="G13" s="112"/>
    </row>
    <row r="14" spans="1:7" s="12" customFormat="1" ht="12.75" customHeight="1" x14ac:dyDescent="0.3">
      <c r="A14" s="311"/>
      <c r="B14" s="34" t="s">
        <v>34</v>
      </c>
      <c r="C14" s="34" t="s">
        <v>33</v>
      </c>
      <c r="D14" s="312"/>
      <c r="E14" s="312"/>
      <c r="F14" s="312"/>
      <c r="G14" s="127"/>
    </row>
    <row r="15" spans="1:7" x14ac:dyDescent="0.3">
      <c r="A15" s="17"/>
      <c r="B15" s="17"/>
      <c r="C15" s="17"/>
      <c r="D15" s="17"/>
    </row>
    <row r="16" spans="1:7" ht="19.5" x14ac:dyDescent="0.4">
      <c r="A16" s="344" t="s">
        <v>0</v>
      </c>
      <c r="B16" s="345"/>
      <c r="C16" s="345"/>
      <c r="D16" s="345"/>
      <c r="E16" s="345"/>
      <c r="F16" s="345"/>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6" t="s">
        <v>36</v>
      </c>
      <c r="B22" s="342"/>
      <c r="C22" s="343"/>
      <c r="D22" s="258">
        <f>SUM(B17:C21)</f>
        <v>0</v>
      </c>
    </row>
    <row r="23" spans="1:7" x14ac:dyDescent="0.3">
      <c r="A23" s="337" t="s">
        <v>295</v>
      </c>
      <c r="B23" s="338"/>
      <c r="C23" s="339"/>
      <c r="D23" s="33">
        <f>D22/(COUNT(B17:C21)*2)</f>
        <v>0</v>
      </c>
    </row>
    <row r="24" spans="1:7" s="22" customFormat="1" x14ac:dyDescent="0.3">
      <c r="A24" s="26"/>
      <c r="B24" s="27"/>
      <c r="C24" s="27"/>
      <c r="D24" s="28"/>
      <c r="G24" s="126"/>
    </row>
    <row r="25" spans="1:7" ht="19.5" x14ac:dyDescent="0.4">
      <c r="A25" s="335" t="s">
        <v>4</v>
      </c>
      <c r="B25" s="336"/>
      <c r="C25" s="336"/>
      <c r="D25" s="336"/>
      <c r="E25" s="336"/>
      <c r="F25" s="336"/>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7" t="s">
        <v>36</v>
      </c>
      <c r="B33" s="338"/>
      <c r="C33" s="339"/>
      <c r="D33" s="257">
        <f>SUM(B26:C32)</f>
        <v>0</v>
      </c>
    </row>
    <row r="34" spans="1:7" x14ac:dyDescent="0.3">
      <c r="A34" s="337" t="s">
        <v>295</v>
      </c>
      <c r="B34" s="338"/>
      <c r="C34" s="339"/>
      <c r="D34" s="33">
        <f>D33/(COUNT(B26:C32)*2)</f>
        <v>0</v>
      </c>
    </row>
    <row r="35" spans="1:7" s="22" customFormat="1" x14ac:dyDescent="0.3">
      <c r="A35" s="26"/>
      <c r="B35" s="27"/>
      <c r="C35" s="27"/>
      <c r="D35" s="28"/>
      <c r="G35" s="126"/>
    </row>
    <row r="36" spans="1:7" s="22" customFormat="1" ht="19.5" x14ac:dyDescent="0.4">
      <c r="A36" s="335" t="s">
        <v>219</v>
      </c>
      <c r="B36" s="336"/>
      <c r="C36" s="336"/>
      <c r="D36" s="336"/>
      <c r="E36" s="336"/>
      <c r="F36" s="33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7" t="s">
        <v>36</v>
      </c>
      <c r="B42" s="338"/>
      <c r="C42" s="339"/>
      <c r="D42" s="257">
        <f>SUM(B37:C41)</f>
        <v>0</v>
      </c>
      <c r="E42" s="13"/>
      <c r="F42" s="13"/>
      <c r="G42" s="126"/>
    </row>
    <row r="43" spans="1:7" s="22" customFormat="1" x14ac:dyDescent="0.3">
      <c r="A43" s="337" t="s">
        <v>295</v>
      </c>
      <c r="B43" s="338"/>
      <c r="C43" s="339"/>
      <c r="D43" s="33">
        <f>D42/(COUNT(B37:C41)*2)</f>
        <v>0</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7" t="s">
        <v>36</v>
      </c>
      <c r="B52" s="338"/>
      <c r="C52" s="339"/>
      <c r="D52" s="257">
        <f>SUM(B46:C51)</f>
        <v>0</v>
      </c>
    </row>
    <row r="53" spans="1:7" x14ac:dyDescent="0.3">
      <c r="A53" s="337" t="s">
        <v>295</v>
      </c>
      <c r="B53" s="338"/>
      <c r="C53" s="339"/>
      <c r="D53" s="33">
        <f>D52/(COUNT(B46:C51)*2)</f>
        <v>0</v>
      </c>
    </row>
    <row r="54" spans="1:7" s="22" customFormat="1" x14ac:dyDescent="0.3">
      <c r="A54" s="26"/>
      <c r="B54" s="27"/>
      <c r="C54" s="27"/>
      <c r="D54" s="28"/>
      <c r="G54" s="126"/>
    </row>
    <row r="55" spans="1:7" ht="19.5" x14ac:dyDescent="0.4">
      <c r="A55" s="335" t="s">
        <v>8</v>
      </c>
      <c r="B55" s="336"/>
      <c r="C55" s="336"/>
      <c r="D55" s="336"/>
      <c r="E55" s="336"/>
      <c r="F55" s="336"/>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7" t="s">
        <v>36</v>
      </c>
      <c r="B63" s="338"/>
      <c r="C63" s="339"/>
      <c r="D63" s="257">
        <f>SUM(B56:C62)</f>
        <v>0</v>
      </c>
    </row>
    <row r="64" spans="1:7" x14ac:dyDescent="0.3">
      <c r="A64" s="337" t="s">
        <v>295</v>
      </c>
      <c r="B64" s="338"/>
      <c r="C64" s="339"/>
      <c r="D64" s="33">
        <f>D63/(COUNT(B56:C62)*2)</f>
        <v>0</v>
      </c>
    </row>
    <row r="65" spans="1:7" s="22" customFormat="1" x14ac:dyDescent="0.3">
      <c r="A65" s="26"/>
      <c r="B65" s="27"/>
      <c r="C65" s="27"/>
      <c r="D65" s="28"/>
      <c r="G65" s="126"/>
    </row>
    <row r="66" spans="1:7" ht="19.5" x14ac:dyDescent="0.4">
      <c r="A66" s="335" t="s">
        <v>130</v>
      </c>
      <c r="B66" s="336"/>
      <c r="C66" s="336"/>
      <c r="D66" s="336"/>
      <c r="E66" s="336"/>
      <c r="F66" s="336"/>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7" t="s">
        <v>36</v>
      </c>
      <c r="B84" s="338"/>
      <c r="C84" s="339"/>
      <c r="D84" s="257">
        <f>SUM(B67:C83)</f>
        <v>0</v>
      </c>
    </row>
    <row r="85" spans="1:7" x14ac:dyDescent="0.3">
      <c r="A85" s="337" t="s">
        <v>295</v>
      </c>
      <c r="B85" s="338"/>
      <c r="C85" s="339"/>
      <c r="D85" s="33">
        <f>D84/(COUNT(B67:C83)*2)</f>
        <v>0</v>
      </c>
    </row>
    <row r="86" spans="1:7" s="22" customFormat="1" x14ac:dyDescent="0.3">
      <c r="A86" s="26"/>
      <c r="B86" s="27"/>
      <c r="C86" s="27"/>
      <c r="D86" s="28"/>
      <c r="G86" s="126"/>
    </row>
    <row r="87" spans="1:7" ht="19.5" x14ac:dyDescent="0.4">
      <c r="A87" s="335" t="s">
        <v>211</v>
      </c>
      <c r="B87" s="336"/>
      <c r="C87" s="336"/>
      <c r="D87" s="336"/>
      <c r="E87" s="336"/>
      <c r="F87" s="336"/>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7" t="s">
        <v>36</v>
      </c>
      <c r="B102" s="338"/>
      <c r="C102" s="339"/>
      <c r="D102" s="257">
        <f>SUM(B88:C101)</f>
        <v>0</v>
      </c>
    </row>
    <row r="103" spans="1:7" x14ac:dyDescent="0.3">
      <c r="A103" s="337" t="s">
        <v>295</v>
      </c>
      <c r="B103" s="338"/>
      <c r="C103" s="339"/>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5" t="s">
        <v>212</v>
      </c>
      <c r="B106" s="336"/>
      <c r="C106" s="336"/>
      <c r="D106" s="336"/>
      <c r="E106" s="336"/>
      <c r="F106" s="336"/>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7" t="s">
        <v>36</v>
      </c>
      <c r="B118" s="338"/>
      <c r="C118" s="339"/>
      <c r="D118" s="257">
        <f>SUM(B107:C117)</f>
        <v>0</v>
      </c>
      <c r="E118" s="13"/>
      <c r="F118" s="13"/>
      <c r="G118" s="126"/>
    </row>
    <row r="119" spans="1:7" s="22" customFormat="1" x14ac:dyDescent="0.3">
      <c r="A119" s="337" t="s">
        <v>295</v>
      </c>
      <c r="B119" s="338"/>
      <c r="C119" s="339"/>
      <c r="D119" s="33">
        <f>D118/(COUNT(B107:C117)*2)</f>
        <v>0</v>
      </c>
      <c r="E119" s="13"/>
      <c r="F119" s="13"/>
      <c r="G119" s="126"/>
    </row>
    <row r="120" spans="1:7" s="22" customFormat="1" x14ac:dyDescent="0.3">
      <c r="A120" s="26"/>
      <c r="B120" s="27"/>
      <c r="C120" s="27"/>
      <c r="D120" s="28"/>
      <c r="G120" s="126"/>
    </row>
    <row r="121" spans="1:7" ht="19.5" x14ac:dyDescent="0.4">
      <c r="A121" s="335" t="s">
        <v>185</v>
      </c>
      <c r="B121" s="336"/>
      <c r="C121" s="336"/>
      <c r="D121" s="336"/>
      <c r="E121" s="336"/>
      <c r="F121" s="336"/>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7" t="s">
        <v>36</v>
      </c>
      <c r="B133" s="338"/>
      <c r="C133" s="339"/>
      <c r="D133" s="257">
        <f>SUM(B122:C132)</f>
        <v>0</v>
      </c>
    </row>
    <row r="134" spans="1:7" x14ac:dyDescent="0.3">
      <c r="A134" s="337" t="s">
        <v>295</v>
      </c>
      <c r="B134" s="338"/>
      <c r="C134" s="339"/>
      <c r="D134" s="32">
        <f>D133/(COUNT(B122:C132)*2)</f>
        <v>0</v>
      </c>
    </row>
    <row r="135" spans="1:7" s="22" customFormat="1" x14ac:dyDescent="0.3">
      <c r="A135" s="26"/>
      <c r="B135" s="27"/>
      <c r="C135" s="27"/>
      <c r="D135" s="31"/>
      <c r="G135" s="126"/>
    </row>
    <row r="136" spans="1:7" ht="19.5" x14ac:dyDescent="0.4">
      <c r="A136" s="335" t="s">
        <v>71</v>
      </c>
      <c r="B136" s="336"/>
      <c r="C136" s="336"/>
      <c r="D136" s="336"/>
      <c r="E136" s="336"/>
      <c r="F136" s="336"/>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7" t="s">
        <v>36</v>
      </c>
      <c r="B149" s="338"/>
      <c r="C149" s="339"/>
      <c r="D149" s="257">
        <f>SUM(B137:C148)</f>
        <v>0</v>
      </c>
    </row>
    <row r="150" spans="1:7" x14ac:dyDescent="0.3">
      <c r="A150" s="337" t="s">
        <v>295</v>
      </c>
      <c r="B150" s="338"/>
      <c r="C150" s="339"/>
      <c r="D150" s="33">
        <f>D149/(COUNT(B137:C148)*2)</f>
        <v>0</v>
      </c>
    </row>
    <row r="151" spans="1:7" s="22" customFormat="1" x14ac:dyDescent="0.3">
      <c r="A151" s="26"/>
      <c r="B151" s="27"/>
      <c r="C151" s="27"/>
      <c r="D151" s="28"/>
      <c r="G151" s="126"/>
    </row>
    <row r="152" spans="1:7" ht="19.5" x14ac:dyDescent="0.4">
      <c r="A152" s="335" t="s">
        <v>217</v>
      </c>
      <c r="B152" s="336"/>
      <c r="C152" s="336"/>
      <c r="D152" s="336"/>
      <c r="E152" s="336"/>
      <c r="F152" s="336"/>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7" t="s">
        <v>36</v>
      </c>
      <c r="B161" s="342"/>
      <c r="C161" s="343"/>
      <c r="D161" s="258">
        <f>SUM(B153:C160)</f>
        <v>0</v>
      </c>
    </row>
    <row r="162" spans="1:7" x14ac:dyDescent="0.3">
      <c r="A162" s="337" t="s">
        <v>295</v>
      </c>
      <c r="B162" s="338"/>
      <c r="C162" s="339"/>
      <c r="D162" s="33">
        <f>D161/(COUNT(B153:C160)*2)</f>
        <v>0</v>
      </c>
    </row>
    <row r="163" spans="1:7" s="22" customFormat="1" x14ac:dyDescent="0.3">
      <c r="A163" s="26"/>
      <c r="B163" s="27"/>
      <c r="C163" s="29"/>
      <c r="D163" s="30"/>
      <c r="G163" s="126"/>
    </row>
    <row r="164" spans="1:7" ht="19.5" x14ac:dyDescent="0.4">
      <c r="A164" s="335" t="s">
        <v>77</v>
      </c>
      <c r="B164" s="336"/>
      <c r="C164" s="336"/>
      <c r="D164" s="336"/>
      <c r="E164" s="336"/>
      <c r="F164" s="336"/>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7" t="s">
        <v>36</v>
      </c>
      <c r="B169" s="338"/>
      <c r="C169" s="339"/>
      <c r="D169" s="257">
        <f>SUM(B165:C168)</f>
        <v>0</v>
      </c>
    </row>
    <row r="170" spans="1:7" x14ac:dyDescent="0.3">
      <c r="A170" s="337" t="s">
        <v>295</v>
      </c>
      <c r="B170" s="338"/>
      <c r="C170" s="339"/>
      <c r="D170" s="33">
        <f>D169/(COUNT(B165:C168)*2)</f>
        <v>0</v>
      </c>
    </row>
    <row r="171" spans="1:7" s="22" customFormat="1" x14ac:dyDescent="0.3">
      <c r="A171" s="26"/>
      <c r="B171" s="27"/>
      <c r="C171" s="27"/>
      <c r="D171" s="28"/>
      <c r="G171" s="126"/>
    </row>
    <row r="172" spans="1:7" ht="19.5" x14ac:dyDescent="0.4">
      <c r="A172" s="340" t="s">
        <v>17</v>
      </c>
      <c r="B172" s="341"/>
      <c r="C172" s="341"/>
      <c r="D172" s="341"/>
      <c r="E172" s="341"/>
      <c r="F172" s="341"/>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7" t="s">
        <v>36</v>
      </c>
      <c r="B177" s="338"/>
      <c r="C177" s="339"/>
      <c r="D177" s="257">
        <f>SUM(B173:C176)</f>
        <v>0</v>
      </c>
    </row>
    <row r="178" spans="1:7" x14ac:dyDescent="0.3">
      <c r="A178" s="337" t="s">
        <v>295</v>
      </c>
      <c r="B178" s="338"/>
      <c r="C178" s="339"/>
      <c r="D178" s="33">
        <f>D177/(COUNT(B173:C176)*2)</f>
        <v>0</v>
      </c>
    </row>
    <row r="179" spans="1:7" s="22" customFormat="1" x14ac:dyDescent="0.3">
      <c r="A179" s="26"/>
      <c r="B179" s="27"/>
      <c r="C179" s="27"/>
      <c r="D179" s="28"/>
      <c r="G179" s="126"/>
    </row>
    <row r="180" spans="1:7" ht="19.5" x14ac:dyDescent="0.4">
      <c r="A180" s="335" t="s">
        <v>78</v>
      </c>
      <c r="B180" s="336"/>
      <c r="C180" s="336"/>
      <c r="D180" s="336"/>
      <c r="E180" s="336"/>
      <c r="F180" s="336"/>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7" t="s">
        <v>36</v>
      </c>
      <c r="B186" s="338"/>
      <c r="C186" s="339"/>
      <c r="D186" s="257">
        <f>SUM(B181:C185)</f>
        <v>0</v>
      </c>
    </row>
    <row r="187" spans="1:7" x14ac:dyDescent="0.3">
      <c r="A187" s="337" t="s">
        <v>295</v>
      </c>
      <c r="B187" s="338"/>
      <c r="C187" s="339"/>
      <c r="D187" s="33">
        <f>D186/(COUNT(B181:C185)*2)</f>
        <v>0</v>
      </c>
    </row>
    <row r="188" spans="1:7" s="22" customFormat="1" x14ac:dyDescent="0.3">
      <c r="A188" s="26"/>
      <c r="B188" s="27"/>
      <c r="C188" s="27"/>
      <c r="D188" s="28"/>
      <c r="G188" s="126"/>
    </row>
    <row r="189" spans="1:7" ht="19.5" x14ac:dyDescent="0.4">
      <c r="A189" s="335" t="s">
        <v>216</v>
      </c>
      <c r="B189" s="336"/>
      <c r="C189" s="336"/>
      <c r="D189" s="336"/>
      <c r="E189" s="336"/>
      <c r="F189" s="336"/>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7" t="s">
        <v>36</v>
      </c>
      <c r="B194" s="338"/>
      <c r="C194" s="339"/>
      <c r="D194" s="54">
        <f>SUM(B190:C193)</f>
        <v>0</v>
      </c>
    </row>
    <row r="195" spans="1:6" x14ac:dyDescent="0.3">
      <c r="A195" s="337" t="s">
        <v>295</v>
      </c>
      <c r="B195" s="338"/>
      <c r="C195" s="339"/>
      <c r="D195" s="33">
        <f>D194/(COUNT(B190:C193)*2)</f>
        <v>0</v>
      </c>
    </row>
    <row r="197" spans="1:6" ht="18" x14ac:dyDescent="0.35">
      <c r="A197" s="64" t="s">
        <v>246</v>
      </c>
      <c r="B197" s="63"/>
      <c r="C197" s="63"/>
      <c r="D197" s="286" t="e">
        <f>E197*100/F197</f>
        <v>#DIV/0!</v>
      </c>
      <c r="E197" s="287">
        <f>COUNTIF('A5 Technique'!F17:F193,"ok")</f>
        <v>0</v>
      </c>
      <c r="F197" s="288">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87" zoomScaleSheetLayoutView="87" workbookViewId="0">
      <selection activeCell="F312" sqref="F312"/>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1" t="s">
        <v>179</v>
      </c>
      <c r="B7" s="331"/>
      <c r="C7" s="331"/>
      <c r="D7" s="331"/>
      <c r="E7" s="331"/>
      <c r="F7" s="331"/>
      <c r="G7" s="125"/>
    </row>
    <row r="8" spans="1:7" ht="29.25" x14ac:dyDescent="0.45">
      <c r="A8" s="332" t="str">
        <f>'Page de garde'!D18</f>
        <v>Mourouj 1</v>
      </c>
      <c r="B8" s="332"/>
      <c r="C8" s="332"/>
      <c r="D8" s="332"/>
      <c r="E8" s="332"/>
      <c r="F8" s="332"/>
      <c r="G8" s="125"/>
    </row>
    <row r="9" spans="1:7" ht="24" x14ac:dyDescent="0.45">
      <c r="A9" s="14" t="s">
        <v>42</v>
      </c>
      <c r="B9" s="333" t="s">
        <v>408</v>
      </c>
      <c r="C9" s="333"/>
      <c r="D9" s="333"/>
      <c r="E9" s="333"/>
      <c r="F9" s="333"/>
      <c r="G9" s="125"/>
    </row>
    <row r="10" spans="1:7" ht="24" x14ac:dyDescent="0.45">
      <c r="A10" s="15" t="s">
        <v>44</v>
      </c>
      <c r="B10" s="334" t="s">
        <v>409</v>
      </c>
      <c r="C10" s="334"/>
      <c r="D10" s="334"/>
      <c r="E10" s="334"/>
      <c r="F10" s="334"/>
      <c r="G10" s="125"/>
    </row>
    <row r="11" spans="1:7" ht="24" x14ac:dyDescent="0.45">
      <c r="A11" s="14" t="s">
        <v>43</v>
      </c>
      <c r="B11" s="329">
        <v>43186</v>
      </c>
      <c r="C11" s="329"/>
      <c r="D11" s="329"/>
      <c r="E11" s="329"/>
      <c r="F11" s="329"/>
      <c r="G11" s="125"/>
    </row>
    <row r="12" spans="1:7" ht="24" x14ac:dyDescent="0.45">
      <c r="A12" s="14" t="s">
        <v>239</v>
      </c>
      <c r="B12" s="327">
        <f>D549</f>
        <v>0.9838709677419355</v>
      </c>
      <c r="C12" s="327"/>
      <c r="D12" s="327"/>
      <c r="E12" s="327"/>
      <c r="F12" s="327"/>
      <c r="G12" s="125"/>
    </row>
    <row r="13" spans="1:7" ht="22.5" x14ac:dyDescent="0.45">
      <c r="D13" s="328"/>
      <c r="E13" s="328"/>
      <c r="F13" s="328"/>
      <c r="G13" s="32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43186</v>
      </c>
      <c r="B16" s="188"/>
      <c r="C16" s="188"/>
      <c r="D16" s="188"/>
      <c r="E16" s="188"/>
      <c r="F16" s="202"/>
    </row>
    <row r="17" spans="1:8" ht="16.5" customHeight="1" x14ac:dyDescent="0.3">
      <c r="A17" s="311" t="s">
        <v>30</v>
      </c>
      <c r="B17" s="312" t="s">
        <v>31</v>
      </c>
      <c r="C17" s="312"/>
      <c r="D17" s="312" t="s">
        <v>46</v>
      </c>
      <c r="E17" s="313" t="s">
        <v>310</v>
      </c>
      <c r="F17" s="313" t="s">
        <v>358</v>
      </c>
    </row>
    <row r="18" spans="1:8" ht="16.5" customHeight="1" x14ac:dyDescent="0.3">
      <c r="A18" s="311"/>
      <c r="B18" s="41" t="s">
        <v>34</v>
      </c>
      <c r="C18" s="41" t="s">
        <v>33</v>
      </c>
      <c r="D18" s="312"/>
      <c r="E18" s="313"/>
      <c r="F18" s="313"/>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2</v>
      </c>
      <c r="C34" s="291" t="str">
        <f>IF(B34=0, -5, "0")</f>
        <v>0</v>
      </c>
      <c r="D34" s="293" t="s">
        <v>410</v>
      </c>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1" t="s">
        <v>379</v>
      </c>
      <c r="B38" s="322"/>
      <c r="C38" s="322"/>
      <c r="D38" s="322"/>
      <c r="E38" s="322"/>
      <c r="F38" s="323"/>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"0"))</f>
        <v>2</v>
      </c>
      <c r="C41" s="130"/>
      <c r="D41" s="251">
        <v>1</v>
      </c>
      <c r="E41" s="252"/>
      <c r="F41" s="253"/>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32</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43186</v>
      </c>
      <c r="B49" s="124"/>
      <c r="C49" s="135"/>
      <c r="D49" s="124"/>
    </row>
    <row r="50" spans="1:7" x14ac:dyDescent="0.3">
      <c r="A50" s="311" t="s">
        <v>30</v>
      </c>
      <c r="B50" s="312" t="s">
        <v>31</v>
      </c>
      <c r="C50" s="312"/>
      <c r="D50" s="312" t="s">
        <v>46</v>
      </c>
      <c r="E50" s="313" t="s">
        <v>310</v>
      </c>
      <c r="F50" s="313" t="s">
        <v>360</v>
      </c>
      <c r="G50" s="127"/>
    </row>
    <row r="51" spans="1:7" x14ac:dyDescent="0.3">
      <c r="A51" s="311"/>
      <c r="B51" s="41" t="s">
        <v>34</v>
      </c>
      <c r="C51" s="41" t="s">
        <v>33</v>
      </c>
      <c r="D51" s="312"/>
      <c r="E51" s="313"/>
      <c r="F51" s="313"/>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90"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66" x14ac:dyDescent="0.3">
      <c r="A69" s="209" t="s">
        <v>380</v>
      </c>
      <c r="B69" s="130">
        <v>1</v>
      </c>
      <c r="C69" s="150" t="str">
        <f>IF(B69=0, -5, "0")</f>
        <v>0</v>
      </c>
      <c r="D69" s="95" t="s">
        <v>459</v>
      </c>
      <c r="E69" s="94"/>
      <c r="F69" s="204" t="s">
        <v>356</v>
      </c>
      <c r="G69" s="214"/>
    </row>
    <row r="70" spans="1:7" x14ac:dyDescent="0.3">
      <c r="A70" s="70" t="s">
        <v>377</v>
      </c>
      <c r="B70" s="130">
        <v>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290"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ht="33" x14ac:dyDescent="0.3">
      <c r="A75" s="70" t="s">
        <v>251</v>
      </c>
      <c r="B75" s="130">
        <v>2</v>
      </c>
      <c r="C75" s="131"/>
      <c r="D75" s="151" t="s">
        <v>412</v>
      </c>
      <c r="E75" s="106"/>
      <c r="F75" s="204"/>
      <c r="G75" s="214"/>
    </row>
    <row r="76" spans="1:7" s="112" customFormat="1" ht="82.5" x14ac:dyDescent="0.3">
      <c r="A76" s="70" t="s">
        <v>156</v>
      </c>
      <c r="B76" s="130">
        <v>2</v>
      </c>
      <c r="C76" s="131"/>
      <c r="D76" s="138" t="s">
        <v>411</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31</v>
      </c>
    </row>
    <row r="85" spans="1:7" x14ac:dyDescent="0.3">
      <c r="A85" s="5" t="s">
        <v>35</v>
      </c>
      <c r="B85" s="132"/>
      <c r="C85" s="133"/>
      <c r="D85" s="134">
        <f>D84/(COUNT(B65:C83)*2)</f>
        <v>0.96875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82.5" x14ac:dyDescent="0.3">
      <c r="A92" s="70" t="s">
        <v>384</v>
      </c>
      <c r="B92" s="130">
        <v>1</v>
      </c>
      <c r="C92" s="218"/>
      <c r="D92" s="295" t="s">
        <v>460</v>
      </c>
      <c r="E92" s="106"/>
      <c r="F92" s="204" t="s">
        <v>357</v>
      </c>
    </row>
    <row r="93" spans="1:7" x14ac:dyDescent="0.3">
      <c r="A93" s="4" t="s">
        <v>359</v>
      </c>
      <c r="B93" s="130">
        <v>2</v>
      </c>
      <c r="C93" s="130"/>
      <c r="D93" s="129"/>
      <c r="E93" s="94"/>
      <c r="F93" s="204"/>
    </row>
    <row r="94" spans="1:7" x14ac:dyDescent="0.3">
      <c r="A94" s="321" t="s">
        <v>379</v>
      </c>
      <c r="B94" s="322"/>
      <c r="C94" s="322"/>
      <c r="D94" s="322"/>
      <c r="E94" s="322"/>
      <c r="F94" s="323"/>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2</v>
      </c>
      <c r="C99" s="213"/>
      <c r="D99" s="251">
        <v>1</v>
      </c>
      <c r="E99" s="252"/>
      <c r="F99" s="253"/>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68</v>
      </c>
    </row>
    <row r="103" spans="1:7" ht="18" x14ac:dyDescent="0.35">
      <c r="A103" s="42" t="s">
        <v>199</v>
      </c>
      <c r="B103" s="152"/>
      <c r="C103" s="153"/>
      <c r="D103" s="144">
        <f>D102/(COUNT(B88:C93,B53:C60,B65:C83,B95:C99)*2)</f>
        <v>0.97142857142857142</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43186</v>
      </c>
      <c r="B106" s="124"/>
      <c r="C106" s="135"/>
      <c r="D106" s="124"/>
    </row>
    <row r="107" spans="1:7" x14ac:dyDescent="0.3">
      <c r="A107" s="311" t="s">
        <v>30</v>
      </c>
      <c r="B107" s="312" t="s">
        <v>31</v>
      </c>
      <c r="C107" s="312"/>
      <c r="D107" s="312" t="s">
        <v>46</v>
      </c>
      <c r="E107" s="313" t="s">
        <v>310</v>
      </c>
      <c r="F107" s="313" t="s">
        <v>360</v>
      </c>
    </row>
    <row r="108" spans="1:7" x14ac:dyDescent="0.3">
      <c r="A108" s="311"/>
      <c r="B108" s="41" t="s">
        <v>34</v>
      </c>
      <c r="C108" s="41" t="s">
        <v>33</v>
      </c>
      <c r="D108" s="312"/>
      <c r="E108" s="313"/>
      <c r="F108" s="313"/>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28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92" t="str">
        <f>IF(B129=0, -5, "0")</f>
        <v>0</v>
      </c>
      <c r="D129" s="116"/>
      <c r="E129" s="116"/>
      <c r="F129" s="204"/>
      <c r="G129" s="127"/>
    </row>
    <row r="130" spans="1:7" ht="18" x14ac:dyDescent="0.3">
      <c r="A130" s="70" t="s">
        <v>240</v>
      </c>
      <c r="B130" s="130">
        <v>2</v>
      </c>
      <c r="C130" s="131"/>
      <c r="D130" s="154"/>
      <c r="E130" s="106"/>
      <c r="F130" s="204"/>
    </row>
    <row r="131" spans="1:7" ht="82.5" x14ac:dyDescent="0.3">
      <c r="A131" s="209" t="s">
        <v>380</v>
      </c>
      <c r="B131" s="130">
        <v>1</v>
      </c>
      <c r="C131" s="292" t="str">
        <f>IF(B131=0, -5, "0")</f>
        <v>0</v>
      </c>
      <c r="D131" s="95" t="s">
        <v>461</v>
      </c>
      <c r="E131" s="95"/>
      <c r="F131" s="204" t="s">
        <v>356</v>
      </c>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49" t="s">
        <v>413</v>
      </c>
      <c r="E138" s="106"/>
      <c r="F138" s="204"/>
      <c r="G138" s="127"/>
    </row>
    <row r="139" spans="1:7" x14ac:dyDescent="0.3">
      <c r="A139" s="5" t="s">
        <v>36</v>
      </c>
      <c r="B139" s="5"/>
      <c r="C139" s="5"/>
      <c r="D139" s="59">
        <f>SUM(B121:C138)</f>
        <v>35</v>
      </c>
    </row>
    <row r="140" spans="1:7" x14ac:dyDescent="0.3">
      <c r="A140" s="5" t="s">
        <v>35</v>
      </c>
      <c r="B140" s="132"/>
      <c r="C140" s="133"/>
      <c r="D140" s="134">
        <f>D139/(COUNT(B121:C138)*2)</f>
        <v>0.97222222222222221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t="s">
        <v>414</v>
      </c>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2</v>
      </c>
      <c r="C153" s="140"/>
      <c r="D153" s="251">
        <v>1</v>
      </c>
      <c r="E153" s="252"/>
      <c r="F153" s="253"/>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69</v>
      </c>
    </row>
    <row r="158" spans="1:7" ht="18" x14ac:dyDescent="0.35">
      <c r="A158" s="42" t="s">
        <v>200</v>
      </c>
      <c r="B158" s="152"/>
      <c r="C158" s="153"/>
      <c r="D158" s="144">
        <f>D157/(COUNT(B143:C147,B110:C116,B121:C138,B149:C153)*2)</f>
        <v>0.98571428571428577</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43186</v>
      </c>
      <c r="B161" s="124"/>
      <c r="C161" s="135"/>
      <c r="D161" s="127"/>
    </row>
    <row r="162" spans="1:7" x14ac:dyDescent="0.3">
      <c r="A162" s="311" t="s">
        <v>30</v>
      </c>
      <c r="B162" s="312" t="s">
        <v>31</v>
      </c>
      <c r="C162" s="312"/>
      <c r="D162" s="312" t="s">
        <v>46</v>
      </c>
      <c r="E162" s="313" t="s">
        <v>310</v>
      </c>
      <c r="F162" s="313" t="s">
        <v>360</v>
      </c>
      <c r="G162" s="127"/>
    </row>
    <row r="163" spans="1:7" x14ac:dyDescent="0.3">
      <c r="A163" s="311"/>
      <c r="B163" s="41" t="s">
        <v>34</v>
      </c>
      <c r="C163" s="41" t="s">
        <v>33</v>
      </c>
      <c r="D163" s="312"/>
      <c r="E163" s="313"/>
      <c r="F163" s="313"/>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ht="33" x14ac:dyDescent="0.3">
      <c r="A177" s="4" t="s">
        <v>122</v>
      </c>
      <c r="B177" s="130">
        <v>1</v>
      </c>
      <c r="C177" s="130"/>
      <c r="D177" s="113" t="s">
        <v>462</v>
      </c>
      <c r="E177" s="94"/>
      <c r="F177" s="204" t="s">
        <v>356</v>
      </c>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t="s">
        <v>415</v>
      </c>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66" t="s">
        <v>186</v>
      </c>
      <c r="B186" s="130">
        <v>2</v>
      </c>
      <c r="C186" s="136" t="str">
        <f>IF(B186=0, -10, "0")</f>
        <v>0</v>
      </c>
      <c r="D186" s="165" t="s">
        <v>414</v>
      </c>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17" t="s">
        <v>379</v>
      </c>
      <c r="B195" s="317"/>
      <c r="C195" s="317"/>
      <c r="D195" s="317"/>
      <c r="E195" s="317"/>
      <c r="F195" s="317"/>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2</v>
      </c>
      <c r="C200" s="130"/>
      <c r="D200" s="251">
        <v>1</v>
      </c>
      <c r="E200" s="252"/>
      <c r="F200" s="253"/>
      <c r="G200" s="127"/>
    </row>
    <row r="201" spans="1:7" x14ac:dyDescent="0.3">
      <c r="A201" s="59" t="s">
        <v>36</v>
      </c>
      <c r="B201" s="59"/>
      <c r="C201" s="59"/>
      <c r="D201" s="59">
        <f>SUM(B176:C194,B196:C200)</f>
        <v>47</v>
      </c>
    </row>
    <row r="202" spans="1:7" x14ac:dyDescent="0.3">
      <c r="A202" s="5" t="s">
        <v>35</v>
      </c>
      <c r="B202" s="132"/>
      <c r="C202" s="133"/>
      <c r="D202" s="134">
        <f>D201/(COUNT(B176:C194,B196:C200)*2)</f>
        <v>0.97916666666666663</v>
      </c>
    </row>
    <row r="203" spans="1:7" x14ac:dyDescent="0.3">
      <c r="A203" s="145"/>
      <c r="B203" s="124"/>
      <c r="C203" s="135"/>
      <c r="D203" s="124"/>
    </row>
    <row r="204" spans="1:7" ht="18" x14ac:dyDescent="0.35">
      <c r="A204" s="42" t="s">
        <v>126</v>
      </c>
      <c r="B204" s="152"/>
      <c r="C204" s="153"/>
      <c r="D204" s="143">
        <f>SUM(D172,D201)</f>
        <v>61</v>
      </c>
    </row>
    <row r="205" spans="1:7" ht="18" x14ac:dyDescent="0.35">
      <c r="A205" s="42" t="s">
        <v>201</v>
      </c>
      <c r="B205" s="152"/>
      <c r="C205" s="153"/>
      <c r="D205" s="144">
        <f>D204/(COUNT(B165:C171,B176:C194,B196:C200)*2)</f>
        <v>0.9838709677419355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43186</v>
      </c>
      <c r="B208" s="124"/>
      <c r="C208" s="135"/>
      <c r="D208" s="124"/>
    </row>
    <row r="209" spans="1:7" x14ac:dyDescent="0.3">
      <c r="A209" s="311" t="s">
        <v>30</v>
      </c>
      <c r="B209" s="312" t="s">
        <v>31</v>
      </c>
      <c r="C209" s="312"/>
      <c r="D209" s="312" t="s">
        <v>46</v>
      </c>
      <c r="E209" s="313" t="s">
        <v>310</v>
      </c>
      <c r="F209" s="313" t="s">
        <v>360</v>
      </c>
      <c r="G209" s="127"/>
    </row>
    <row r="210" spans="1:7" x14ac:dyDescent="0.3">
      <c r="A210" s="311"/>
      <c r="B210" s="41" t="s">
        <v>34</v>
      </c>
      <c r="C210" s="41" t="s">
        <v>33</v>
      </c>
      <c r="D210" s="312"/>
      <c r="E210" s="313"/>
      <c r="F210" s="313"/>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t="s">
        <v>414</v>
      </c>
      <c r="E226" s="106"/>
      <c r="F226" s="204"/>
      <c r="G226" s="127"/>
    </row>
    <row r="227" spans="1:7" ht="30"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165" t="s">
        <v>415</v>
      </c>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36</v>
      </c>
    </row>
    <row r="245" spans="1:7" x14ac:dyDescent="0.3">
      <c r="A245" s="5" t="s">
        <v>35</v>
      </c>
      <c r="B245" s="132"/>
      <c r="C245" s="133"/>
      <c r="D245" s="134">
        <f>D244/(COUNT(B226:C243)*2)</f>
        <v>1</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17" t="s">
        <v>379</v>
      </c>
      <c r="B256" s="317"/>
      <c r="C256" s="317"/>
      <c r="D256" s="317"/>
      <c r="E256" s="317"/>
      <c r="F256" s="317"/>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2</v>
      </c>
      <c r="C261" s="140"/>
      <c r="D261" s="251">
        <v>1</v>
      </c>
      <c r="E261" s="252"/>
      <c r="F261" s="253"/>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82</v>
      </c>
    </row>
    <row r="266" spans="1:7" ht="18" x14ac:dyDescent="0.35">
      <c r="A266" s="57" t="s">
        <v>202</v>
      </c>
      <c r="B266" s="160"/>
      <c r="C266" s="161"/>
      <c r="D266" s="162">
        <f>D265/(COUNT(B226:C243,B248:C255,B212:C221,B257:C261)*2)</f>
        <v>1</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43186</v>
      </c>
      <c r="B269" s="124"/>
      <c r="C269" s="135"/>
      <c r="D269" s="124"/>
      <c r="F269" s="206"/>
      <c r="G269" s="214"/>
    </row>
    <row r="270" spans="1:7" s="16" customFormat="1" x14ac:dyDescent="0.3">
      <c r="A270" s="311" t="s">
        <v>30</v>
      </c>
      <c r="B270" s="312" t="s">
        <v>31</v>
      </c>
      <c r="C270" s="312"/>
      <c r="D270" s="312" t="s">
        <v>46</v>
      </c>
      <c r="E270" s="313" t="s">
        <v>310</v>
      </c>
      <c r="F270" s="313" t="s">
        <v>360</v>
      </c>
      <c r="G270" s="214"/>
    </row>
    <row r="271" spans="1:7" s="16" customFormat="1" x14ac:dyDescent="0.3">
      <c r="A271" s="311"/>
      <c r="B271" s="41" t="s">
        <v>34</v>
      </c>
      <c r="C271" s="41" t="s">
        <v>33</v>
      </c>
      <c r="D271" s="312"/>
      <c r="E271" s="313"/>
      <c r="F271" s="313"/>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t="s">
        <v>414</v>
      </c>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ht="132" x14ac:dyDescent="0.3">
      <c r="A293" s="70" t="s">
        <v>136</v>
      </c>
      <c r="B293" s="130">
        <v>0</v>
      </c>
      <c r="C293" s="130"/>
      <c r="D293" s="156" t="s">
        <v>417</v>
      </c>
      <c r="E293" s="116" t="s">
        <v>463</v>
      </c>
      <c r="F293" s="204" t="s">
        <v>356</v>
      </c>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165" t="s">
        <v>414</v>
      </c>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8" t="s">
        <v>396</v>
      </c>
      <c r="B308" s="319"/>
      <c r="C308" s="319"/>
      <c r="D308" s="319"/>
      <c r="E308" s="319"/>
      <c r="F308" s="320"/>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x14ac:dyDescent="0.3">
      <c r="A311" s="219" t="s">
        <v>391</v>
      </c>
      <c r="B311" s="130">
        <v>2</v>
      </c>
      <c r="C311" s="213"/>
      <c r="D311" s="165"/>
      <c r="E311" s="106"/>
      <c r="F311" s="204"/>
      <c r="G311" s="214"/>
    </row>
    <row r="312" spans="1:7" s="16" customFormat="1" ht="99" x14ac:dyDescent="0.3">
      <c r="A312" s="219" t="s">
        <v>392</v>
      </c>
      <c r="B312" s="130">
        <v>1</v>
      </c>
      <c r="C312" s="213"/>
      <c r="D312" s="165" t="s">
        <v>416</v>
      </c>
      <c r="E312" s="106"/>
      <c r="F312" s="204" t="s">
        <v>356</v>
      </c>
      <c r="G312" s="214"/>
    </row>
    <row r="313" spans="1:7" s="16" customFormat="1" ht="45" x14ac:dyDescent="0.3">
      <c r="A313" s="56" t="s">
        <v>249</v>
      </c>
      <c r="B313" s="280">
        <f>IF(D313=1, 2, IF(AND(D313&lt;1,D313&gt;0), 1, "0"))</f>
        <v>2</v>
      </c>
      <c r="C313" s="140"/>
      <c r="D313" s="251">
        <v>1</v>
      </c>
      <c r="E313" s="252"/>
      <c r="F313" s="253"/>
      <c r="G313" s="214"/>
    </row>
    <row r="314" spans="1:7" s="16" customFormat="1" x14ac:dyDescent="0.3">
      <c r="A314" s="5" t="s">
        <v>36</v>
      </c>
      <c r="B314" s="5"/>
      <c r="C314" s="5"/>
      <c r="D314" s="5">
        <f>SUM(B289:C307,B309:C313)</f>
        <v>45</v>
      </c>
      <c r="F314" s="206"/>
      <c r="G314" s="214"/>
    </row>
    <row r="315" spans="1:7" s="16" customFormat="1" x14ac:dyDescent="0.3">
      <c r="A315" s="5" t="s">
        <v>35</v>
      </c>
      <c r="B315" s="132"/>
      <c r="C315" s="133"/>
      <c r="D315" s="134">
        <f>D314/(COUNT(B289:C307,B309:C313)*2)</f>
        <v>0.9375</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69</v>
      </c>
      <c r="F317" s="206"/>
      <c r="G317" s="214"/>
    </row>
    <row r="318" spans="1:7" s="16" customFormat="1" ht="18" x14ac:dyDescent="0.35">
      <c r="A318" s="42" t="s">
        <v>203</v>
      </c>
      <c r="B318" s="152"/>
      <c r="C318" s="153"/>
      <c r="D318" s="144">
        <f>D317/(COUNT(B273:C284,B289:C307,B309:C313)*2)</f>
        <v>0.95833333333333337</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43186</v>
      </c>
      <c r="B321" s="124"/>
      <c r="C321" s="135"/>
      <c r="D321" s="127"/>
    </row>
    <row r="322" spans="1:7" x14ac:dyDescent="0.3">
      <c r="A322" s="311" t="s">
        <v>30</v>
      </c>
      <c r="B322" s="312" t="s">
        <v>31</v>
      </c>
      <c r="C322" s="312"/>
      <c r="D322" s="312" t="s">
        <v>46</v>
      </c>
      <c r="E322" s="313" t="s">
        <v>310</v>
      </c>
      <c r="F322" s="313" t="s">
        <v>360</v>
      </c>
      <c r="G322" s="127"/>
    </row>
    <row r="323" spans="1:7" x14ac:dyDescent="0.3">
      <c r="A323" s="311"/>
      <c r="B323" s="41" t="s">
        <v>34</v>
      </c>
      <c r="C323" s="41" t="s">
        <v>33</v>
      </c>
      <c r="D323" s="312"/>
      <c r="E323" s="313"/>
      <c r="F323" s="313"/>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ht="33" x14ac:dyDescent="0.3">
      <c r="A339" s="4" t="s">
        <v>5</v>
      </c>
      <c r="B339" s="130">
        <v>2</v>
      </c>
      <c r="C339" s="130"/>
      <c r="D339" s="129" t="s">
        <v>418</v>
      </c>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1</v>
      </c>
      <c r="C344" s="150" t="str">
        <f>IF(B344=0, -5, "0")</f>
        <v>0</v>
      </c>
      <c r="D344" s="116" t="s">
        <v>419</v>
      </c>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8" t="s">
        <v>379</v>
      </c>
      <c r="B349" s="319"/>
      <c r="C349" s="319"/>
      <c r="D349" s="319"/>
      <c r="E349" s="319"/>
      <c r="F349" s="319"/>
    </row>
    <row r="350" spans="1:7" s="112" customFormat="1" ht="27.75" customHeight="1" x14ac:dyDescent="0.3">
      <c r="A350" s="55" t="s">
        <v>361</v>
      </c>
      <c r="B350" s="130">
        <v>2</v>
      </c>
      <c r="C350" s="227"/>
      <c r="D350" s="289"/>
      <c r="E350" s="289"/>
      <c r="F350" s="204"/>
      <c r="G350" s="127"/>
    </row>
    <row r="351" spans="1:7" s="112" customFormat="1"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51">
        <v>1</v>
      </c>
      <c r="E353" s="252"/>
      <c r="F353" s="253"/>
    </row>
    <row r="354" spans="1:7" x14ac:dyDescent="0.3">
      <c r="A354" s="5" t="s">
        <v>36</v>
      </c>
      <c r="B354" s="59"/>
      <c r="C354" s="59"/>
      <c r="D354" s="232">
        <f>SUM(B337:C348,B350:C353)</f>
        <v>31</v>
      </c>
    </row>
    <row r="355" spans="1:7" x14ac:dyDescent="0.3">
      <c r="A355" s="5" t="s">
        <v>35</v>
      </c>
      <c r="B355" s="132"/>
      <c r="C355" s="133"/>
      <c r="D355" s="134">
        <f>D354/(COUNT(B337:C348,B350:C353)*2)</f>
        <v>0.96875</v>
      </c>
    </row>
    <row r="356" spans="1:7" x14ac:dyDescent="0.3">
      <c r="A356" s="2"/>
      <c r="B356" s="135"/>
      <c r="C356" s="135"/>
      <c r="D356" s="135"/>
    </row>
    <row r="357" spans="1:7" ht="18" x14ac:dyDescent="0.35">
      <c r="A357" s="42" t="s">
        <v>39</v>
      </c>
      <c r="B357" s="152"/>
      <c r="C357" s="153"/>
      <c r="D357" s="143">
        <f>SUM(D354,D333)</f>
        <v>47</v>
      </c>
    </row>
    <row r="358" spans="1:7" ht="18" x14ac:dyDescent="0.35">
      <c r="A358" s="42" t="s">
        <v>204</v>
      </c>
      <c r="B358" s="152"/>
      <c r="C358" s="153"/>
      <c r="D358" s="144">
        <f>D357/(COUNT(B337:C348,B325:C332,B350:C353)*2)</f>
        <v>0.97916666666666663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43186</v>
      </c>
      <c r="B361" s="124"/>
      <c r="C361" s="135"/>
      <c r="D361" s="124"/>
    </row>
    <row r="362" spans="1:7" x14ac:dyDescent="0.3">
      <c r="A362" s="311" t="s">
        <v>30</v>
      </c>
      <c r="B362" s="312" t="s">
        <v>31</v>
      </c>
      <c r="C362" s="312"/>
      <c r="D362" s="312" t="s">
        <v>46</v>
      </c>
      <c r="E362" s="313" t="s">
        <v>310</v>
      </c>
      <c r="F362" s="313" t="s">
        <v>360</v>
      </c>
      <c r="G362" s="127"/>
    </row>
    <row r="363" spans="1:7" x14ac:dyDescent="0.3">
      <c r="A363" s="311"/>
      <c r="B363" s="41" t="s">
        <v>34</v>
      </c>
      <c r="C363" s="41" t="s">
        <v>33</v>
      </c>
      <c r="D363" s="312"/>
      <c r="E363" s="313"/>
      <c r="F363" s="313"/>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28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17" t="s">
        <v>379</v>
      </c>
      <c r="B383" s="317"/>
      <c r="C383" s="317"/>
      <c r="D383" s="317"/>
      <c r="E383" s="317"/>
      <c r="F383" s="317"/>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 "0"))</f>
        <v>2</v>
      </c>
      <c r="C386" s="130"/>
      <c r="D386" s="251">
        <v>1</v>
      </c>
      <c r="E386" s="252"/>
      <c r="F386" s="253"/>
      <c r="G386" s="127"/>
    </row>
    <row r="387" spans="1:7" ht="39.75" customHeight="1" x14ac:dyDescent="0.3">
      <c r="A387" s="59" t="s">
        <v>36</v>
      </c>
      <c r="B387" s="59"/>
      <c r="C387" s="59"/>
      <c r="D387" s="59">
        <f>SUM(B377:C382,B384:C386)</f>
        <v>18</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34</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43186</v>
      </c>
      <c r="B394" s="124"/>
      <c r="C394" s="135"/>
      <c r="D394" s="127"/>
      <c r="G394" s="127"/>
    </row>
    <row r="395" spans="1:7" x14ac:dyDescent="0.3">
      <c r="A395" s="311" t="s">
        <v>30</v>
      </c>
      <c r="B395" s="312" t="s">
        <v>31</v>
      </c>
      <c r="C395" s="312"/>
      <c r="D395" s="312" t="s">
        <v>46</v>
      </c>
      <c r="E395" s="313" t="s">
        <v>310</v>
      </c>
      <c r="F395" s="313" t="s">
        <v>360</v>
      </c>
      <c r="G395" s="127"/>
    </row>
    <row r="396" spans="1:7" x14ac:dyDescent="0.3">
      <c r="A396" s="311"/>
      <c r="B396" s="41" t="s">
        <v>34</v>
      </c>
      <c r="C396" s="41" t="s">
        <v>33</v>
      </c>
      <c r="D396" s="312"/>
      <c r="E396" s="313"/>
      <c r="F396" s="313"/>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t="s">
        <v>415</v>
      </c>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7" t="s">
        <v>379</v>
      </c>
      <c r="B435" s="317"/>
      <c r="C435" s="317"/>
      <c r="D435" s="317"/>
      <c r="E435" s="317"/>
      <c r="F435" s="317"/>
      <c r="G435" s="12"/>
    </row>
    <row r="436" spans="1:7" ht="26.25" customHeight="1" x14ac:dyDescent="0.3">
      <c r="A436" s="70" t="s">
        <v>361</v>
      </c>
      <c r="B436" s="130">
        <v>2</v>
      </c>
      <c r="C436" s="130"/>
      <c r="D436" s="129"/>
      <c r="E436" s="94"/>
      <c r="F436" s="204"/>
      <c r="G436" s="233"/>
    </row>
    <row r="437" spans="1:7" x14ac:dyDescent="0.3">
      <c r="A437" s="10" t="s">
        <v>391</v>
      </c>
      <c r="B437" s="130">
        <v>2</v>
      </c>
      <c r="C437" s="130"/>
      <c r="D437" s="129"/>
      <c r="E437" s="94"/>
      <c r="F437" s="204"/>
      <c r="G437" s="12"/>
    </row>
    <row r="438" spans="1:7" ht="49.5" x14ac:dyDescent="0.3">
      <c r="A438" s="10" t="s">
        <v>392</v>
      </c>
      <c r="B438" s="130">
        <v>1</v>
      </c>
      <c r="C438" s="150" t="str">
        <f>IF(B438=0, -5, "0")</f>
        <v>0</v>
      </c>
      <c r="D438" s="129" t="s">
        <v>420</v>
      </c>
      <c r="E438" s="94"/>
      <c r="F438" s="204"/>
      <c r="G438" s="12"/>
    </row>
    <row r="439" spans="1:7" ht="45" x14ac:dyDescent="0.3">
      <c r="A439" s="4" t="s">
        <v>249</v>
      </c>
      <c r="B439" s="280">
        <f>IF(D439=1, 2, IF(AND(D439&lt;1,D439&gt;0), 1, "0"))</f>
        <v>2</v>
      </c>
      <c r="C439" s="130"/>
      <c r="D439" s="251">
        <v>1</v>
      </c>
      <c r="E439" s="252"/>
      <c r="F439" s="253"/>
      <c r="G439" s="12"/>
    </row>
    <row r="440" spans="1:7" ht="27.75" customHeight="1" x14ac:dyDescent="0.3">
      <c r="A440" s="59" t="s">
        <v>36</v>
      </c>
      <c r="B440" s="59"/>
      <c r="C440" s="59"/>
      <c r="D440" s="59">
        <f>SUM(B430:C434,B436:C439)</f>
        <v>17</v>
      </c>
    </row>
    <row r="441" spans="1:7" x14ac:dyDescent="0.3">
      <c r="A441" s="5" t="s">
        <v>35</v>
      </c>
      <c r="B441" s="132"/>
      <c r="C441" s="133"/>
      <c r="D441" s="134">
        <f>D440/(COUNT(B430:C434,B436:C439)*2)</f>
        <v>0.94444444444444442</v>
      </c>
    </row>
    <row r="442" spans="1:7" x14ac:dyDescent="0.3">
      <c r="A442" s="2"/>
      <c r="B442" s="135"/>
      <c r="C442" s="135"/>
      <c r="D442" s="135"/>
    </row>
    <row r="443" spans="1:7" ht="18" x14ac:dyDescent="0.35">
      <c r="A443" s="42" t="s">
        <v>41</v>
      </c>
      <c r="B443" s="152"/>
      <c r="C443" s="153"/>
      <c r="D443" s="143">
        <f>SUM(D440,D417,D426,D406)</f>
        <v>57</v>
      </c>
    </row>
    <row r="444" spans="1:7" ht="18" x14ac:dyDescent="0.35">
      <c r="A444" s="42" t="s">
        <v>206</v>
      </c>
      <c r="B444" s="152"/>
      <c r="C444" s="153"/>
      <c r="D444" s="144">
        <f>D443/(COUNT(B430:C434,B410:C416,B421:C425,B398:C405,B436:C439)*2)</f>
        <v>0.98275862068965514</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43186</v>
      </c>
      <c r="B447" s="124"/>
      <c r="C447" s="135"/>
      <c r="D447" s="124"/>
    </row>
    <row r="448" spans="1:7" x14ac:dyDescent="0.3">
      <c r="A448" s="311" t="s">
        <v>30</v>
      </c>
      <c r="B448" s="312" t="s">
        <v>31</v>
      </c>
      <c r="C448" s="312"/>
      <c r="D448" s="312" t="s">
        <v>46</v>
      </c>
      <c r="E448" s="313" t="s">
        <v>310</v>
      </c>
      <c r="F448" s="313" t="s">
        <v>360</v>
      </c>
      <c r="G448" s="127"/>
    </row>
    <row r="449" spans="1:6" x14ac:dyDescent="0.3">
      <c r="A449" s="311"/>
      <c r="B449" s="41" t="s">
        <v>34</v>
      </c>
      <c r="C449" s="41" t="s">
        <v>33</v>
      </c>
      <c r="D449" s="312"/>
      <c r="E449" s="313"/>
      <c r="F449" s="313"/>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2</v>
      </c>
      <c r="C462" s="130"/>
      <c r="D462" s="95"/>
      <c r="E462" s="94"/>
      <c r="F462" s="204"/>
    </row>
    <row r="463" spans="1:6" x14ac:dyDescent="0.3">
      <c r="A463" s="70" t="s">
        <v>351</v>
      </c>
      <c r="B463" s="130">
        <v>2</v>
      </c>
      <c r="C463" s="130"/>
      <c r="D463" s="95"/>
      <c r="E463" s="94"/>
      <c r="F463" s="204"/>
    </row>
    <row r="464" spans="1:6" ht="49.5" x14ac:dyDescent="0.3">
      <c r="A464" s="70" t="s">
        <v>133</v>
      </c>
      <c r="B464" s="130">
        <v>1</v>
      </c>
      <c r="C464" s="130"/>
      <c r="D464" s="138" t="s">
        <v>464</v>
      </c>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4" t="s">
        <v>379</v>
      </c>
      <c r="B471" s="315"/>
      <c r="C471" s="315"/>
      <c r="D471" s="315"/>
      <c r="E471" s="315"/>
      <c r="F471" s="315"/>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2</v>
      </c>
      <c r="C476" s="140"/>
      <c r="D476" s="251">
        <v>1</v>
      </c>
      <c r="E476" s="252"/>
      <c r="F476" s="253"/>
    </row>
    <row r="477" spans="1:7" x14ac:dyDescent="0.3">
      <c r="A477" s="5" t="s">
        <v>36</v>
      </c>
      <c r="B477" s="5"/>
      <c r="C477" s="5"/>
      <c r="D477" s="234">
        <f>SUM(B461:C470,B472:C476)</f>
        <v>29</v>
      </c>
    </row>
    <row r="478" spans="1:7" x14ac:dyDescent="0.3">
      <c r="A478" s="5" t="s">
        <v>35</v>
      </c>
      <c r="B478" s="132"/>
      <c r="C478" s="133"/>
      <c r="D478" s="134">
        <f>D477/(COUNT(B461:C470,B472:C476)*2)</f>
        <v>0.96666666666666667</v>
      </c>
    </row>
    <row r="479" spans="1:7" x14ac:dyDescent="0.3">
      <c r="A479" s="2"/>
      <c r="B479" s="135"/>
      <c r="C479" s="135"/>
      <c r="D479" s="135"/>
    </row>
    <row r="480" spans="1:7" ht="18" x14ac:dyDescent="0.35">
      <c r="A480" s="42" t="s">
        <v>115</v>
      </c>
      <c r="B480" s="152"/>
      <c r="C480" s="153"/>
      <c r="D480" s="143">
        <f>SUM(D477,D457)</f>
        <v>41</v>
      </c>
    </row>
    <row r="481" spans="1:7" ht="18" x14ac:dyDescent="0.35">
      <c r="A481" s="42" t="s">
        <v>207</v>
      </c>
      <c r="B481" s="152"/>
      <c r="C481" s="153"/>
      <c r="D481" s="144">
        <f>D480/(COUNT(B461:C470,B451:C456,B472:C476)*2)</f>
        <v>0.97619047619047616</v>
      </c>
    </row>
    <row r="482" spans="1:7" x14ac:dyDescent="0.3">
      <c r="A482" s="1"/>
      <c r="B482" s="124"/>
      <c r="C482" s="135"/>
      <c r="D482" s="124"/>
    </row>
    <row r="483" spans="1:7" ht="21.75" customHeight="1" x14ac:dyDescent="0.35">
      <c r="A483" s="316" t="s">
        <v>367</v>
      </c>
      <c r="B483" s="316"/>
      <c r="C483" s="316"/>
      <c r="D483" s="316"/>
      <c r="E483" s="185"/>
      <c r="F483" s="201"/>
    </row>
    <row r="484" spans="1:7" x14ac:dyDescent="0.3">
      <c r="A484" s="74">
        <f>B11</f>
        <v>43186</v>
      </c>
      <c r="B484" s="124"/>
      <c r="C484" s="135"/>
      <c r="D484" s="124"/>
    </row>
    <row r="485" spans="1:7" x14ac:dyDescent="0.3">
      <c r="A485" s="311" t="s">
        <v>30</v>
      </c>
      <c r="B485" s="312" t="s">
        <v>31</v>
      </c>
      <c r="C485" s="312"/>
      <c r="D485" s="312" t="s">
        <v>46</v>
      </c>
      <c r="E485" s="313" t="s">
        <v>310</v>
      </c>
      <c r="F485" s="313" t="s">
        <v>360</v>
      </c>
      <c r="G485" s="127"/>
    </row>
    <row r="486" spans="1:7" x14ac:dyDescent="0.3">
      <c r="A486" s="311"/>
      <c r="B486" s="41" t="s">
        <v>34</v>
      </c>
      <c r="C486" s="41" t="s">
        <v>33</v>
      </c>
      <c r="D486" s="312"/>
      <c r="E486" s="313"/>
      <c r="F486" s="313"/>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t="s">
        <v>421</v>
      </c>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t="s">
        <v>422</v>
      </c>
      <c r="E497" s="94"/>
      <c r="F497" s="204"/>
    </row>
    <row r="498" spans="1:7" ht="45" x14ac:dyDescent="0.3">
      <c r="A498" s="62" t="s">
        <v>249</v>
      </c>
      <c r="B498" s="280">
        <f>IF(D498=1, 2, IF(AND(D498&lt;1,D498&gt;0), 1, "0"))</f>
        <v>2</v>
      </c>
      <c r="C498" s="213"/>
      <c r="D498" s="251">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43186</v>
      </c>
      <c r="B506" s="124"/>
      <c r="C506" s="135"/>
      <c r="D506" s="124"/>
    </row>
    <row r="507" spans="1:7" x14ac:dyDescent="0.3">
      <c r="A507" s="311" t="s">
        <v>30</v>
      </c>
      <c r="B507" s="312" t="s">
        <v>31</v>
      </c>
      <c r="C507" s="312"/>
      <c r="D507" s="312" t="s">
        <v>46</v>
      </c>
      <c r="E507" s="313" t="s">
        <v>310</v>
      </c>
      <c r="F507" s="313" t="s">
        <v>360</v>
      </c>
      <c r="G507" s="127"/>
    </row>
    <row r="508" spans="1:7" x14ac:dyDescent="0.3">
      <c r="A508" s="311"/>
      <c r="B508" s="41" t="s">
        <v>34</v>
      </c>
      <c r="C508" s="41" t="s">
        <v>33</v>
      </c>
      <c r="D508" s="312"/>
      <c r="E508" s="313"/>
      <c r="F508" s="313"/>
    </row>
    <row r="509" spans="1:7" ht="33" x14ac:dyDescent="0.3">
      <c r="A509" s="6" t="s">
        <v>15</v>
      </c>
      <c r="B509" s="130">
        <v>2</v>
      </c>
      <c r="C509" s="130"/>
      <c r="D509" s="95" t="s">
        <v>423</v>
      </c>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"0"))</f>
        <v>2</v>
      </c>
      <c r="C512" s="140"/>
      <c r="D512" s="251">
        <v>1</v>
      </c>
      <c r="E512" s="254"/>
      <c r="F512" s="255"/>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43186</v>
      </c>
      <c r="B517" s="124"/>
      <c r="C517" s="135"/>
      <c r="D517" s="124"/>
    </row>
    <row r="518" spans="1:7" x14ac:dyDescent="0.3">
      <c r="A518" s="311" t="s">
        <v>30</v>
      </c>
      <c r="B518" s="312" t="s">
        <v>31</v>
      </c>
      <c r="C518" s="312"/>
      <c r="D518" s="312" t="s">
        <v>46</v>
      </c>
      <c r="E518" s="313" t="s">
        <v>310</v>
      </c>
      <c r="F518" s="313" t="s">
        <v>360</v>
      </c>
      <c r="G518" s="127"/>
    </row>
    <row r="519" spans="1:7" x14ac:dyDescent="0.3">
      <c r="A519" s="311"/>
      <c r="B519" s="41" t="s">
        <v>34</v>
      </c>
      <c r="C519" s="41" t="s">
        <v>33</v>
      </c>
      <c r="D519" s="312"/>
      <c r="E519" s="313"/>
      <c r="F519" s="313"/>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49.5" x14ac:dyDescent="0.3">
      <c r="A522" s="4" t="s">
        <v>47</v>
      </c>
      <c r="B522" s="130">
        <v>2</v>
      </c>
      <c r="C522" s="130"/>
      <c r="D522" s="95" t="s">
        <v>424</v>
      </c>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156" t="s">
        <v>425</v>
      </c>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"0"))</f>
        <v>2</v>
      </c>
      <c r="C532" s="140"/>
      <c r="D532" s="251">
        <v>1</v>
      </c>
      <c r="E532" s="252"/>
      <c r="F532" s="253"/>
    </row>
    <row r="533" spans="1:7" x14ac:dyDescent="0.3">
      <c r="A533" s="5" t="s">
        <v>36</v>
      </c>
      <c r="B533" s="5"/>
      <c r="C533" s="5"/>
      <c r="D533" s="5">
        <f>SUM(B520:C532)</f>
        <v>18</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43186</v>
      </c>
      <c r="B537" s="124"/>
      <c r="C537" s="135"/>
      <c r="D537" s="124"/>
      <c r="G537" s="127"/>
    </row>
    <row r="538" spans="1:7" x14ac:dyDescent="0.3">
      <c r="A538" s="311" t="s">
        <v>30</v>
      </c>
      <c r="B538" s="312" t="s">
        <v>31</v>
      </c>
      <c r="C538" s="312"/>
      <c r="D538" s="312" t="s">
        <v>46</v>
      </c>
      <c r="E538" s="313" t="s">
        <v>310</v>
      </c>
      <c r="F538" s="313" t="s">
        <v>360</v>
      </c>
      <c r="G538" s="127"/>
    </row>
    <row r="539" spans="1:7" x14ac:dyDescent="0.3">
      <c r="A539" s="311"/>
      <c r="B539" s="41" t="s">
        <v>34</v>
      </c>
      <c r="C539" s="41" t="s">
        <v>33</v>
      </c>
      <c r="D539" s="312"/>
      <c r="E539" s="313"/>
      <c r="F539" s="313"/>
      <c r="G539" s="127"/>
    </row>
    <row r="540" spans="1:7" ht="18"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t="s">
        <v>414</v>
      </c>
      <c r="E542" s="94"/>
      <c r="F542" s="204"/>
    </row>
    <row r="543" spans="1:7" ht="45" x14ac:dyDescent="0.3">
      <c r="A543" s="66" t="s">
        <v>249</v>
      </c>
      <c r="B543" s="280">
        <f>IF(D543=1, 2, IF(AND(D543&lt;1,D543&gt;0), 1, "0"))</f>
        <v>2</v>
      </c>
      <c r="C543" s="130"/>
      <c r="D543" s="251">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610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0.9838709677419355</v>
      </c>
    </row>
  </sheetData>
  <sheetProtection algorithmName="SHA-512" hashValue="40AeSzY1FnYGyRltqLxFihA9eRANuXieRDbUC4y8iN5iltnKrqyp/4a0nNLdQg7jmIoQ2CG6l9RJTL2Bhen4ow==" saltValue="IyilhxelnZ35z1LMembdQQ=="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25" orientation="portrait" r:id="rId1"/>
  <rowBreaks count="5" manualBreakCount="5">
    <brk id="85" max="6" man="1"/>
    <brk id="202" max="6" man="1"/>
    <brk id="267" max="6" man="1"/>
    <brk id="388" max="6" man="1"/>
    <brk id="53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91" zoomScaleNormal="90" zoomScaleSheetLayoutView="91" workbookViewId="0">
      <selection activeCell="F197" sqref="F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1" t="s">
        <v>50</v>
      </c>
      <c r="B6" s="351"/>
      <c r="C6" s="351"/>
      <c r="D6" s="351"/>
      <c r="E6" s="351"/>
      <c r="F6" s="351"/>
      <c r="G6" s="125"/>
    </row>
    <row r="7" spans="1:7" s="12" customFormat="1" ht="21.75" customHeight="1" x14ac:dyDescent="0.45">
      <c r="A7" s="332" t="str">
        <f>'A1 Exploitation'!A8:F8</f>
        <v>Mourouj 1</v>
      </c>
      <c r="B7" s="332"/>
      <c r="C7" s="332"/>
      <c r="D7" s="332"/>
      <c r="E7" s="332"/>
      <c r="F7" s="332"/>
      <c r="G7" s="125"/>
    </row>
    <row r="8" spans="1:7" s="12" customFormat="1" ht="24" x14ac:dyDescent="0.45">
      <c r="A8" s="14" t="s">
        <v>42</v>
      </c>
      <c r="B8" s="352" t="str">
        <f>'A1 Exploitation'!B9:F9</f>
        <v>Dr Raja Bouhalfaya</v>
      </c>
      <c r="C8" s="352"/>
      <c r="D8" s="352"/>
      <c r="E8" s="352"/>
      <c r="F8" s="352"/>
      <c r="G8" s="125"/>
    </row>
    <row r="9" spans="1:7" s="12" customFormat="1" ht="24" x14ac:dyDescent="0.45">
      <c r="A9" s="15" t="s">
        <v>44</v>
      </c>
      <c r="B9" s="353" t="str">
        <f>'A1 Exploitation'!B10:F10</f>
        <v>Directeur du magasin et chefs rayons</v>
      </c>
      <c r="C9" s="353"/>
      <c r="D9" s="353"/>
      <c r="E9" s="353"/>
      <c r="F9" s="353"/>
      <c r="G9" s="125"/>
    </row>
    <row r="10" spans="1:7" s="12" customFormat="1" ht="24" x14ac:dyDescent="0.45">
      <c r="A10" s="14" t="s">
        <v>43</v>
      </c>
      <c r="B10" s="350">
        <f>'A1 Exploitation'!B11:F11</f>
        <v>43186</v>
      </c>
      <c r="C10" s="350"/>
      <c r="D10" s="350"/>
      <c r="E10" s="350"/>
      <c r="F10" s="350"/>
      <c r="G10" s="125"/>
    </row>
    <row r="11" spans="1:7" s="12" customFormat="1" ht="24" x14ac:dyDescent="0.45">
      <c r="A11" s="14" t="s">
        <v>294</v>
      </c>
      <c r="B11" s="349">
        <f>D199</f>
        <v>0.87606837606837606</v>
      </c>
      <c r="C11" s="349"/>
      <c r="D11" s="349"/>
      <c r="E11" s="349"/>
      <c r="F11" s="349"/>
      <c r="G11" s="125"/>
    </row>
    <row r="12" spans="1:7" s="12" customFormat="1" ht="22.5" x14ac:dyDescent="0.45">
      <c r="A12" s="11"/>
      <c r="D12" s="328"/>
      <c r="E12" s="328"/>
      <c r="F12" s="328"/>
      <c r="G12" s="328"/>
    </row>
    <row r="13" spans="1:7" s="12" customFormat="1" ht="11.25" customHeight="1" x14ac:dyDescent="0.3">
      <c r="A13" s="311" t="s">
        <v>30</v>
      </c>
      <c r="B13" s="312" t="s">
        <v>31</v>
      </c>
      <c r="C13" s="312"/>
      <c r="D13" s="312" t="s">
        <v>46</v>
      </c>
      <c r="E13" s="312" t="s">
        <v>190</v>
      </c>
      <c r="F13" s="312" t="s">
        <v>191</v>
      </c>
      <c r="G13" s="112"/>
    </row>
    <row r="14" spans="1:7" s="12" customFormat="1" ht="12.75" customHeight="1" x14ac:dyDescent="0.3">
      <c r="A14" s="311"/>
      <c r="B14" s="34" t="s">
        <v>34</v>
      </c>
      <c r="C14" s="34" t="s">
        <v>33</v>
      </c>
      <c r="D14" s="312"/>
      <c r="E14" s="312"/>
      <c r="F14" s="312"/>
      <c r="G14" s="127"/>
    </row>
    <row r="15" spans="1:7" x14ac:dyDescent="0.3">
      <c r="A15" s="17"/>
      <c r="B15" s="17"/>
      <c r="C15" s="17"/>
      <c r="D15" s="17"/>
    </row>
    <row r="16" spans="1:7" ht="19.5" x14ac:dyDescent="0.4">
      <c r="A16" s="344" t="s">
        <v>0</v>
      </c>
      <c r="B16" s="345"/>
      <c r="C16" s="345"/>
      <c r="D16" s="345"/>
      <c r="E16" s="345"/>
      <c r="F16" s="345"/>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6" t="s">
        <v>36</v>
      </c>
      <c r="B22" s="342"/>
      <c r="C22" s="343"/>
      <c r="D22" s="250">
        <f>SUM(B17:C21)</f>
        <v>10</v>
      </c>
    </row>
    <row r="23" spans="1:7" x14ac:dyDescent="0.3">
      <c r="A23" s="337" t="s">
        <v>295</v>
      </c>
      <c r="B23" s="338"/>
      <c r="C23" s="339"/>
      <c r="D23" s="33">
        <f>D22/(COUNT(B17:C21)*2)</f>
        <v>1</v>
      </c>
    </row>
    <row r="24" spans="1:7" s="22" customFormat="1" x14ac:dyDescent="0.3">
      <c r="A24" s="26"/>
      <c r="B24" s="27"/>
      <c r="C24" s="27"/>
      <c r="D24" s="28"/>
      <c r="G24" s="126"/>
    </row>
    <row r="25" spans="1:7" ht="19.5" x14ac:dyDescent="0.4">
      <c r="A25" s="335" t="s">
        <v>4</v>
      </c>
      <c r="B25" s="336"/>
      <c r="C25" s="336"/>
      <c r="D25" s="336"/>
      <c r="E25" s="336"/>
      <c r="F25" s="336"/>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7" t="s">
        <v>36</v>
      </c>
      <c r="B33" s="338"/>
      <c r="C33" s="339"/>
      <c r="D33" s="248">
        <f>SUM(B26:C32)</f>
        <v>14</v>
      </c>
    </row>
    <row r="34" spans="1:7" x14ac:dyDescent="0.3">
      <c r="A34" s="337" t="s">
        <v>295</v>
      </c>
      <c r="B34" s="338"/>
      <c r="C34" s="339"/>
      <c r="D34" s="33">
        <f>D33/(COUNT(B26:C32)*2)</f>
        <v>1</v>
      </c>
    </row>
    <row r="35" spans="1:7" s="22" customFormat="1" x14ac:dyDescent="0.3">
      <c r="A35" s="26"/>
      <c r="B35" s="27"/>
      <c r="C35" s="27"/>
      <c r="D35" s="28"/>
      <c r="G35" s="126"/>
    </row>
    <row r="36" spans="1:7" s="22" customFormat="1" ht="19.5" x14ac:dyDescent="0.4">
      <c r="A36" s="335" t="s">
        <v>219</v>
      </c>
      <c r="B36" s="336"/>
      <c r="C36" s="336"/>
      <c r="D36" s="336"/>
      <c r="E36" s="336"/>
      <c r="F36" s="336"/>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7" t="s">
        <v>36</v>
      </c>
      <c r="B42" s="338"/>
      <c r="C42" s="339"/>
      <c r="D42" s="248">
        <f>SUM(B37:C41)</f>
        <v>10</v>
      </c>
      <c r="E42" s="13"/>
      <c r="F42" s="13"/>
      <c r="G42" s="126"/>
    </row>
    <row r="43" spans="1:7" s="22" customFormat="1" x14ac:dyDescent="0.3">
      <c r="A43" s="337" t="s">
        <v>295</v>
      </c>
      <c r="B43" s="338"/>
      <c r="C43" s="339"/>
      <c r="D43" s="33">
        <f>D42/(COUNT(B37:C41)*2)</f>
        <v>1</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426</v>
      </c>
      <c r="E50" s="94"/>
      <c r="F50" s="94"/>
    </row>
    <row r="51" spans="1:7" ht="18" x14ac:dyDescent="0.35">
      <c r="A51" s="40" t="s">
        <v>296</v>
      </c>
      <c r="B51" s="94">
        <v>2</v>
      </c>
      <c r="C51" s="120" t="str">
        <f>IF(B51=0, -5, "0")</f>
        <v>0</v>
      </c>
      <c r="D51" s="98"/>
      <c r="E51" s="94"/>
      <c r="F51" s="94"/>
    </row>
    <row r="52" spans="1:7" x14ac:dyDescent="0.3">
      <c r="A52" s="337" t="s">
        <v>36</v>
      </c>
      <c r="B52" s="338"/>
      <c r="C52" s="339"/>
      <c r="D52" s="248">
        <f>SUM(B46:C51)</f>
        <v>12</v>
      </c>
    </row>
    <row r="53" spans="1:7" x14ac:dyDescent="0.3">
      <c r="A53" s="337" t="s">
        <v>295</v>
      </c>
      <c r="B53" s="338"/>
      <c r="C53" s="339"/>
      <c r="D53" s="33">
        <f>D52/(COUNT(B46:C51)*2)</f>
        <v>1</v>
      </c>
    </row>
    <row r="54" spans="1:7" s="22" customFormat="1" x14ac:dyDescent="0.3">
      <c r="A54" s="26"/>
      <c r="B54" s="27"/>
      <c r="C54" s="27"/>
      <c r="D54" s="28"/>
      <c r="G54" s="126"/>
    </row>
    <row r="55" spans="1:7" ht="19.5" x14ac:dyDescent="0.4">
      <c r="A55" s="335" t="s">
        <v>8</v>
      </c>
      <c r="B55" s="336"/>
      <c r="C55" s="336"/>
      <c r="D55" s="336"/>
      <c r="E55" s="336"/>
      <c r="F55" s="336"/>
    </row>
    <row r="56" spans="1:7" ht="83.25" x14ac:dyDescent="0.35">
      <c r="A56" s="43" t="s">
        <v>176</v>
      </c>
      <c r="B56" s="94">
        <v>0</v>
      </c>
      <c r="C56" s="120">
        <f>IF(B56=0, -5, "0")</f>
        <v>-5</v>
      </c>
      <c r="D56" s="95" t="s">
        <v>452</v>
      </c>
      <c r="E56" s="95" t="s">
        <v>427</v>
      </c>
      <c r="F56" s="94" t="s">
        <v>357</v>
      </c>
    </row>
    <row r="57" spans="1:7" x14ac:dyDescent="0.3">
      <c r="A57" s="21" t="s">
        <v>168</v>
      </c>
      <c r="B57" s="94">
        <v>2</v>
      </c>
      <c r="C57" s="94"/>
      <c r="D57" s="94"/>
      <c r="E57" s="99"/>
      <c r="F57" s="94"/>
    </row>
    <row r="58" spans="1:7" x14ac:dyDescent="0.3">
      <c r="A58" s="23" t="s">
        <v>244</v>
      </c>
      <c r="B58" s="94">
        <v>2</v>
      </c>
      <c r="C58" s="94"/>
      <c r="D58" s="95"/>
      <c r="E58" s="95"/>
      <c r="F58" s="94"/>
    </row>
    <row r="59" spans="1:7" ht="49.5" x14ac:dyDescent="0.3">
      <c r="A59" s="23" t="s">
        <v>92</v>
      </c>
      <c r="B59" s="94">
        <v>0</v>
      </c>
      <c r="C59" s="94"/>
      <c r="D59" s="95" t="s">
        <v>428</v>
      </c>
      <c r="E59" s="113" t="s">
        <v>429</v>
      </c>
      <c r="F59" s="94" t="s">
        <v>357</v>
      </c>
    </row>
    <row r="60" spans="1:7" ht="66.75" x14ac:dyDescent="0.35">
      <c r="A60" s="43" t="s">
        <v>221</v>
      </c>
      <c r="B60" s="94" t="s">
        <v>32</v>
      </c>
      <c r="C60" s="120" t="str">
        <f>IF(B60=0, -5, "0")</f>
        <v>0</v>
      </c>
      <c r="D60" s="95" t="s">
        <v>453</v>
      </c>
      <c r="E60" s="94"/>
      <c r="F60" s="94"/>
    </row>
    <row r="61" spans="1:7" ht="18" x14ac:dyDescent="0.35">
      <c r="A61" s="40" t="s">
        <v>297</v>
      </c>
      <c r="B61" s="94">
        <v>2</v>
      </c>
      <c r="C61" s="120" t="str">
        <f>IF(B61=0, -5, "0")</f>
        <v>0</v>
      </c>
      <c r="D61" s="95"/>
      <c r="E61" s="94"/>
      <c r="F61" s="94"/>
    </row>
    <row r="62" spans="1:7" ht="33" x14ac:dyDescent="0.3">
      <c r="A62" s="17" t="s">
        <v>293</v>
      </c>
      <c r="B62" s="94">
        <v>1</v>
      </c>
      <c r="C62" s="94"/>
      <c r="D62" s="95" t="s">
        <v>430</v>
      </c>
      <c r="E62" s="94"/>
      <c r="F62" s="94" t="s">
        <v>356</v>
      </c>
    </row>
    <row r="63" spans="1:7" x14ac:dyDescent="0.3">
      <c r="A63" s="337" t="s">
        <v>36</v>
      </c>
      <c r="B63" s="338"/>
      <c r="C63" s="339"/>
      <c r="D63" s="248">
        <f>SUM(B56:C62)</f>
        <v>2</v>
      </c>
    </row>
    <row r="64" spans="1:7" x14ac:dyDescent="0.3">
      <c r="A64" s="337" t="s">
        <v>295</v>
      </c>
      <c r="B64" s="338"/>
      <c r="C64" s="339"/>
      <c r="D64" s="33">
        <f>D63/(COUNT(B56:C62)*2)</f>
        <v>0.14285714285714285</v>
      </c>
    </row>
    <row r="65" spans="1:7" s="22" customFormat="1" x14ac:dyDescent="0.3">
      <c r="A65" s="26"/>
      <c r="B65" s="27"/>
      <c r="C65" s="27"/>
      <c r="D65" s="28"/>
      <c r="G65" s="126"/>
    </row>
    <row r="66" spans="1:7" ht="19.5" x14ac:dyDescent="0.4">
      <c r="A66" s="335" t="s">
        <v>130</v>
      </c>
      <c r="B66" s="336"/>
      <c r="C66" s="336"/>
      <c r="D66" s="336"/>
      <c r="E66" s="336"/>
      <c r="F66" s="336"/>
    </row>
    <row r="67" spans="1:7" ht="19.5" x14ac:dyDescent="0.4">
      <c r="A67" s="17" t="s">
        <v>271</v>
      </c>
      <c r="B67" s="100">
        <v>2</v>
      </c>
      <c r="C67" s="101"/>
      <c r="D67" s="102"/>
      <c r="E67" s="102"/>
      <c r="F67" s="94"/>
    </row>
    <row r="68" spans="1:7" ht="66" x14ac:dyDescent="0.4">
      <c r="A68" s="17" t="s">
        <v>272</v>
      </c>
      <c r="B68" s="100">
        <v>0</v>
      </c>
      <c r="C68" s="101"/>
      <c r="D68" s="113" t="s">
        <v>431</v>
      </c>
      <c r="E68" s="113" t="s">
        <v>432</v>
      </c>
      <c r="F68" s="94" t="s">
        <v>357</v>
      </c>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13" t="s">
        <v>433</v>
      </c>
      <c r="E75" s="105"/>
      <c r="F75" s="94"/>
    </row>
    <row r="76" spans="1:7" ht="18" x14ac:dyDescent="0.35">
      <c r="A76" s="46" t="s">
        <v>234</v>
      </c>
      <c r="B76" s="100">
        <v>2</v>
      </c>
      <c r="C76" s="120" t="str">
        <f>IF(B76=0, -5, "0")</f>
        <v>0</v>
      </c>
      <c r="D76" s="113" t="s">
        <v>434</v>
      </c>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7" t="s">
        <v>36</v>
      </c>
      <c r="B84" s="338"/>
      <c r="C84" s="339"/>
      <c r="D84" s="248">
        <f>SUM(B67:C83)</f>
        <v>28</v>
      </c>
    </row>
    <row r="85" spans="1:7" x14ac:dyDescent="0.3">
      <c r="A85" s="337" t="s">
        <v>295</v>
      </c>
      <c r="B85" s="338"/>
      <c r="C85" s="339"/>
      <c r="D85" s="33">
        <f>D84/(COUNT(B67:C83)*2)</f>
        <v>0.93333333333333335</v>
      </c>
    </row>
    <row r="86" spans="1:7" s="22" customFormat="1" x14ac:dyDescent="0.3">
      <c r="A86" s="26"/>
      <c r="B86" s="27"/>
      <c r="C86" s="27"/>
      <c r="D86" s="28"/>
      <c r="G86" s="126"/>
    </row>
    <row r="87" spans="1:7" ht="19.5" x14ac:dyDescent="0.4">
      <c r="A87" s="335" t="s">
        <v>211</v>
      </c>
      <c r="B87" s="336"/>
      <c r="C87" s="336"/>
      <c r="D87" s="336"/>
      <c r="E87" s="336"/>
      <c r="F87" s="336"/>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49.5" x14ac:dyDescent="0.3">
      <c r="A95" s="20" t="s">
        <v>165</v>
      </c>
      <c r="B95" s="110">
        <v>0</v>
      </c>
      <c r="C95" s="94"/>
      <c r="D95" s="113" t="s">
        <v>435</v>
      </c>
      <c r="E95" s="113" t="s">
        <v>458</v>
      </c>
      <c r="F95" s="94" t="s">
        <v>356</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50.25" x14ac:dyDescent="0.35">
      <c r="A99" s="46" t="s">
        <v>193</v>
      </c>
      <c r="B99" s="110">
        <v>2</v>
      </c>
      <c r="C99" s="120" t="str">
        <f>IF(B99=0, -5, "0")</f>
        <v>0</v>
      </c>
      <c r="D99" s="95" t="s">
        <v>436</v>
      </c>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7" t="s">
        <v>36</v>
      </c>
      <c r="B102" s="338"/>
      <c r="C102" s="339"/>
      <c r="D102" s="248">
        <f>SUM(B88:C101)</f>
        <v>26</v>
      </c>
    </row>
    <row r="103" spans="1:7" x14ac:dyDescent="0.3">
      <c r="A103" s="337" t="s">
        <v>295</v>
      </c>
      <c r="B103" s="338"/>
      <c r="C103" s="339"/>
      <c r="D103" s="33">
        <f>D102/(COUNT(B88:C101)*2)</f>
        <v>0.9285714285714286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5" t="s">
        <v>212</v>
      </c>
      <c r="B106" s="336"/>
      <c r="C106" s="336"/>
      <c r="D106" s="336"/>
      <c r="E106" s="336"/>
      <c r="F106" s="336"/>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437</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E117" s="94"/>
      <c r="F117" s="94"/>
      <c r="G117" s="126"/>
    </row>
    <row r="118" spans="1:7" s="22" customFormat="1" x14ac:dyDescent="0.3">
      <c r="A118" s="337" t="s">
        <v>36</v>
      </c>
      <c r="B118" s="338"/>
      <c r="C118" s="339"/>
      <c r="D118" s="248">
        <f>SUM(B107:C117)</f>
        <v>22</v>
      </c>
      <c r="E118" s="13"/>
      <c r="F118" s="13"/>
      <c r="G118" s="126"/>
    </row>
    <row r="119" spans="1:7" s="22" customFormat="1" x14ac:dyDescent="0.3">
      <c r="A119" s="337" t="s">
        <v>295</v>
      </c>
      <c r="B119" s="338"/>
      <c r="C119" s="339"/>
      <c r="D119" s="33">
        <f>D118/(COUNT(B107:C117)*2)</f>
        <v>1</v>
      </c>
      <c r="E119" s="13"/>
      <c r="F119" s="13"/>
      <c r="G119" s="126"/>
    </row>
    <row r="120" spans="1:7" s="22" customFormat="1" x14ac:dyDescent="0.3">
      <c r="A120" s="26"/>
      <c r="B120" s="27"/>
      <c r="C120" s="27"/>
      <c r="D120" s="28"/>
      <c r="G120" s="126"/>
    </row>
    <row r="121" spans="1:7" ht="19.5" x14ac:dyDescent="0.4">
      <c r="A121" s="335" t="s">
        <v>185</v>
      </c>
      <c r="B121" s="336"/>
      <c r="C121" s="336"/>
      <c r="D121" s="336"/>
      <c r="E121" s="336"/>
      <c r="F121" s="336"/>
    </row>
    <row r="122" spans="1:7" ht="82.5" x14ac:dyDescent="0.3">
      <c r="A122" s="44" t="s">
        <v>275</v>
      </c>
      <c r="B122" s="111">
        <v>0</v>
      </c>
      <c r="C122" s="94"/>
      <c r="D122" s="113" t="s">
        <v>438</v>
      </c>
      <c r="E122" s="113" t="s">
        <v>439</v>
      </c>
      <c r="F122" s="94" t="s">
        <v>357</v>
      </c>
    </row>
    <row r="123" spans="1:7" ht="49.5" x14ac:dyDescent="0.3">
      <c r="A123" s="44" t="s">
        <v>272</v>
      </c>
      <c r="B123" s="111">
        <v>0</v>
      </c>
      <c r="C123" s="94"/>
      <c r="D123" s="95" t="s">
        <v>440</v>
      </c>
      <c r="E123" s="95" t="s">
        <v>441</v>
      </c>
      <c r="F123" s="94" t="s">
        <v>357</v>
      </c>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t="s">
        <v>442</v>
      </c>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t="s">
        <v>443</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7" t="s">
        <v>36</v>
      </c>
      <c r="B133" s="338"/>
      <c r="C133" s="339"/>
      <c r="D133" s="248">
        <f>SUM(B122:C132)</f>
        <v>18</v>
      </c>
    </row>
    <row r="134" spans="1:7" x14ac:dyDescent="0.3">
      <c r="A134" s="337" t="s">
        <v>295</v>
      </c>
      <c r="B134" s="338"/>
      <c r="C134" s="339"/>
      <c r="D134" s="32">
        <f>D133/(COUNT(B122:C132)*2)</f>
        <v>0.81818181818181823</v>
      </c>
    </row>
    <row r="135" spans="1:7" s="22" customFormat="1" x14ac:dyDescent="0.3">
      <c r="A135" s="26"/>
      <c r="B135" s="27"/>
      <c r="C135" s="27"/>
      <c r="D135" s="31"/>
      <c r="G135" s="126"/>
    </row>
    <row r="136" spans="1:7" ht="19.5" x14ac:dyDescent="0.4">
      <c r="A136" s="335" t="s">
        <v>71</v>
      </c>
      <c r="B136" s="336"/>
      <c r="C136" s="336"/>
      <c r="D136" s="336"/>
      <c r="E136" s="336"/>
      <c r="F136" s="336"/>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ht="49.5" x14ac:dyDescent="0.3">
      <c r="A140" s="52" t="s">
        <v>278</v>
      </c>
      <c r="B140" s="110">
        <v>0</v>
      </c>
      <c r="C140" s="95"/>
      <c r="D140" s="113" t="s">
        <v>444</v>
      </c>
      <c r="E140" s="95" t="s">
        <v>445</v>
      </c>
      <c r="F140" s="94" t="s">
        <v>356</v>
      </c>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113" t="s">
        <v>446</v>
      </c>
      <c r="E144" s="94"/>
      <c r="F144" s="94"/>
    </row>
    <row r="145" spans="1:7" ht="18" x14ac:dyDescent="0.35">
      <c r="A145" s="40" t="s">
        <v>195</v>
      </c>
      <c r="B145" s="110">
        <v>2</v>
      </c>
      <c r="C145" s="120" t="str">
        <f>IF(B145=0, -5, "0")</f>
        <v>0</v>
      </c>
      <c r="D145" s="113" t="s">
        <v>447</v>
      </c>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E148" s="94"/>
      <c r="F148" s="94"/>
    </row>
    <row r="149" spans="1:7" x14ac:dyDescent="0.3">
      <c r="A149" s="337" t="s">
        <v>36</v>
      </c>
      <c r="B149" s="338"/>
      <c r="C149" s="339"/>
      <c r="D149" s="248">
        <f>SUM(B137:C148)</f>
        <v>22</v>
      </c>
    </row>
    <row r="150" spans="1:7" x14ac:dyDescent="0.3">
      <c r="A150" s="337" t="s">
        <v>295</v>
      </c>
      <c r="B150" s="338"/>
      <c r="C150" s="339"/>
      <c r="D150" s="33">
        <f>D149/(COUNT(B137:C148)*2)</f>
        <v>0.91666666666666663</v>
      </c>
    </row>
    <row r="151" spans="1:7" s="22" customFormat="1" x14ac:dyDescent="0.3">
      <c r="A151" s="26"/>
      <c r="B151" s="27"/>
      <c r="C151" s="27"/>
      <c r="D151" s="28"/>
      <c r="G151" s="126"/>
    </row>
    <row r="152" spans="1:7" ht="19.5" x14ac:dyDescent="0.4">
      <c r="A152" s="335" t="s">
        <v>217</v>
      </c>
      <c r="B152" s="336"/>
      <c r="C152" s="336"/>
      <c r="D152" s="336"/>
      <c r="E152" s="336"/>
      <c r="F152" s="336"/>
    </row>
    <row r="153" spans="1:7" x14ac:dyDescent="0.3">
      <c r="A153" s="50" t="s">
        <v>279</v>
      </c>
      <c r="B153" s="94">
        <v>2</v>
      </c>
      <c r="C153" s="94"/>
      <c r="D153" s="95"/>
      <c r="E153" s="94"/>
      <c r="F153" s="94"/>
    </row>
    <row r="154" spans="1:7" x14ac:dyDescent="0.3">
      <c r="A154" s="17" t="s">
        <v>149</v>
      </c>
      <c r="B154" s="94">
        <v>2</v>
      </c>
      <c r="C154" s="94"/>
      <c r="D154" s="95"/>
      <c r="E154" s="94"/>
      <c r="F154" s="94"/>
    </row>
    <row r="155" spans="1:7" ht="33.75" x14ac:dyDescent="0.35">
      <c r="A155" s="40" t="s">
        <v>306</v>
      </c>
      <c r="B155" s="94">
        <v>1</v>
      </c>
      <c r="C155" s="120" t="str">
        <f>IF(B155=0, -5, "0")</f>
        <v>0</v>
      </c>
      <c r="D155" s="95" t="s">
        <v>457</v>
      </c>
      <c r="E155" s="94"/>
      <c r="F155" s="94" t="s">
        <v>356</v>
      </c>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7" t="s">
        <v>36</v>
      </c>
      <c r="B161" s="342"/>
      <c r="C161" s="343"/>
      <c r="D161" s="250">
        <f>SUM(B153:C160)</f>
        <v>15</v>
      </c>
    </row>
    <row r="162" spans="1:7" x14ac:dyDescent="0.3">
      <c r="A162" s="337" t="s">
        <v>295</v>
      </c>
      <c r="B162" s="338"/>
      <c r="C162" s="339"/>
      <c r="D162" s="33">
        <f>D161/(COUNT(B153:C160)*2)</f>
        <v>0.9375</v>
      </c>
    </row>
    <row r="163" spans="1:7" s="22" customFormat="1" x14ac:dyDescent="0.3">
      <c r="A163" s="26"/>
      <c r="B163" s="27"/>
      <c r="C163" s="29"/>
      <c r="D163" s="30"/>
      <c r="G163" s="126"/>
    </row>
    <row r="164" spans="1:7" ht="19.5" x14ac:dyDescent="0.4">
      <c r="A164" s="335" t="s">
        <v>77</v>
      </c>
      <c r="B164" s="336"/>
      <c r="C164" s="336"/>
      <c r="D164" s="336"/>
      <c r="E164" s="336"/>
      <c r="F164" s="336"/>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ht="49.5" x14ac:dyDescent="0.3">
      <c r="A167" s="44" t="s">
        <v>215</v>
      </c>
      <c r="B167" s="94">
        <v>1</v>
      </c>
      <c r="C167" s="94"/>
      <c r="D167" s="113" t="s">
        <v>448</v>
      </c>
      <c r="E167" s="94"/>
      <c r="F167" s="94" t="s">
        <v>356</v>
      </c>
    </row>
    <row r="168" spans="1:7" x14ac:dyDescent="0.3">
      <c r="A168" s="17" t="s">
        <v>86</v>
      </c>
      <c r="B168" s="94">
        <v>2</v>
      </c>
      <c r="C168" s="94"/>
      <c r="D168" s="94"/>
      <c r="E168" s="95"/>
      <c r="F168" s="94"/>
    </row>
    <row r="169" spans="1:7" x14ac:dyDescent="0.3">
      <c r="A169" s="337" t="s">
        <v>36</v>
      </c>
      <c r="B169" s="338"/>
      <c r="C169" s="339"/>
      <c r="D169" s="248">
        <f>SUM(B165:C168)</f>
        <v>7</v>
      </c>
    </row>
    <row r="170" spans="1:7" x14ac:dyDescent="0.3">
      <c r="A170" s="337" t="s">
        <v>295</v>
      </c>
      <c r="B170" s="338"/>
      <c r="C170" s="339"/>
      <c r="D170" s="33">
        <f>D169/(COUNT(B165:C168)*2)</f>
        <v>0.875</v>
      </c>
    </row>
    <row r="171" spans="1:7" s="22" customFormat="1" x14ac:dyDescent="0.3">
      <c r="A171" s="26"/>
      <c r="B171" s="27"/>
      <c r="C171" s="27"/>
      <c r="D171" s="28"/>
      <c r="G171" s="126"/>
    </row>
    <row r="172" spans="1:7" ht="19.5" x14ac:dyDescent="0.4">
      <c r="A172" s="340" t="s">
        <v>17</v>
      </c>
      <c r="B172" s="341"/>
      <c r="C172" s="341"/>
      <c r="D172" s="341"/>
      <c r="E172" s="341"/>
      <c r="F172" s="341"/>
    </row>
    <row r="173" spans="1:7" ht="33" x14ac:dyDescent="0.3">
      <c r="A173" s="20" t="s">
        <v>180</v>
      </c>
      <c r="B173" s="94">
        <v>1</v>
      </c>
      <c r="C173" s="94"/>
      <c r="D173" s="113" t="s">
        <v>454</v>
      </c>
      <c r="E173" s="94"/>
      <c r="F173" s="94" t="s">
        <v>357</v>
      </c>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7" t="s">
        <v>36</v>
      </c>
      <c r="B177" s="338"/>
      <c r="C177" s="339"/>
      <c r="D177" s="248">
        <f>SUM(B173:C176)</f>
        <v>7</v>
      </c>
    </row>
    <row r="178" spans="1:7" x14ac:dyDescent="0.3">
      <c r="A178" s="337" t="s">
        <v>295</v>
      </c>
      <c r="B178" s="338"/>
      <c r="C178" s="339"/>
      <c r="D178" s="33">
        <f>D177/(COUNT(B173:C176)*2)</f>
        <v>0.875</v>
      </c>
    </row>
    <row r="179" spans="1:7" s="22" customFormat="1" x14ac:dyDescent="0.3">
      <c r="A179" s="26"/>
      <c r="B179" s="27"/>
      <c r="C179" s="27"/>
      <c r="D179" s="28"/>
      <c r="G179" s="126"/>
    </row>
    <row r="180" spans="1:7" ht="19.5" x14ac:dyDescent="0.4">
      <c r="A180" s="335" t="s">
        <v>78</v>
      </c>
      <c r="B180" s="336"/>
      <c r="C180" s="336"/>
      <c r="D180" s="336"/>
      <c r="E180" s="336"/>
      <c r="F180" s="336"/>
    </row>
    <row r="181" spans="1:7" x14ac:dyDescent="0.3">
      <c r="A181" s="44" t="s">
        <v>315</v>
      </c>
      <c r="B181" s="94">
        <v>2</v>
      </c>
      <c r="C181" s="94"/>
      <c r="D181" s="95" t="s">
        <v>449</v>
      </c>
      <c r="E181" s="95"/>
      <c r="F181" s="94"/>
    </row>
    <row r="182" spans="1:7" x14ac:dyDescent="0.3">
      <c r="A182" s="52" t="s">
        <v>220</v>
      </c>
      <c r="B182" s="94">
        <v>2</v>
      </c>
      <c r="C182" s="94"/>
      <c r="D182" s="95"/>
      <c r="E182" s="69"/>
      <c r="F182" s="94"/>
    </row>
    <row r="183" spans="1:7" ht="66" x14ac:dyDescent="0.3">
      <c r="A183" s="17" t="s">
        <v>88</v>
      </c>
      <c r="B183" s="94">
        <v>0</v>
      </c>
      <c r="C183" s="94"/>
      <c r="D183" s="113" t="s">
        <v>455</v>
      </c>
      <c r="E183" s="95" t="s">
        <v>456</v>
      </c>
      <c r="F183" s="94" t="s">
        <v>356</v>
      </c>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7" t="s">
        <v>36</v>
      </c>
      <c r="B186" s="338"/>
      <c r="C186" s="339"/>
      <c r="D186" s="248">
        <f>SUM(B181:C185)</f>
        <v>8</v>
      </c>
    </row>
    <row r="187" spans="1:7" x14ac:dyDescent="0.3">
      <c r="A187" s="337" t="s">
        <v>295</v>
      </c>
      <c r="B187" s="338"/>
      <c r="C187" s="339"/>
      <c r="D187" s="33">
        <f>D186/(COUNT(B181:C185)*2)</f>
        <v>0.8</v>
      </c>
    </row>
    <row r="188" spans="1:7" s="22" customFormat="1" x14ac:dyDescent="0.3">
      <c r="A188" s="26"/>
      <c r="B188" s="27"/>
      <c r="C188" s="27"/>
      <c r="D188" s="28"/>
      <c r="G188" s="126"/>
    </row>
    <row r="189" spans="1:7" ht="19.5" x14ac:dyDescent="0.4">
      <c r="A189" s="335" t="s">
        <v>216</v>
      </c>
      <c r="B189" s="336"/>
      <c r="C189" s="336"/>
      <c r="D189" s="336"/>
      <c r="E189" s="336"/>
      <c r="F189" s="336"/>
    </row>
    <row r="190" spans="1:7" x14ac:dyDescent="0.3">
      <c r="A190" s="44" t="s">
        <v>371</v>
      </c>
      <c r="B190" s="94">
        <v>2</v>
      </c>
      <c r="C190" s="94"/>
      <c r="D190" s="94"/>
      <c r="E190" s="94"/>
      <c r="F190" s="94"/>
      <c r="G190" s="13"/>
    </row>
    <row r="191" spans="1:7" ht="18" x14ac:dyDescent="0.35">
      <c r="A191" s="273" t="s">
        <v>316</v>
      </c>
      <c r="B191" s="94" t="s">
        <v>32</v>
      </c>
      <c r="C191" s="120" t="str">
        <f>IF(B191=0, -5, "0")</f>
        <v>0</v>
      </c>
      <c r="D191" s="94"/>
      <c r="E191" s="94"/>
      <c r="F191" s="94"/>
    </row>
    <row r="192" spans="1:7" ht="82.5" x14ac:dyDescent="0.3">
      <c r="A192" s="20" t="s">
        <v>311</v>
      </c>
      <c r="B192" s="94">
        <v>0</v>
      </c>
      <c r="C192" s="94"/>
      <c r="D192" s="95" t="s">
        <v>450</v>
      </c>
      <c r="E192" s="113" t="s">
        <v>451</v>
      </c>
      <c r="F192" s="95" t="s">
        <v>356</v>
      </c>
    </row>
    <row r="193" spans="1:6" x14ac:dyDescent="0.3">
      <c r="A193" s="53" t="s">
        <v>189</v>
      </c>
      <c r="B193" s="94">
        <v>2</v>
      </c>
      <c r="C193" s="94"/>
      <c r="D193" s="94"/>
      <c r="E193" s="94"/>
      <c r="F193" s="94"/>
    </row>
    <row r="194" spans="1:6" x14ac:dyDescent="0.3">
      <c r="A194" s="337" t="s">
        <v>36</v>
      </c>
      <c r="B194" s="338"/>
      <c r="C194" s="339"/>
      <c r="D194" s="54">
        <f>SUM(B190:C193)</f>
        <v>4</v>
      </c>
    </row>
    <row r="195" spans="1:6" x14ac:dyDescent="0.3">
      <c r="A195" s="337" t="s">
        <v>295</v>
      </c>
      <c r="B195" s="338"/>
      <c r="C195" s="339"/>
      <c r="D195" s="33">
        <f>D194/(COUNT(B190:C193)*2)</f>
        <v>0.66666666666666663</v>
      </c>
    </row>
    <row r="197" spans="1:6" ht="18" x14ac:dyDescent="0.35">
      <c r="A197" s="64" t="s">
        <v>246</v>
      </c>
      <c r="B197" s="63"/>
      <c r="C197" s="63"/>
      <c r="D197" s="294">
        <v>1</v>
      </c>
      <c r="E197" s="287"/>
      <c r="F197" s="288"/>
    </row>
    <row r="198" spans="1:6" ht="22.5" x14ac:dyDescent="0.3">
      <c r="A198" s="35" t="s">
        <v>322</v>
      </c>
      <c r="B198" s="36"/>
      <c r="C198" s="37"/>
      <c r="D198" s="38">
        <f>SUM(D194,D186,D177,D169,D161,D63,D52,D33,D22,D118,D149,D133,D102,D84,D42)</f>
        <v>205</v>
      </c>
    </row>
    <row r="199" spans="1:6" ht="22.5" x14ac:dyDescent="0.3">
      <c r="A199" s="35" t="s">
        <v>323</v>
      </c>
      <c r="B199" s="36"/>
      <c r="C199" s="37"/>
      <c r="D199" s="39">
        <f>D198/(COUNT(B190:C193,B181:C185,B173:C176,B165:C168,B153:C160,B56:C62,B46:C51,B26:C32,B17:C21,B107:C117,B137:C148,B122:C132,B88:C101,B67:C83,B37:C41)*2)</f>
        <v>0.87606837606837606</v>
      </c>
    </row>
  </sheetData>
  <sheetProtection algorithmName="SHA-512" hashValue="kzmszFWr1WFbk6pAIs5/OpyhiOkB0JFbS969eE1XJxMZkxV030+Af0SkLEtd+Mf+gsHBxyTr31GmSAGTcGFdBw==" saltValue="y97ayBSTeq4XSF7sA7d1yQ=="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39" orientation="portrait" r:id="rId1"/>
  <rowBreaks count="2" manualBreakCount="2">
    <brk id="85" max="5" man="1"/>
    <brk id="170" max="5"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11" zoomScale="86" zoomScaleSheetLayoutView="86" workbookViewId="0">
      <selection activeCell="F21" sqref="F21"/>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31" t="s">
        <v>179</v>
      </c>
      <c r="B7" s="331"/>
      <c r="C7" s="331"/>
      <c r="D7" s="331"/>
      <c r="E7" s="331"/>
      <c r="F7" s="331"/>
      <c r="G7" s="125"/>
    </row>
    <row r="8" spans="1:7" ht="29.25" x14ac:dyDescent="0.45">
      <c r="A8" s="332" t="str">
        <f>'Page de garde'!D18</f>
        <v>Mourouj 1</v>
      </c>
      <c r="B8" s="332"/>
      <c r="C8" s="332"/>
      <c r="D8" s="332"/>
      <c r="E8" s="332"/>
      <c r="F8" s="332"/>
      <c r="G8" s="125"/>
    </row>
    <row r="9" spans="1:7" ht="24" x14ac:dyDescent="0.45">
      <c r="A9" s="14" t="s">
        <v>42</v>
      </c>
      <c r="B9" s="333" t="s">
        <v>466</v>
      </c>
      <c r="C9" s="333"/>
      <c r="D9" s="333"/>
      <c r="E9" s="333"/>
      <c r="F9" s="333"/>
      <c r="G9" s="125"/>
    </row>
    <row r="10" spans="1:7" ht="24" x14ac:dyDescent="0.45">
      <c r="A10" s="15" t="s">
        <v>44</v>
      </c>
      <c r="B10" s="334" t="s">
        <v>467</v>
      </c>
      <c r="C10" s="334"/>
      <c r="D10" s="334"/>
      <c r="E10" s="334"/>
      <c r="F10" s="334"/>
      <c r="G10" s="125"/>
    </row>
    <row r="11" spans="1:7" ht="24" x14ac:dyDescent="0.45">
      <c r="A11" s="14" t="s">
        <v>43</v>
      </c>
      <c r="B11" s="329">
        <v>43304</v>
      </c>
      <c r="C11" s="329"/>
      <c r="D11" s="329"/>
      <c r="E11" s="329"/>
      <c r="F11" s="329"/>
      <c r="G11" s="125"/>
    </row>
    <row r="12" spans="1:7" ht="24" x14ac:dyDescent="0.45">
      <c r="A12" s="14" t="s">
        <v>239</v>
      </c>
      <c r="B12" s="327">
        <f>D549</f>
        <v>0.96724137931034482</v>
      </c>
      <c r="C12" s="327"/>
      <c r="D12" s="327"/>
      <c r="E12" s="327"/>
      <c r="F12" s="327"/>
      <c r="G12" s="125"/>
    </row>
    <row r="13" spans="1:7" ht="22.5" x14ac:dyDescent="0.45">
      <c r="D13" s="328"/>
      <c r="E13" s="328"/>
      <c r="F13" s="328"/>
      <c r="G13" s="32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43304</v>
      </c>
      <c r="B16" s="188"/>
      <c r="C16" s="188"/>
      <c r="D16" s="188"/>
      <c r="E16" s="188"/>
      <c r="F16" s="202"/>
    </row>
    <row r="17" spans="1:8" ht="16.5" customHeight="1" x14ac:dyDescent="0.3">
      <c r="A17" s="311" t="s">
        <v>30</v>
      </c>
      <c r="B17" s="312" t="s">
        <v>31</v>
      </c>
      <c r="C17" s="312"/>
      <c r="D17" s="312" t="s">
        <v>46</v>
      </c>
      <c r="E17" s="313" t="s">
        <v>310</v>
      </c>
      <c r="F17" s="313" t="s">
        <v>358</v>
      </c>
    </row>
    <row r="18" spans="1:8" ht="16.5" customHeight="1" x14ac:dyDescent="0.3">
      <c r="A18" s="311"/>
      <c r="B18" s="41" t="s">
        <v>34</v>
      </c>
      <c r="C18" s="41" t="s">
        <v>33</v>
      </c>
      <c r="D18" s="312"/>
      <c r="E18" s="313"/>
      <c r="F18" s="313"/>
    </row>
    <row r="19" spans="1:8" x14ac:dyDescent="0.3">
      <c r="A19" s="12"/>
    </row>
    <row r="20" spans="1:8" ht="18" x14ac:dyDescent="0.3">
      <c r="A20" s="192" t="s">
        <v>1</v>
      </c>
      <c r="B20" s="193"/>
      <c r="C20" s="193"/>
      <c r="D20" s="193"/>
      <c r="E20" s="193"/>
      <c r="F20" s="203"/>
    </row>
    <row r="21" spans="1:8" ht="66" x14ac:dyDescent="0.3">
      <c r="A21" s="70" t="s">
        <v>10</v>
      </c>
      <c r="B21" s="130">
        <v>1</v>
      </c>
      <c r="C21" s="130"/>
      <c r="D21" s="95" t="s">
        <v>513</v>
      </c>
      <c r="E21" s="94"/>
      <c r="F21" s="204" t="s">
        <v>356</v>
      </c>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5</v>
      </c>
    </row>
    <row r="26" spans="1:8" x14ac:dyDescent="0.3">
      <c r="A26" s="5" t="s">
        <v>35</v>
      </c>
      <c r="B26" s="132"/>
      <c r="C26" s="133"/>
      <c r="D26" s="134">
        <f>D25/(COUNT(B21:C24)*2)</f>
        <v>0.83333333333333337</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1" t="s">
        <v>379</v>
      </c>
      <c r="B38" s="322"/>
      <c r="C38" s="322"/>
      <c r="D38" s="322"/>
      <c r="E38" s="322"/>
      <c r="F38" s="323"/>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t="s">
        <v>32</v>
      </c>
      <c r="C41" s="130"/>
      <c r="D41" s="281" t="str">
        <f>IFERROR(E41/F41,"N.A")</f>
        <v>N.A</v>
      </c>
      <c r="E41" s="282">
        <f>COUNTIF('A1 Exploitation'!F21:F40,"ok")</f>
        <v>0</v>
      </c>
      <c r="F41" s="283">
        <f>COUNTA('A1 Exploitation'!F21:F40)</f>
        <v>0</v>
      </c>
    </row>
    <row r="42" spans="1:7" x14ac:dyDescent="0.3">
      <c r="A42" s="59" t="s">
        <v>36</v>
      </c>
      <c r="B42" s="59"/>
      <c r="C42" s="59"/>
      <c r="D42" s="59">
        <f>SUM(B29:C37,B39:C41)</f>
        <v>22</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27</v>
      </c>
    </row>
    <row r="46" spans="1:7" ht="18" x14ac:dyDescent="0.35">
      <c r="A46" s="42" t="s">
        <v>198</v>
      </c>
      <c r="B46" s="141"/>
      <c r="C46" s="142"/>
      <c r="D46" s="144">
        <f>D45/(COUNT(B29:C37,B21:C24,B39:C41)*2)</f>
        <v>0.9642857142857143</v>
      </c>
    </row>
    <row r="47" spans="1:7" x14ac:dyDescent="0.3">
      <c r="A47" s="145"/>
      <c r="B47" s="124"/>
      <c r="C47" s="135"/>
      <c r="D47" s="124"/>
    </row>
    <row r="48" spans="1:7" ht="18" x14ac:dyDescent="0.35">
      <c r="A48" s="185" t="s">
        <v>124</v>
      </c>
      <c r="B48" s="185"/>
      <c r="C48" s="185"/>
      <c r="D48" s="185"/>
      <c r="E48" s="185"/>
      <c r="F48" s="201"/>
    </row>
    <row r="49" spans="1:7" x14ac:dyDescent="0.3">
      <c r="A49" s="146">
        <f>B11</f>
        <v>43304</v>
      </c>
      <c r="B49" s="124"/>
      <c r="C49" s="135"/>
      <c r="D49" s="124"/>
    </row>
    <row r="50" spans="1:7" x14ac:dyDescent="0.3">
      <c r="A50" s="311" t="s">
        <v>30</v>
      </c>
      <c r="B50" s="312" t="s">
        <v>31</v>
      </c>
      <c r="C50" s="312"/>
      <c r="D50" s="312" t="s">
        <v>46</v>
      </c>
      <c r="E50" s="313" t="s">
        <v>310</v>
      </c>
      <c r="F50" s="313" t="s">
        <v>360</v>
      </c>
      <c r="G50" s="127"/>
    </row>
    <row r="51" spans="1:7" x14ac:dyDescent="0.3">
      <c r="A51" s="311"/>
      <c r="B51" s="41" t="s">
        <v>34</v>
      </c>
      <c r="C51" s="41" t="s">
        <v>33</v>
      </c>
      <c r="D51" s="312"/>
      <c r="E51" s="313"/>
      <c r="F51" s="313"/>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14</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t="s">
        <v>488</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ht="49.5" x14ac:dyDescent="0.3">
      <c r="A80" s="8" t="s">
        <v>75</v>
      </c>
      <c r="B80" s="130">
        <v>1</v>
      </c>
      <c r="C80" s="131"/>
      <c r="D80" s="151" t="s">
        <v>514</v>
      </c>
      <c r="E80" s="106"/>
      <c r="F80" s="204" t="s">
        <v>356</v>
      </c>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29</v>
      </c>
    </row>
    <row r="85" spans="1:7" x14ac:dyDescent="0.3">
      <c r="A85" s="5" t="s">
        <v>35</v>
      </c>
      <c r="B85" s="132"/>
      <c r="C85" s="133"/>
      <c r="D85" s="134">
        <f>D84/(COUNT(B65:C83)*2)</f>
        <v>0.96666666666666667</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99" x14ac:dyDescent="0.3">
      <c r="A92" s="70" t="s">
        <v>384</v>
      </c>
      <c r="B92" s="130">
        <v>1</v>
      </c>
      <c r="C92" s="218"/>
      <c r="D92" s="147" t="s">
        <v>486</v>
      </c>
      <c r="E92" s="106"/>
      <c r="F92" s="204" t="s">
        <v>356</v>
      </c>
    </row>
    <row r="93" spans="1:7" ht="30" x14ac:dyDescent="0.3">
      <c r="A93" s="4" t="s">
        <v>359</v>
      </c>
      <c r="B93" s="130">
        <v>2</v>
      </c>
      <c r="C93" s="130"/>
      <c r="D93" s="129"/>
      <c r="E93" s="94"/>
      <c r="F93" s="204"/>
    </row>
    <row r="94" spans="1:7" x14ac:dyDescent="0.3">
      <c r="A94" s="321" t="s">
        <v>379</v>
      </c>
      <c r="B94" s="322"/>
      <c r="C94" s="322"/>
      <c r="D94" s="322"/>
      <c r="E94" s="322"/>
      <c r="F94" s="323"/>
    </row>
    <row r="95" spans="1:7" ht="26.25" customHeight="1" x14ac:dyDescent="0.3">
      <c r="A95" s="229" t="s">
        <v>361</v>
      </c>
      <c r="B95" s="130">
        <v>2</v>
      </c>
      <c r="C95" s="230"/>
      <c r="D95" s="231"/>
      <c r="E95" s="106"/>
      <c r="F95" s="204"/>
    </row>
    <row r="96" spans="1:7" s="112" customFormat="1" ht="31.5" customHeight="1" x14ac:dyDescent="0.3">
      <c r="A96" s="55" t="s">
        <v>518</v>
      </c>
      <c r="B96" s="130">
        <v>2</v>
      </c>
      <c r="C96" s="213"/>
      <c r="D96" s="223"/>
      <c r="E96" s="106"/>
      <c r="F96" s="204"/>
      <c r="G96" s="127"/>
    </row>
    <row r="97" spans="1:7" s="112" customFormat="1" ht="31.5" customHeight="1" x14ac:dyDescent="0.3">
      <c r="A97" s="219" t="s">
        <v>519</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1</v>
      </c>
      <c r="C99" s="213"/>
      <c r="D99" s="281">
        <f>IFERROR(E99/F99,"N.A")</f>
        <v>0.5</v>
      </c>
      <c r="E99" s="282">
        <f>COUNTIF('A1 Exploitation'!F53:F98,"ok")</f>
        <v>1</v>
      </c>
      <c r="F99" s="283">
        <f>COUNTA('A1 Exploitation'!F53:F98)</f>
        <v>2</v>
      </c>
      <c r="G99" s="127"/>
    </row>
    <row r="100" spans="1:7" x14ac:dyDescent="0.3">
      <c r="A100" s="5" t="s">
        <v>36</v>
      </c>
      <c r="B100" s="5"/>
      <c r="C100" s="5"/>
      <c r="D100" s="5">
        <f>SUM(B88:C93,B95:C99)</f>
        <v>20</v>
      </c>
    </row>
    <row r="101" spans="1:7" x14ac:dyDescent="0.3">
      <c r="A101" s="5" t="s">
        <v>35</v>
      </c>
      <c r="B101" s="132"/>
      <c r="C101" s="133"/>
      <c r="D101" s="134">
        <f>D100/(COUNT(B88:C93,B95:C99)*2)</f>
        <v>0.90909090909090906</v>
      </c>
    </row>
    <row r="102" spans="1:7" ht="18" x14ac:dyDescent="0.35">
      <c r="A102" s="42" t="s">
        <v>61</v>
      </c>
      <c r="B102" s="152"/>
      <c r="C102" s="153"/>
      <c r="D102" s="143">
        <f>SUM(D84,D100,D61)</f>
        <v>63</v>
      </c>
    </row>
    <row r="103" spans="1:7" ht="18" x14ac:dyDescent="0.35">
      <c r="A103" s="42" t="s">
        <v>199</v>
      </c>
      <c r="B103" s="152"/>
      <c r="C103" s="153"/>
      <c r="D103" s="144">
        <f>D102/(COUNT(B88:C93,B53:C60,B65:C83,B95:C99)*2)</f>
        <v>0.95454545454545459</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43304</v>
      </c>
      <c r="B106" s="124"/>
      <c r="C106" s="135"/>
      <c r="D106" s="124"/>
    </row>
    <row r="107" spans="1:7" x14ac:dyDescent="0.3">
      <c r="A107" s="311" t="s">
        <v>30</v>
      </c>
      <c r="B107" s="312" t="s">
        <v>31</v>
      </c>
      <c r="C107" s="312"/>
      <c r="D107" s="312" t="s">
        <v>46</v>
      </c>
      <c r="E107" s="313" t="s">
        <v>310</v>
      </c>
      <c r="F107" s="313" t="s">
        <v>360</v>
      </c>
    </row>
    <row r="108" spans="1:7" x14ac:dyDescent="0.3">
      <c r="A108" s="311"/>
      <c r="B108" s="41" t="s">
        <v>34</v>
      </c>
      <c r="C108" s="41" t="s">
        <v>33</v>
      </c>
      <c r="D108" s="312"/>
      <c r="E108" s="313"/>
      <c r="F108" s="313"/>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ht="49.5" x14ac:dyDescent="0.3">
      <c r="A121" s="4" t="s">
        <v>252</v>
      </c>
      <c r="B121" s="130">
        <v>0</v>
      </c>
      <c r="C121" s="130"/>
      <c r="D121" s="113" t="s">
        <v>480</v>
      </c>
      <c r="E121" s="113" t="s">
        <v>481</v>
      </c>
      <c r="F121" s="204" t="s">
        <v>356</v>
      </c>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ht="33" x14ac:dyDescent="0.3">
      <c r="A127" s="191" t="s">
        <v>68</v>
      </c>
      <c r="B127" s="130">
        <v>1</v>
      </c>
      <c r="C127" s="213"/>
      <c r="D127" s="116" t="s">
        <v>515</v>
      </c>
      <c r="E127" s="94"/>
      <c r="F127" s="204" t="s">
        <v>356</v>
      </c>
    </row>
    <row r="128" spans="1:6" x14ac:dyDescent="0.3">
      <c r="A128" s="4" t="s">
        <v>170</v>
      </c>
      <c r="B128" s="130">
        <v>2</v>
      </c>
      <c r="C128" s="131"/>
      <c r="D128" s="95"/>
      <c r="E128" s="94"/>
      <c r="F128" s="204"/>
    </row>
    <row r="129" spans="1:7" s="112" customFormat="1" ht="29.25" customHeight="1" x14ac:dyDescent="0.3">
      <c r="A129" s="238" t="s">
        <v>520</v>
      </c>
      <c r="B129" s="130">
        <v>2</v>
      </c>
      <c r="C129" s="213"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1</v>
      </c>
      <c r="C133" s="130"/>
      <c r="D133" s="235" t="s">
        <v>479</v>
      </c>
      <c r="E133" s="67"/>
      <c r="F133" s="204" t="s">
        <v>356</v>
      </c>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32</v>
      </c>
    </row>
    <row r="140" spans="1:7" x14ac:dyDescent="0.3">
      <c r="A140" s="5" t="s">
        <v>35</v>
      </c>
      <c r="B140" s="132"/>
      <c r="C140" s="133"/>
      <c r="D140" s="134">
        <f>D139/(COUNT(B121:C138)*2)</f>
        <v>0.88888888888888884</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1</v>
      </c>
      <c r="C149" s="225"/>
      <c r="D149" s="116" t="s">
        <v>489</v>
      </c>
      <c r="E149" s="116"/>
      <c r="F149" s="204" t="s">
        <v>356</v>
      </c>
      <c r="G149" s="127"/>
    </row>
    <row r="150" spans="1:7" s="112" customFormat="1" x14ac:dyDescent="0.3">
      <c r="A150" s="55" t="s">
        <v>518</v>
      </c>
      <c r="B150" s="130">
        <v>2</v>
      </c>
      <c r="C150" s="225"/>
      <c r="D150" s="116"/>
      <c r="E150" s="116"/>
      <c r="F150" s="204"/>
      <c r="G150" s="127"/>
    </row>
    <row r="151" spans="1:7" s="112" customFormat="1" ht="30" x14ac:dyDescent="0.3">
      <c r="A151" s="219" t="s">
        <v>519</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2</v>
      </c>
      <c r="C153" s="140"/>
      <c r="D153" s="281">
        <f>IFERROR(E153/F153,"N.A")</f>
        <v>1</v>
      </c>
      <c r="E153" s="282">
        <f>COUNTIF('A1 Exploitation'!F110:F152,"ok")</f>
        <v>1</v>
      </c>
      <c r="F153" s="283">
        <f>COUNTA('A1 Exploitation'!F110:F152)</f>
        <v>1</v>
      </c>
    </row>
    <row r="154" spans="1:7" x14ac:dyDescent="0.3">
      <c r="A154" s="5" t="s">
        <v>36</v>
      </c>
      <c r="B154" s="5"/>
      <c r="C154" s="5"/>
      <c r="D154" s="5">
        <f>SUM(B143:C147,B149:C153)</f>
        <v>19</v>
      </c>
    </row>
    <row r="155" spans="1:7" x14ac:dyDescent="0.3">
      <c r="A155" s="5" t="s">
        <v>35</v>
      </c>
      <c r="B155" s="132"/>
      <c r="C155" s="133"/>
      <c r="D155" s="134">
        <f>D154/(COUNT(B143:C147,B149:C153)*2)</f>
        <v>0.95</v>
      </c>
    </row>
    <row r="156" spans="1:7" x14ac:dyDescent="0.3">
      <c r="A156" s="145"/>
      <c r="B156" s="124"/>
      <c r="C156" s="135"/>
      <c r="D156" s="124"/>
    </row>
    <row r="157" spans="1:7" ht="18" x14ac:dyDescent="0.35">
      <c r="A157" s="42" t="s">
        <v>125</v>
      </c>
      <c r="B157" s="152"/>
      <c r="C157" s="153"/>
      <c r="D157" s="143">
        <f>SUM(D154,D117,D139)</f>
        <v>65</v>
      </c>
    </row>
    <row r="158" spans="1:7" ht="18" x14ac:dyDescent="0.35">
      <c r="A158" s="42" t="s">
        <v>200</v>
      </c>
      <c r="B158" s="152"/>
      <c r="C158" s="153"/>
      <c r="D158" s="144">
        <f>D157/(COUNT(B143:C147,B110:C116,B121:C138,B149:C153)*2)</f>
        <v>0.9285714285714286</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43304</v>
      </c>
      <c r="B161" s="124"/>
      <c r="C161" s="135"/>
      <c r="D161" s="127"/>
    </row>
    <row r="162" spans="1:7" x14ac:dyDescent="0.3">
      <c r="A162" s="311" t="s">
        <v>30</v>
      </c>
      <c r="B162" s="312" t="s">
        <v>31</v>
      </c>
      <c r="C162" s="312"/>
      <c r="D162" s="312" t="s">
        <v>46</v>
      </c>
      <c r="E162" s="313" t="s">
        <v>310</v>
      </c>
      <c r="F162" s="313" t="s">
        <v>360</v>
      </c>
      <c r="G162" s="127"/>
    </row>
    <row r="163" spans="1:7" x14ac:dyDescent="0.3">
      <c r="A163" s="311"/>
      <c r="B163" s="41" t="s">
        <v>34</v>
      </c>
      <c r="C163" s="41" t="s">
        <v>33</v>
      </c>
      <c r="D163" s="312"/>
      <c r="E163" s="313"/>
      <c r="F163" s="313"/>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66" t="s">
        <v>186</v>
      </c>
      <c r="B186" s="130">
        <v>2</v>
      </c>
      <c r="C186" s="136" t="str">
        <f>IF(B186=0, -10, "0")</f>
        <v>0</v>
      </c>
      <c r="D186" s="242"/>
      <c r="E186" s="94"/>
      <c r="F186" s="204"/>
    </row>
    <row r="187" spans="1:7" ht="33" x14ac:dyDescent="0.3">
      <c r="A187" s="70" t="s">
        <v>251</v>
      </c>
      <c r="B187" s="130">
        <v>1</v>
      </c>
      <c r="C187" s="130"/>
      <c r="D187" s="116" t="s">
        <v>478</v>
      </c>
      <c r="E187" s="94"/>
      <c r="F187" s="204" t="s">
        <v>356</v>
      </c>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17" t="s">
        <v>379</v>
      </c>
      <c r="B195" s="317"/>
      <c r="C195" s="317"/>
      <c r="D195" s="317"/>
      <c r="E195" s="317"/>
      <c r="F195" s="317"/>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518</v>
      </c>
      <c r="B197" s="130">
        <v>2</v>
      </c>
      <c r="C197" s="131"/>
      <c r="D197" s="116"/>
      <c r="E197" s="106"/>
      <c r="F197" s="204"/>
      <c r="G197" s="127"/>
    </row>
    <row r="198" spans="1:7" s="112" customFormat="1" ht="33" customHeight="1" x14ac:dyDescent="0.3">
      <c r="A198" s="10" t="s">
        <v>519</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2</v>
      </c>
      <c r="C200" s="130"/>
      <c r="D200" s="281">
        <f>IFERROR(E200/F200,"N.A")</f>
        <v>1</v>
      </c>
      <c r="E200" s="282">
        <f>COUNTIF('A1 Exploitation'!F165:F199,"ok")</f>
        <v>1</v>
      </c>
      <c r="F200" s="283">
        <f>COUNTA('A1 Exploitation'!F165:F199)</f>
        <v>1</v>
      </c>
      <c r="G200" s="127"/>
    </row>
    <row r="201" spans="1:7" x14ac:dyDescent="0.3">
      <c r="A201" s="59" t="s">
        <v>36</v>
      </c>
      <c r="B201" s="59"/>
      <c r="C201" s="59"/>
      <c r="D201" s="59">
        <f>SUM(B176:C194,B196:C200)</f>
        <v>47</v>
      </c>
    </row>
    <row r="202" spans="1:7" x14ac:dyDescent="0.3">
      <c r="A202" s="5" t="s">
        <v>35</v>
      </c>
      <c r="B202" s="132"/>
      <c r="C202" s="133"/>
      <c r="D202" s="134">
        <f>D201/(COUNT(B176:C194,B196:C200)*2)</f>
        <v>0.97916666666666663</v>
      </c>
    </row>
    <row r="203" spans="1:7" x14ac:dyDescent="0.3">
      <c r="A203" s="145"/>
      <c r="B203" s="124"/>
      <c r="C203" s="135"/>
      <c r="D203" s="124"/>
    </row>
    <row r="204" spans="1:7" ht="18" x14ac:dyDescent="0.35">
      <c r="A204" s="42" t="s">
        <v>126</v>
      </c>
      <c r="B204" s="152"/>
      <c r="C204" s="153"/>
      <c r="D204" s="143">
        <f>SUM(D172,D201)</f>
        <v>61</v>
      </c>
    </row>
    <row r="205" spans="1:7" ht="18" x14ac:dyDescent="0.35">
      <c r="A205" s="42" t="s">
        <v>201</v>
      </c>
      <c r="B205" s="152"/>
      <c r="C205" s="153"/>
      <c r="D205" s="144">
        <f>D204/(COUNT(B165:C171,B176:C194,B196:C200)*2)</f>
        <v>0.9838709677419355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43304</v>
      </c>
      <c r="B208" s="124"/>
      <c r="C208" s="135"/>
      <c r="D208" s="124"/>
    </row>
    <row r="209" spans="1:7" x14ac:dyDescent="0.3">
      <c r="A209" s="311" t="s">
        <v>30</v>
      </c>
      <c r="B209" s="312" t="s">
        <v>31</v>
      </c>
      <c r="C209" s="312"/>
      <c r="D209" s="312" t="s">
        <v>46</v>
      </c>
      <c r="E209" s="313" t="s">
        <v>310</v>
      </c>
      <c r="F209" s="313" t="s">
        <v>360</v>
      </c>
      <c r="G209" s="127"/>
    </row>
    <row r="210" spans="1:7" x14ac:dyDescent="0.3">
      <c r="A210" s="311"/>
      <c r="B210" s="41" t="s">
        <v>34</v>
      </c>
      <c r="C210" s="41" t="s">
        <v>33</v>
      </c>
      <c r="D210" s="312"/>
      <c r="E210" s="313"/>
      <c r="F210" s="313"/>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33" x14ac:dyDescent="0.3">
      <c r="A238" s="209" t="s">
        <v>66</v>
      </c>
      <c r="B238" s="130">
        <v>1</v>
      </c>
      <c r="C238" s="150" t="str">
        <f>IF(B238=0, -5, "0")</f>
        <v>0</v>
      </c>
      <c r="D238" s="296" t="s">
        <v>468</v>
      </c>
      <c r="E238" s="94"/>
      <c r="F238" s="204" t="s">
        <v>356</v>
      </c>
      <c r="G238" s="127"/>
    </row>
    <row r="239" spans="1:7" ht="19.5" customHeight="1" x14ac:dyDescent="0.35">
      <c r="A239" s="191" t="s">
        <v>397</v>
      </c>
      <c r="B239" s="130">
        <v>2</v>
      </c>
      <c r="C239" s="131"/>
      <c r="D239" s="95"/>
      <c r="E239" s="67"/>
      <c r="F239" s="204"/>
      <c r="G239" s="127"/>
    </row>
    <row r="240" spans="1:7" ht="33" x14ac:dyDescent="0.3">
      <c r="A240" s="209" t="s">
        <v>155</v>
      </c>
      <c r="B240" s="130">
        <v>1</v>
      </c>
      <c r="C240" s="150" t="str">
        <f>IF(B240=0, -5, "0")</f>
        <v>0</v>
      </c>
      <c r="D240" s="116" t="s">
        <v>471</v>
      </c>
      <c r="E240" s="94"/>
      <c r="F240" s="204" t="s">
        <v>356</v>
      </c>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34</v>
      </c>
    </row>
    <row r="245" spans="1:7" x14ac:dyDescent="0.3">
      <c r="A245" s="5" t="s">
        <v>35</v>
      </c>
      <c r="B245" s="132"/>
      <c r="C245" s="133"/>
      <c r="D245" s="134">
        <f>D244/(COUNT(B226:C243)*2)</f>
        <v>0.94444444444444442</v>
      </c>
    </row>
    <row r="246" spans="1:7" x14ac:dyDescent="0.3">
      <c r="A246" s="145"/>
      <c r="B246" s="124"/>
      <c r="C246" s="135"/>
      <c r="D246" s="124"/>
    </row>
    <row r="247" spans="1:7" ht="18" x14ac:dyDescent="0.3">
      <c r="A247" s="194" t="s">
        <v>172</v>
      </c>
      <c r="B247" s="195"/>
      <c r="C247" s="195"/>
      <c r="D247" s="195"/>
      <c r="E247" s="195"/>
      <c r="F247" s="197"/>
    </row>
    <row r="248" spans="1:7" ht="66" x14ac:dyDescent="0.3">
      <c r="A248" s="4" t="s">
        <v>182</v>
      </c>
      <c r="B248" s="130">
        <v>1</v>
      </c>
      <c r="C248" s="130"/>
      <c r="D248" s="137" t="s">
        <v>516</v>
      </c>
      <c r="E248" s="94"/>
      <c r="F248" s="204" t="s">
        <v>356</v>
      </c>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517</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17" t="s">
        <v>379</v>
      </c>
      <c r="B256" s="317"/>
      <c r="C256" s="317"/>
      <c r="D256" s="317"/>
      <c r="E256" s="317"/>
      <c r="F256" s="317"/>
    </row>
    <row r="257" spans="1:7" ht="31.5" customHeight="1" x14ac:dyDescent="0.3">
      <c r="A257" s="58" t="s">
        <v>361</v>
      </c>
      <c r="B257" s="130">
        <v>2</v>
      </c>
      <c r="C257" s="227"/>
      <c r="D257" s="227"/>
      <c r="E257" s="227"/>
      <c r="F257" s="204"/>
      <c r="G257" s="127"/>
    </row>
    <row r="258" spans="1:7" x14ac:dyDescent="0.3">
      <c r="A258" s="55" t="s">
        <v>518</v>
      </c>
      <c r="B258" s="130">
        <v>2</v>
      </c>
      <c r="C258" s="131"/>
      <c r="D258" s="147"/>
      <c r="E258" s="106"/>
      <c r="F258" s="204"/>
      <c r="G258" s="127"/>
    </row>
    <row r="259" spans="1:7" ht="30" x14ac:dyDescent="0.3">
      <c r="A259" s="219" t="s">
        <v>519</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t="s">
        <v>32</v>
      </c>
      <c r="C261" s="140"/>
      <c r="D261" s="281" t="str">
        <f>IFERROR(E261/F261,"N.A")</f>
        <v>N.A</v>
      </c>
      <c r="E261" s="282">
        <f>COUNTIF('A1 Exploitation'!F212:F260,"ok")</f>
        <v>0</v>
      </c>
      <c r="F261" s="283">
        <f>COUNTA('A1 Exploitation'!F212:F260)</f>
        <v>0</v>
      </c>
    </row>
    <row r="262" spans="1:7" x14ac:dyDescent="0.3">
      <c r="A262" s="5" t="s">
        <v>36</v>
      </c>
      <c r="B262" s="5"/>
      <c r="C262" s="5"/>
      <c r="D262" s="5">
        <f>SUM(B248:C255,B257:C261)</f>
        <v>23</v>
      </c>
    </row>
    <row r="263" spans="1:7" x14ac:dyDescent="0.3">
      <c r="A263" s="5" t="s">
        <v>35</v>
      </c>
      <c r="B263" s="132"/>
      <c r="C263" s="133"/>
      <c r="D263" s="134">
        <f>D262/(COUNT(B248:C255,B257:C261)*2)</f>
        <v>0.95833333333333337</v>
      </c>
    </row>
    <row r="264" spans="1:7" x14ac:dyDescent="0.3">
      <c r="A264" s="145"/>
      <c r="B264" s="124"/>
      <c r="C264" s="135"/>
      <c r="D264" s="124"/>
    </row>
    <row r="265" spans="1:7" ht="18" x14ac:dyDescent="0.35">
      <c r="A265" s="42" t="s">
        <v>70</v>
      </c>
      <c r="B265" s="152"/>
      <c r="C265" s="153"/>
      <c r="D265" s="143">
        <f>SUM(D262,D222,D244)</f>
        <v>77</v>
      </c>
    </row>
    <row r="266" spans="1:7" ht="18" x14ac:dyDescent="0.35">
      <c r="A266" s="57" t="s">
        <v>202</v>
      </c>
      <c r="B266" s="160"/>
      <c r="C266" s="161"/>
      <c r="D266" s="162">
        <f>D265/(COUNT(B226:C243,B248:C255,B212:C221,B257:C261)*2)</f>
        <v>0.96250000000000002</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43304</v>
      </c>
      <c r="B269" s="124"/>
      <c r="C269" s="135"/>
      <c r="D269" s="124"/>
      <c r="F269" s="206"/>
      <c r="G269" s="214"/>
    </row>
    <row r="270" spans="1:7" s="16" customFormat="1" x14ac:dyDescent="0.3">
      <c r="A270" s="311" t="s">
        <v>30</v>
      </c>
      <c r="B270" s="312" t="s">
        <v>31</v>
      </c>
      <c r="C270" s="312"/>
      <c r="D270" s="312" t="s">
        <v>46</v>
      </c>
      <c r="E270" s="313" t="s">
        <v>310</v>
      </c>
      <c r="F270" s="313" t="s">
        <v>360</v>
      </c>
      <c r="G270" s="214"/>
    </row>
    <row r="271" spans="1:7" s="16" customFormat="1" x14ac:dyDescent="0.3">
      <c r="A271" s="311"/>
      <c r="B271" s="41" t="s">
        <v>34</v>
      </c>
      <c r="C271" s="41" t="s">
        <v>33</v>
      </c>
      <c r="D271" s="312"/>
      <c r="E271" s="313"/>
      <c r="F271" s="313"/>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8" t="s">
        <v>396</v>
      </c>
      <c r="B308" s="319"/>
      <c r="C308" s="319"/>
      <c r="D308" s="319"/>
      <c r="E308" s="319"/>
      <c r="F308" s="320"/>
      <c r="G308" s="214"/>
    </row>
    <row r="309" spans="1:7" s="16" customFormat="1" ht="30" customHeight="1" x14ac:dyDescent="0.3">
      <c r="A309" s="58" t="s">
        <v>361</v>
      </c>
      <c r="B309" s="130">
        <v>2</v>
      </c>
      <c r="C309" s="213"/>
      <c r="D309" s="165"/>
      <c r="E309" s="106"/>
      <c r="F309" s="204" t="s">
        <v>356</v>
      </c>
      <c r="G309" s="214"/>
    </row>
    <row r="310" spans="1:7" s="16" customFormat="1" x14ac:dyDescent="0.3">
      <c r="A310" s="55" t="s">
        <v>518</v>
      </c>
      <c r="B310" s="130">
        <v>2</v>
      </c>
      <c r="C310" s="213"/>
      <c r="D310" s="165"/>
      <c r="E310" s="106"/>
      <c r="F310" s="204"/>
      <c r="G310" s="214"/>
    </row>
    <row r="311" spans="1:7" s="16" customFormat="1" ht="30" x14ac:dyDescent="0.3">
      <c r="A311" s="219" t="s">
        <v>519</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"0"))</f>
        <v>2</v>
      </c>
      <c r="C313" s="140"/>
      <c r="D313" s="281">
        <f>IFERROR(E313/F313,"N.A")</f>
        <v>1</v>
      </c>
      <c r="E313" s="282">
        <f>COUNTIF('A1 Exploitation'!F273:F312,"ok")</f>
        <v>2</v>
      </c>
      <c r="F313" s="283">
        <f>COUNTA('A1 Exploitation'!F273:F312)</f>
        <v>2</v>
      </c>
      <c r="G313" s="214"/>
    </row>
    <row r="314" spans="1:7" s="16" customFormat="1" x14ac:dyDescent="0.3">
      <c r="A314" s="5" t="s">
        <v>36</v>
      </c>
      <c r="B314" s="5"/>
      <c r="C314" s="5"/>
      <c r="D314" s="5">
        <f>SUM(B289:C307,B309:C313)</f>
        <v>44</v>
      </c>
      <c r="F314" s="206"/>
      <c r="G314" s="214"/>
    </row>
    <row r="315" spans="1:7" s="16" customFormat="1" x14ac:dyDescent="0.3">
      <c r="A315" s="5" t="s">
        <v>35</v>
      </c>
      <c r="B315" s="132"/>
      <c r="C315" s="133"/>
      <c r="D315" s="134">
        <f>D314/(COUNT(B289:C307,B309:C313)*2)</f>
        <v>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68</v>
      </c>
      <c r="F317" s="206"/>
      <c r="G317" s="214"/>
    </row>
    <row r="318" spans="1:7" s="16" customFormat="1" ht="18" x14ac:dyDescent="0.35">
      <c r="A318" s="42" t="s">
        <v>203</v>
      </c>
      <c r="B318" s="152"/>
      <c r="C318" s="153"/>
      <c r="D318" s="144">
        <f>D317/(COUNT(B273:C284,B289:C307,B309:C313)*2)</f>
        <v>1</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43304</v>
      </c>
      <c r="B321" s="124"/>
      <c r="C321" s="135"/>
      <c r="D321" s="127"/>
    </row>
    <row r="322" spans="1:7" x14ac:dyDescent="0.3">
      <c r="A322" s="311" t="s">
        <v>30</v>
      </c>
      <c r="B322" s="312" t="s">
        <v>31</v>
      </c>
      <c r="C322" s="312"/>
      <c r="D322" s="312" t="s">
        <v>46</v>
      </c>
      <c r="E322" s="313" t="s">
        <v>310</v>
      </c>
      <c r="F322" s="313" t="s">
        <v>360</v>
      </c>
      <c r="G322" s="127"/>
    </row>
    <row r="323" spans="1:7" x14ac:dyDescent="0.3">
      <c r="A323" s="311"/>
      <c r="B323" s="41" t="s">
        <v>34</v>
      </c>
      <c r="C323" s="41" t="s">
        <v>33</v>
      </c>
      <c r="D323" s="312"/>
      <c r="E323" s="313"/>
      <c r="F323" s="313"/>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t="s">
        <v>32</v>
      </c>
      <c r="C345" s="130"/>
      <c r="D345" s="95"/>
      <c r="E345" s="94"/>
      <c r="F345" s="204"/>
    </row>
    <row r="346" spans="1:7" ht="30" x14ac:dyDescent="0.3">
      <c r="A346" s="70" t="s">
        <v>178</v>
      </c>
      <c r="B346" s="130" t="s">
        <v>32</v>
      </c>
      <c r="C346" s="130"/>
      <c r="D346" s="95"/>
      <c r="E346" s="94"/>
      <c r="F346" s="204"/>
    </row>
    <row r="347" spans="1:7" x14ac:dyDescent="0.3">
      <c r="A347" s="55" t="s">
        <v>383</v>
      </c>
      <c r="B347" s="130">
        <v>2</v>
      </c>
      <c r="C347" s="130"/>
      <c r="D347" s="217"/>
      <c r="E347" s="94"/>
      <c r="F347" s="204"/>
    </row>
    <row r="348" spans="1:7" ht="49.5" x14ac:dyDescent="0.3">
      <c r="A348" s="271" t="s">
        <v>388</v>
      </c>
      <c r="B348" s="130" t="s">
        <v>32</v>
      </c>
      <c r="C348" s="136" t="str">
        <f>IF(B348=0, -10, "0")</f>
        <v>0</v>
      </c>
      <c r="D348" s="95"/>
      <c r="E348" s="94"/>
      <c r="F348" s="204"/>
    </row>
    <row r="349" spans="1:7" x14ac:dyDescent="0.3">
      <c r="A349" s="318" t="s">
        <v>379</v>
      </c>
      <c r="B349" s="319"/>
      <c r="C349" s="319"/>
      <c r="D349" s="319"/>
      <c r="E349" s="319"/>
      <c r="F349" s="319"/>
    </row>
    <row r="350" spans="1:7" s="112" customFormat="1" ht="27.75" customHeight="1" x14ac:dyDescent="0.3">
      <c r="A350" s="55" t="s">
        <v>361</v>
      </c>
      <c r="B350" s="130">
        <v>2</v>
      </c>
      <c r="C350" s="227"/>
      <c r="D350" s="227"/>
      <c r="E350" s="227"/>
      <c r="F350" s="204" t="s">
        <v>356</v>
      </c>
      <c r="G350" s="127"/>
    </row>
    <row r="351" spans="1:7" s="112" customFormat="1" ht="30" x14ac:dyDescent="0.3">
      <c r="A351" s="219" t="s">
        <v>519</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t="s">
        <v>32</v>
      </c>
      <c r="C353" s="130"/>
      <c r="D353" s="281" t="str">
        <f>IFERROR(E353/F353,"N.A")</f>
        <v>N.A</v>
      </c>
      <c r="E353" s="282">
        <f>COUNTIF('A1 Exploitation'!F325:F352,"ok")</f>
        <v>0</v>
      </c>
      <c r="F353" s="283">
        <f>COUNTA('A1 Exploitation'!F325:F352)</f>
        <v>0</v>
      </c>
    </row>
    <row r="354" spans="1:7" x14ac:dyDescent="0.3">
      <c r="A354" s="5" t="s">
        <v>36</v>
      </c>
      <c r="B354" s="59"/>
      <c r="C354" s="59"/>
      <c r="D354" s="232">
        <f>SUM(B337:C348,B350:C353)</f>
        <v>24</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40</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43304</v>
      </c>
      <c r="B361" s="124"/>
      <c r="C361" s="135"/>
      <c r="D361" s="124"/>
    </row>
    <row r="362" spans="1:7" x14ac:dyDescent="0.3">
      <c r="A362" s="311" t="s">
        <v>30</v>
      </c>
      <c r="B362" s="312" t="s">
        <v>31</v>
      </c>
      <c r="C362" s="312"/>
      <c r="D362" s="312" t="s">
        <v>46</v>
      </c>
      <c r="E362" s="313" t="s">
        <v>310</v>
      </c>
      <c r="F362" s="313" t="s">
        <v>360</v>
      </c>
      <c r="G362" s="127"/>
    </row>
    <row r="363" spans="1:7" x14ac:dyDescent="0.3">
      <c r="A363" s="311"/>
      <c r="B363" s="41" t="s">
        <v>34</v>
      </c>
      <c r="C363" s="41" t="s">
        <v>33</v>
      </c>
      <c r="D363" s="312"/>
      <c r="E363" s="313"/>
      <c r="F363" s="313"/>
    </row>
    <row r="364" spans="1:7" ht="18" x14ac:dyDescent="0.3">
      <c r="A364" s="194" t="s">
        <v>12</v>
      </c>
      <c r="B364" s="195"/>
      <c r="C364" s="195"/>
      <c r="D364" s="195"/>
      <c r="E364" s="195"/>
      <c r="F364" s="197"/>
    </row>
    <row r="365" spans="1:7" ht="33" x14ac:dyDescent="0.3">
      <c r="A365" s="70" t="s">
        <v>99</v>
      </c>
      <c r="B365" s="130">
        <v>1</v>
      </c>
      <c r="C365" s="130"/>
      <c r="D365" s="113" t="s">
        <v>491</v>
      </c>
      <c r="E365" s="94"/>
      <c r="F365" s="204" t="s">
        <v>356</v>
      </c>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15</v>
      </c>
      <c r="G373" s="127"/>
    </row>
    <row r="374" spans="1:7" x14ac:dyDescent="0.3">
      <c r="A374" s="5" t="s">
        <v>35</v>
      </c>
      <c r="B374" s="132"/>
      <c r="C374" s="133"/>
      <c r="D374" s="134">
        <f>D373/(COUNT(B365:C372)*2)</f>
        <v>0.9375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17" t="s">
        <v>379</v>
      </c>
      <c r="B383" s="317"/>
      <c r="C383" s="317"/>
      <c r="D383" s="317"/>
      <c r="E383" s="317"/>
      <c r="F383" s="317"/>
      <c r="G383" s="127"/>
    </row>
    <row r="384" spans="1:7" ht="27" customHeight="1" x14ac:dyDescent="0.3">
      <c r="A384" s="70" t="s">
        <v>361</v>
      </c>
      <c r="B384" s="130">
        <v>2</v>
      </c>
      <c r="C384" s="130"/>
      <c r="D384" s="149"/>
      <c r="E384" s="94"/>
      <c r="F384" s="204"/>
      <c r="G384" s="127"/>
    </row>
    <row r="385" spans="1:7" ht="27" customHeight="1" x14ac:dyDescent="0.3">
      <c r="A385" s="10" t="s">
        <v>519</v>
      </c>
      <c r="B385" s="130">
        <v>2</v>
      </c>
      <c r="C385" s="130"/>
      <c r="D385" s="113"/>
      <c r="E385" s="94"/>
      <c r="F385" s="204"/>
      <c r="G385" s="127"/>
    </row>
    <row r="386" spans="1:7" ht="45" x14ac:dyDescent="0.3">
      <c r="A386" s="8" t="s">
        <v>249</v>
      </c>
      <c r="B386" s="280" t="s">
        <v>32</v>
      </c>
      <c r="C386" s="130"/>
      <c r="D386" s="281" t="str">
        <f>IFERROR(E386/F386,"N.A")</f>
        <v>N.A</v>
      </c>
      <c r="E386" s="282">
        <f>COUNTIF('A1 Exploitation'!F365:F385,"ok")</f>
        <v>0</v>
      </c>
      <c r="F386" s="283">
        <f>COUNTA('A1 Exploitation'!F365:F385)</f>
        <v>0</v>
      </c>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31</v>
      </c>
      <c r="G390" s="127"/>
    </row>
    <row r="391" spans="1:7" ht="18" x14ac:dyDescent="0.35">
      <c r="A391" s="42" t="s">
        <v>205</v>
      </c>
      <c r="B391" s="152"/>
      <c r="C391" s="153"/>
      <c r="D391" s="168">
        <f>D390/(COUNT(B377:C382,B365:C372,B384:C386)*2)</f>
        <v>0.96875</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43304</v>
      </c>
      <c r="B394" s="124"/>
      <c r="C394" s="135"/>
      <c r="D394" s="127"/>
      <c r="G394" s="127"/>
    </row>
    <row r="395" spans="1:7" x14ac:dyDescent="0.3">
      <c r="A395" s="311" t="s">
        <v>30</v>
      </c>
      <c r="B395" s="312" t="s">
        <v>31</v>
      </c>
      <c r="C395" s="312"/>
      <c r="D395" s="312" t="s">
        <v>46</v>
      </c>
      <c r="E395" s="313" t="s">
        <v>310</v>
      </c>
      <c r="F395" s="313" t="s">
        <v>360</v>
      </c>
      <c r="G395" s="127"/>
    </row>
    <row r="396" spans="1:7" x14ac:dyDescent="0.3">
      <c r="A396" s="311"/>
      <c r="B396" s="41" t="s">
        <v>34</v>
      </c>
      <c r="C396" s="41" t="s">
        <v>33</v>
      </c>
      <c r="D396" s="312"/>
      <c r="E396" s="313"/>
      <c r="F396" s="313"/>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33" x14ac:dyDescent="0.3">
      <c r="A410" s="4" t="s">
        <v>96</v>
      </c>
      <c r="B410" s="130">
        <v>1</v>
      </c>
      <c r="C410" s="130"/>
      <c r="D410" s="113" t="s">
        <v>492</v>
      </c>
      <c r="E410" s="94"/>
      <c r="F410" s="204" t="s">
        <v>357</v>
      </c>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7" t="s">
        <v>379</v>
      </c>
      <c r="B435" s="317"/>
      <c r="C435" s="317"/>
      <c r="D435" s="317"/>
      <c r="E435" s="317"/>
      <c r="F435" s="317"/>
      <c r="G435" s="12"/>
    </row>
    <row r="436" spans="1:7" ht="26.25" customHeight="1" x14ac:dyDescent="0.3">
      <c r="A436" s="70" t="s">
        <v>361</v>
      </c>
      <c r="B436" s="130">
        <v>2</v>
      </c>
      <c r="C436" s="130"/>
      <c r="D436" s="129"/>
      <c r="E436" s="94"/>
      <c r="F436" s="204"/>
      <c r="G436" s="233"/>
    </row>
    <row r="437" spans="1:7" ht="30" x14ac:dyDescent="0.3">
      <c r="A437" s="10" t="s">
        <v>519</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t="s">
        <v>32</v>
      </c>
      <c r="C439" s="130"/>
      <c r="D439" s="281" t="str">
        <f>IFERROR(E439/F439,"N.A")</f>
        <v>N.A</v>
      </c>
      <c r="E439" s="282">
        <f>COUNTIF('A1 Exploitation'!F398:F438,"ok")</f>
        <v>0</v>
      </c>
      <c r="F439" s="283">
        <f>COUNTA('A1 Exploitation'!F398:F438)</f>
        <v>0</v>
      </c>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55</v>
      </c>
    </row>
    <row r="444" spans="1:7" ht="18" x14ac:dyDescent="0.35">
      <c r="A444" s="42" t="s">
        <v>206</v>
      </c>
      <c r="B444" s="152"/>
      <c r="C444" s="153"/>
      <c r="D444" s="144">
        <f>D443/(COUNT(B430:C434,B410:C416,B421:C425,B398:C405,B436:C439)*2)</f>
        <v>0.9821428571428571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43304</v>
      </c>
      <c r="B447" s="124"/>
      <c r="C447" s="135"/>
      <c r="D447" s="124"/>
    </row>
    <row r="448" spans="1:7" x14ac:dyDescent="0.3">
      <c r="A448" s="311" t="s">
        <v>30</v>
      </c>
      <c r="B448" s="312" t="s">
        <v>31</v>
      </c>
      <c r="C448" s="312"/>
      <c r="D448" s="312" t="s">
        <v>46</v>
      </c>
      <c r="E448" s="313" t="s">
        <v>310</v>
      </c>
      <c r="F448" s="313" t="s">
        <v>360</v>
      </c>
      <c r="G448" s="127"/>
    </row>
    <row r="449" spans="1:6" x14ac:dyDescent="0.3">
      <c r="A449" s="311"/>
      <c r="B449" s="41" t="s">
        <v>34</v>
      </c>
      <c r="C449" s="41" t="s">
        <v>33</v>
      </c>
      <c r="D449" s="312"/>
      <c r="E449" s="313"/>
      <c r="F449" s="313"/>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ht="99" x14ac:dyDescent="0.3">
      <c r="A463" s="70" t="s">
        <v>351</v>
      </c>
      <c r="B463" s="130">
        <v>1</v>
      </c>
      <c r="C463" s="130"/>
      <c r="D463" s="95" t="s">
        <v>493</v>
      </c>
      <c r="E463" s="94"/>
      <c r="F463" s="204" t="s">
        <v>356</v>
      </c>
    </row>
    <row r="464" spans="1:6" ht="33" x14ac:dyDescent="0.3">
      <c r="A464" s="70" t="s">
        <v>133</v>
      </c>
      <c r="B464" s="130">
        <v>1</v>
      </c>
      <c r="C464" s="130"/>
      <c r="D464" s="95" t="s">
        <v>494</v>
      </c>
      <c r="E464" s="94"/>
      <c r="F464" s="204" t="s">
        <v>356</v>
      </c>
    </row>
    <row r="465" spans="1:7" ht="17.25" x14ac:dyDescent="0.35">
      <c r="A465" s="261" t="s">
        <v>57</v>
      </c>
      <c r="B465" s="130">
        <v>2</v>
      </c>
      <c r="C465" s="136" t="str">
        <f>IF(B465=0, -10, IF(B465=1, -5, "0"))</f>
        <v>0</v>
      </c>
      <c r="D465" s="95"/>
      <c r="E465" s="94"/>
      <c r="F465" s="204"/>
    </row>
    <row r="466" spans="1:7" ht="33" x14ac:dyDescent="0.3">
      <c r="A466" s="269" t="s">
        <v>407</v>
      </c>
      <c r="B466" s="130" t="s">
        <v>32</v>
      </c>
      <c r="C466" s="136" t="str">
        <f>IF(B466=0, -10, "0")</f>
        <v>0</v>
      </c>
      <c r="D466" s="116"/>
      <c r="E466" s="94"/>
      <c r="F466" s="204"/>
    </row>
    <row r="467" spans="1:7" s="112" customFormat="1" ht="30" x14ac:dyDescent="0.3">
      <c r="A467" s="70" t="s">
        <v>178</v>
      </c>
      <c r="B467" s="130" t="s">
        <v>32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t="s">
        <v>32</v>
      </c>
      <c r="C470" s="130"/>
      <c r="D470" s="95"/>
      <c r="E470" s="94"/>
      <c r="F470" s="204"/>
    </row>
    <row r="471" spans="1:7" x14ac:dyDescent="0.3">
      <c r="A471" s="314" t="s">
        <v>379</v>
      </c>
      <c r="B471" s="315"/>
      <c r="C471" s="315"/>
      <c r="D471" s="315"/>
      <c r="E471" s="315"/>
      <c r="F471" s="315"/>
    </row>
    <row r="472" spans="1:7" s="112" customFormat="1" ht="27.75" customHeight="1" x14ac:dyDescent="0.3">
      <c r="A472" s="55" t="s">
        <v>361</v>
      </c>
      <c r="B472" s="130">
        <v>2</v>
      </c>
      <c r="C472" s="213"/>
      <c r="D472" s="116"/>
      <c r="E472" s="106"/>
      <c r="F472" s="204"/>
      <c r="G472" s="127"/>
    </row>
    <row r="473" spans="1:7" s="112" customFormat="1" x14ac:dyDescent="0.3">
      <c r="A473" s="55" t="s">
        <v>518</v>
      </c>
      <c r="B473" s="130">
        <v>2</v>
      </c>
      <c r="C473" s="213"/>
      <c r="D473" s="116"/>
      <c r="E473" s="106"/>
      <c r="F473" s="204"/>
      <c r="G473" s="127"/>
    </row>
    <row r="474" spans="1:7" s="112" customFormat="1" ht="30" x14ac:dyDescent="0.3">
      <c r="A474" s="219" t="s">
        <v>519</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t="s">
        <v>32</v>
      </c>
      <c r="C476" s="140"/>
      <c r="D476" s="281" t="str">
        <f>IFERROR(E476/F476,"N.A")</f>
        <v>N.A</v>
      </c>
      <c r="E476" s="282">
        <f>COUNTIF('A1 Exploitation'!F451:F475,"ok")</f>
        <v>0</v>
      </c>
      <c r="F476" s="283">
        <f>COUNTA('A1 Exploitation'!F451:F475)</f>
        <v>0</v>
      </c>
    </row>
    <row r="477" spans="1:7" x14ac:dyDescent="0.3">
      <c r="A477" s="5" t="s">
        <v>36</v>
      </c>
      <c r="B477" s="5"/>
      <c r="C477" s="5"/>
      <c r="D477" s="234">
        <f>SUM(B461:C470,B472:C476)</f>
        <v>20</v>
      </c>
    </row>
    <row r="478" spans="1:7" x14ac:dyDescent="0.3">
      <c r="A478" s="5" t="s">
        <v>35</v>
      </c>
      <c r="B478" s="132"/>
      <c r="C478" s="133"/>
      <c r="D478" s="134">
        <f>D477/(COUNT(B461:C470,B472:C476)*2)</f>
        <v>0.90909090909090906</v>
      </c>
    </row>
    <row r="479" spans="1:7" x14ac:dyDescent="0.3">
      <c r="A479" s="2"/>
      <c r="B479" s="135"/>
      <c r="C479" s="135"/>
      <c r="D479" s="135"/>
    </row>
    <row r="480" spans="1:7" ht="18" x14ac:dyDescent="0.35">
      <c r="A480" s="42" t="s">
        <v>115</v>
      </c>
      <c r="B480" s="152"/>
      <c r="C480" s="153"/>
      <c r="D480" s="143">
        <f>SUM(D477,D457)</f>
        <v>32</v>
      </c>
    </row>
    <row r="481" spans="1:7" ht="18" x14ac:dyDescent="0.35">
      <c r="A481" s="42" t="s">
        <v>207</v>
      </c>
      <c r="B481" s="152"/>
      <c r="C481" s="153"/>
      <c r="D481" s="144">
        <f>D480/(COUNT(B461:C470,B451:C456,B472:C476)*2)</f>
        <v>0.94117647058823528</v>
      </c>
    </row>
    <row r="482" spans="1:7" x14ac:dyDescent="0.3">
      <c r="A482" s="1"/>
      <c r="B482" s="124"/>
      <c r="C482" s="135"/>
      <c r="D482" s="124"/>
    </row>
    <row r="483" spans="1:7" ht="21.75" customHeight="1" x14ac:dyDescent="0.35">
      <c r="A483" s="316" t="s">
        <v>367</v>
      </c>
      <c r="B483" s="316"/>
      <c r="C483" s="316"/>
      <c r="D483" s="316"/>
      <c r="E483" s="185"/>
      <c r="F483" s="201"/>
    </row>
    <row r="484" spans="1:7" x14ac:dyDescent="0.3">
      <c r="A484" s="74">
        <f>B11</f>
        <v>43304</v>
      </c>
      <c r="B484" s="124"/>
      <c r="C484" s="135"/>
      <c r="D484" s="124"/>
    </row>
    <row r="485" spans="1:7" x14ac:dyDescent="0.3">
      <c r="A485" s="311" t="s">
        <v>30</v>
      </c>
      <c r="B485" s="312" t="s">
        <v>31</v>
      </c>
      <c r="C485" s="312"/>
      <c r="D485" s="312" t="s">
        <v>46</v>
      </c>
      <c r="E485" s="313" t="s">
        <v>310</v>
      </c>
      <c r="F485" s="313" t="s">
        <v>360</v>
      </c>
      <c r="G485" s="127"/>
    </row>
    <row r="486" spans="1:7" x14ac:dyDescent="0.3">
      <c r="A486" s="311"/>
      <c r="B486" s="41" t="s">
        <v>34</v>
      </c>
      <c r="C486" s="41" t="s">
        <v>33</v>
      </c>
      <c r="D486" s="312"/>
      <c r="E486" s="313"/>
      <c r="F486" s="313"/>
    </row>
    <row r="487" spans="1:7" ht="18" x14ac:dyDescent="0.3">
      <c r="A487" s="194" t="s">
        <v>368</v>
      </c>
      <c r="B487" s="195"/>
      <c r="C487" s="195"/>
      <c r="D487" s="195"/>
      <c r="E487" s="195"/>
      <c r="F487" s="197"/>
    </row>
    <row r="488" spans="1:7" x14ac:dyDescent="0.3">
      <c r="A488" s="4" t="s">
        <v>263</v>
      </c>
      <c r="B488" s="130">
        <v>2</v>
      </c>
      <c r="C488" s="130"/>
      <c r="D488" s="95"/>
      <c r="E488" s="94"/>
      <c r="F488" s="204" t="s">
        <v>356</v>
      </c>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t="s">
        <v>356</v>
      </c>
    </row>
    <row r="497" spans="1:7" x14ac:dyDescent="0.3">
      <c r="A497" s="9" t="s">
        <v>29</v>
      </c>
      <c r="B497" s="130">
        <v>2</v>
      </c>
      <c r="C497" s="130"/>
      <c r="D497" s="95"/>
      <c r="E497" s="94"/>
      <c r="F497" s="204"/>
    </row>
    <row r="498" spans="1:7" ht="45" x14ac:dyDescent="0.3">
      <c r="A498" s="62" t="s">
        <v>249</v>
      </c>
      <c r="B498" s="280" t="s">
        <v>32</v>
      </c>
      <c r="C498" s="213"/>
      <c r="D498" s="281" t="str">
        <f>IFERROR(E498/F498,"N.A")</f>
        <v>N.A</v>
      </c>
      <c r="E498" s="282">
        <f>COUNTIF('A1 Exploitation'!F488:F497,"ok")</f>
        <v>0</v>
      </c>
      <c r="F498" s="283">
        <f>COUNTA('A1 Exploitation'!F488:F497)</f>
        <v>0</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43304</v>
      </c>
      <c r="B506" s="124"/>
      <c r="C506" s="135"/>
      <c r="D506" s="124"/>
    </row>
    <row r="507" spans="1:7" x14ac:dyDescent="0.3">
      <c r="A507" s="311" t="s">
        <v>30</v>
      </c>
      <c r="B507" s="312" t="s">
        <v>31</v>
      </c>
      <c r="C507" s="312"/>
      <c r="D507" s="312" t="s">
        <v>46</v>
      </c>
      <c r="E507" s="313" t="s">
        <v>310</v>
      </c>
      <c r="F507" s="313" t="s">
        <v>360</v>
      </c>
      <c r="G507" s="127"/>
    </row>
    <row r="508" spans="1:7" x14ac:dyDescent="0.3">
      <c r="A508" s="311"/>
      <c r="B508" s="41" t="s">
        <v>34</v>
      </c>
      <c r="C508" s="41" t="s">
        <v>33</v>
      </c>
      <c r="D508" s="354"/>
      <c r="E508" s="313"/>
      <c r="F508" s="313"/>
    </row>
    <row r="509" spans="1:7" x14ac:dyDescent="0.3">
      <c r="A509" s="6" t="s">
        <v>15</v>
      </c>
      <c r="B509" s="130">
        <v>2</v>
      </c>
      <c r="C509" s="130"/>
      <c r="D509" s="95"/>
      <c r="E509" s="94"/>
      <c r="F509" s="204" t="s">
        <v>356</v>
      </c>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t="s">
        <v>32</v>
      </c>
      <c r="C512" s="140"/>
      <c r="D512" s="281" t="str">
        <f>IFERROR(E512/F512,"N.A")</f>
        <v>N.A</v>
      </c>
      <c r="E512" s="284">
        <f>COUNTIF('A1 Exploitation'!F509:F511,"ok")</f>
        <v>0</v>
      </c>
      <c r="F512" s="285">
        <f>COUNTA('A1 Exploitation'!F509:F511)</f>
        <v>0</v>
      </c>
    </row>
    <row r="513" spans="1:7" x14ac:dyDescent="0.3">
      <c r="A513" s="5" t="s">
        <v>36</v>
      </c>
      <c r="B513" s="5"/>
      <c r="C513" s="5"/>
      <c r="D513" s="59">
        <f>SUM(B509:C512)</f>
        <v>6</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43304</v>
      </c>
      <c r="B517" s="124"/>
      <c r="C517" s="135"/>
      <c r="D517" s="124"/>
    </row>
    <row r="518" spans="1:7" x14ac:dyDescent="0.3">
      <c r="A518" s="311" t="s">
        <v>30</v>
      </c>
      <c r="B518" s="312" t="s">
        <v>31</v>
      </c>
      <c r="C518" s="312"/>
      <c r="D518" s="312" t="s">
        <v>46</v>
      </c>
      <c r="E518" s="313" t="s">
        <v>310</v>
      </c>
      <c r="F518" s="313" t="s">
        <v>360</v>
      </c>
      <c r="G518" s="127"/>
    </row>
    <row r="519" spans="1:7" x14ac:dyDescent="0.3">
      <c r="A519" s="311"/>
      <c r="B519" s="41" t="s">
        <v>34</v>
      </c>
      <c r="C519" s="41" t="s">
        <v>33</v>
      </c>
      <c r="D519" s="354"/>
      <c r="E519" s="313"/>
      <c r="F519" s="313"/>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ht="33" x14ac:dyDescent="0.3">
      <c r="A525" s="4" t="s">
        <v>79</v>
      </c>
      <c r="B525" s="130">
        <v>1</v>
      </c>
      <c r="C525" s="130"/>
      <c r="D525" s="95" t="s">
        <v>521</v>
      </c>
      <c r="E525" s="94"/>
      <c r="F525" s="204" t="s">
        <v>357</v>
      </c>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1</v>
      </c>
      <c r="C529" s="140"/>
      <c r="D529" s="174" t="s">
        <v>498</v>
      </c>
      <c r="E529" s="94"/>
      <c r="F529" s="204" t="s">
        <v>356</v>
      </c>
    </row>
    <row r="530" spans="1:7" s="112" customFormat="1" ht="36" customHeight="1" x14ac:dyDescent="0.3">
      <c r="A530" s="66" t="s">
        <v>394</v>
      </c>
      <c r="B530" s="130">
        <v>2</v>
      </c>
      <c r="C530" s="150" t="str">
        <f>IF(B530=0, -5, "0")</f>
        <v>0</v>
      </c>
      <c r="D530" s="116"/>
      <c r="E530" s="106"/>
      <c r="F530" s="204"/>
      <c r="G530" s="127"/>
    </row>
    <row r="531" spans="1:7" s="112" customFormat="1" ht="28.5" customHeight="1" x14ac:dyDescent="0.3">
      <c r="A531" s="224" t="s">
        <v>395</v>
      </c>
      <c r="B531" s="130">
        <v>2</v>
      </c>
      <c r="C531" s="225"/>
      <c r="D531" s="228"/>
      <c r="E531" s="106"/>
      <c r="F531" s="204"/>
      <c r="G531" s="127"/>
    </row>
    <row r="532" spans="1:7" ht="45" x14ac:dyDescent="0.3">
      <c r="A532" s="55" t="s">
        <v>249</v>
      </c>
      <c r="B532" s="280" t="s">
        <v>32</v>
      </c>
      <c r="C532" s="140"/>
      <c r="D532" s="281" t="str">
        <f>IFERROR(E532/F532,"N.A")</f>
        <v>N.A</v>
      </c>
      <c r="E532" s="282">
        <f>COUNTIF('A1 Exploitation'!F520:F531,"ok")</f>
        <v>0</v>
      </c>
      <c r="F532" s="283">
        <f>COUNTIF('A1 Exploitation'!F520:F531,"ok")</f>
        <v>0</v>
      </c>
    </row>
    <row r="533" spans="1:7" x14ac:dyDescent="0.3">
      <c r="A533" s="5" t="s">
        <v>36</v>
      </c>
      <c r="B533" s="5"/>
      <c r="C533" s="5"/>
      <c r="D533" s="5">
        <f>SUM(B520:C532)</f>
        <v>16</v>
      </c>
    </row>
    <row r="534" spans="1:7" x14ac:dyDescent="0.3">
      <c r="A534" s="5" t="s">
        <v>35</v>
      </c>
      <c r="B534" s="132"/>
      <c r="C534" s="133"/>
      <c r="D534" s="134">
        <f>D533/(COUNT(B520:C532)*2)</f>
        <v>0.88888888888888884</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43304</v>
      </c>
      <c r="B537" s="124"/>
      <c r="C537" s="135"/>
      <c r="D537" s="124"/>
      <c r="G537" s="127"/>
    </row>
    <row r="538" spans="1:7" x14ac:dyDescent="0.3">
      <c r="A538" s="311" t="s">
        <v>30</v>
      </c>
      <c r="B538" s="312" t="s">
        <v>31</v>
      </c>
      <c r="C538" s="312"/>
      <c r="D538" s="312" t="s">
        <v>46</v>
      </c>
      <c r="E538" s="313" t="s">
        <v>310</v>
      </c>
      <c r="F538" s="313" t="s">
        <v>360</v>
      </c>
      <c r="G538" s="127"/>
    </row>
    <row r="539" spans="1:7" x14ac:dyDescent="0.3">
      <c r="A539" s="311"/>
      <c r="B539" s="41" t="s">
        <v>34</v>
      </c>
      <c r="C539" s="41" t="s">
        <v>33</v>
      </c>
      <c r="D539" s="354"/>
      <c r="E539" s="313"/>
      <c r="F539" s="313"/>
      <c r="G539" s="127"/>
    </row>
    <row r="540" spans="1:7" ht="30"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
        <v>32</v>
      </c>
      <c r="C543" s="130"/>
      <c r="D543" s="281" t="str">
        <f>IFERROR(E543/F543,"N.A")</f>
        <v>N.A</v>
      </c>
      <c r="E543" s="282">
        <f>COUNTIF('A1 Exploitation'!F540:F542,"ok")</f>
        <v>0</v>
      </c>
      <c r="F543" s="283">
        <f>COUNTA('A1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0.875</v>
      </c>
    </row>
    <row r="548" spans="1:4" ht="22.5" x14ac:dyDescent="0.45">
      <c r="A548" s="35" t="s">
        <v>45</v>
      </c>
      <c r="B548" s="181"/>
      <c r="C548" s="182"/>
      <c r="D548" s="183">
        <f>SUM(D544,D533,D513,D502,D443,D390,D357,D45,D317,D265,D157,D480,D204,D102)</f>
        <v>561</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0.96724137931034482</v>
      </c>
    </row>
  </sheetData>
  <sheetProtection algorithmName="SHA-512" hashValue="6Hpm3WOnaq/vl9aw0d/Hj7+ondAtr5IeKmT3aW05OSGO2pifCG8G8mdx0C4xEzIDAWT+r2w3AB1cW6Bcl6TK7A==" saltValue="gCZ9tnoPTA1C7wnKX9DjiA=="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95" zoomScaleNormal="90" zoomScaleSheetLayoutView="95" workbookViewId="0">
      <selection activeCell="F190" sqref="F190"/>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1" t="s">
        <v>50</v>
      </c>
      <c r="B6" s="351"/>
      <c r="C6" s="351"/>
      <c r="D6" s="351"/>
      <c r="E6" s="351"/>
      <c r="F6" s="351"/>
      <c r="G6" s="125"/>
    </row>
    <row r="7" spans="1:7" s="12" customFormat="1" ht="21.75" customHeight="1" x14ac:dyDescent="0.45">
      <c r="A7" s="332" t="str">
        <f>'A2 Exploitation'!A8:F8</f>
        <v>Mourouj 1</v>
      </c>
      <c r="B7" s="332"/>
      <c r="C7" s="332"/>
      <c r="D7" s="332"/>
      <c r="E7" s="332"/>
      <c r="F7" s="332"/>
      <c r="G7" s="125"/>
    </row>
    <row r="8" spans="1:7" s="12" customFormat="1" ht="24" x14ac:dyDescent="0.45">
      <c r="A8" s="14" t="s">
        <v>42</v>
      </c>
      <c r="B8" s="352" t="str">
        <f>'A2 Exploitation'!B9:F9</f>
        <v>Mme Meriam CHOUCHENE</v>
      </c>
      <c r="C8" s="352"/>
      <c r="D8" s="352"/>
      <c r="E8" s="352"/>
      <c r="F8" s="352"/>
      <c r="G8" s="125"/>
    </row>
    <row r="9" spans="1:7" s="12" customFormat="1" ht="24" x14ac:dyDescent="0.45">
      <c r="A9" s="15" t="s">
        <v>44</v>
      </c>
      <c r="B9" s="353" t="str">
        <f>'A2 Exploitation'!B10:F10</f>
        <v>Directeur magasin &amp; chefs rayons</v>
      </c>
      <c r="C9" s="353"/>
      <c r="D9" s="353"/>
      <c r="E9" s="353"/>
      <c r="F9" s="353"/>
      <c r="G9" s="125"/>
    </row>
    <row r="10" spans="1:7" s="12" customFormat="1" ht="24" x14ac:dyDescent="0.45">
      <c r="A10" s="14" t="s">
        <v>43</v>
      </c>
      <c r="B10" s="350">
        <f>'A2 Exploitation'!B11:F11</f>
        <v>43304</v>
      </c>
      <c r="C10" s="350"/>
      <c r="D10" s="350"/>
      <c r="E10" s="350"/>
      <c r="F10" s="350"/>
      <c r="G10" s="125"/>
    </row>
    <row r="11" spans="1:7" s="12" customFormat="1" ht="24" x14ac:dyDescent="0.45">
      <c r="A11" s="14" t="s">
        <v>294</v>
      </c>
      <c r="B11" s="349">
        <f>D199</f>
        <v>0.8482142857142857</v>
      </c>
      <c r="C11" s="349"/>
      <c r="D11" s="349"/>
      <c r="E11" s="349"/>
      <c r="F11" s="349"/>
      <c r="G11" s="125"/>
    </row>
    <row r="12" spans="1:7" s="12" customFormat="1" ht="22.5" x14ac:dyDescent="0.45">
      <c r="A12" s="11"/>
      <c r="D12" s="328"/>
      <c r="E12" s="328"/>
      <c r="F12" s="328"/>
      <c r="G12" s="328"/>
    </row>
    <row r="13" spans="1:7" s="12" customFormat="1" ht="11.25" customHeight="1" x14ac:dyDescent="0.3">
      <c r="A13" s="311" t="s">
        <v>30</v>
      </c>
      <c r="B13" s="312" t="s">
        <v>31</v>
      </c>
      <c r="C13" s="312"/>
      <c r="D13" s="312" t="s">
        <v>46</v>
      </c>
      <c r="E13" s="312" t="s">
        <v>190</v>
      </c>
      <c r="F13" s="312" t="s">
        <v>191</v>
      </c>
      <c r="G13" s="112"/>
    </row>
    <row r="14" spans="1:7" s="12" customFormat="1" ht="12.75" customHeight="1" x14ac:dyDescent="0.3">
      <c r="A14" s="311"/>
      <c r="B14" s="34" t="s">
        <v>34</v>
      </c>
      <c r="C14" s="34" t="s">
        <v>33</v>
      </c>
      <c r="D14" s="312"/>
      <c r="E14" s="312"/>
      <c r="F14" s="312"/>
      <c r="G14" s="127"/>
    </row>
    <row r="15" spans="1:7" x14ac:dyDescent="0.3">
      <c r="A15" s="17"/>
      <c r="B15" s="17"/>
      <c r="C15" s="17"/>
      <c r="D15" s="17"/>
    </row>
    <row r="16" spans="1:7" ht="19.5" x14ac:dyDescent="0.4">
      <c r="A16" s="344" t="s">
        <v>0</v>
      </c>
      <c r="B16" s="345"/>
      <c r="C16" s="345"/>
      <c r="D16" s="345"/>
      <c r="E16" s="345"/>
      <c r="F16" s="345"/>
      <c r="G16" s="126" t="s">
        <v>356</v>
      </c>
    </row>
    <row r="17" spans="1:7" x14ac:dyDescent="0.3">
      <c r="A17" s="17" t="s">
        <v>269</v>
      </c>
      <c r="B17" s="94">
        <v>2</v>
      </c>
      <c r="C17" s="94"/>
      <c r="D17" s="95"/>
      <c r="E17" s="94"/>
      <c r="F17" s="94" t="s">
        <v>356</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6" t="s">
        <v>36</v>
      </c>
      <c r="B22" s="342"/>
      <c r="C22" s="343"/>
      <c r="D22" s="250">
        <f>SUM(B17:C21)</f>
        <v>10</v>
      </c>
    </row>
    <row r="23" spans="1:7" x14ac:dyDescent="0.3">
      <c r="A23" s="337" t="s">
        <v>295</v>
      </c>
      <c r="B23" s="338"/>
      <c r="C23" s="339"/>
      <c r="D23" s="33">
        <f>D22/(COUNT(B17:C21)*2)</f>
        <v>1</v>
      </c>
    </row>
    <row r="24" spans="1:7" s="22" customFormat="1" x14ac:dyDescent="0.3">
      <c r="A24" s="26"/>
      <c r="B24" s="27"/>
      <c r="C24" s="27"/>
      <c r="D24" s="28"/>
      <c r="G24" s="126"/>
    </row>
    <row r="25" spans="1:7" ht="19.5" x14ac:dyDescent="0.4">
      <c r="A25" s="335" t="s">
        <v>4</v>
      </c>
      <c r="B25" s="336"/>
      <c r="C25" s="336"/>
      <c r="D25" s="336"/>
      <c r="E25" s="336"/>
      <c r="F25" s="336"/>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1</v>
      </c>
      <c r="C29" s="94"/>
      <c r="D29" s="95" t="s">
        <v>490</v>
      </c>
      <c r="E29" s="94"/>
      <c r="F29" s="94" t="s">
        <v>356</v>
      </c>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7" t="s">
        <v>36</v>
      </c>
      <c r="B33" s="338"/>
      <c r="C33" s="339"/>
      <c r="D33" s="248">
        <f>SUM(B26:C32)</f>
        <v>13</v>
      </c>
    </row>
    <row r="34" spans="1:7" x14ac:dyDescent="0.3">
      <c r="A34" s="337" t="s">
        <v>295</v>
      </c>
      <c r="B34" s="338"/>
      <c r="C34" s="339"/>
      <c r="D34" s="33">
        <f>D33/(COUNT(B26:C32)*2)</f>
        <v>0.9285714285714286</v>
      </c>
    </row>
    <row r="35" spans="1:7" s="22" customFormat="1" x14ac:dyDescent="0.3">
      <c r="A35" s="26"/>
      <c r="B35" s="27"/>
      <c r="C35" s="27"/>
      <c r="D35" s="28"/>
      <c r="G35" s="126"/>
    </row>
    <row r="36" spans="1:7" s="22" customFormat="1" ht="19.5" x14ac:dyDescent="0.4">
      <c r="A36" s="335" t="s">
        <v>219</v>
      </c>
      <c r="B36" s="336"/>
      <c r="C36" s="336"/>
      <c r="D36" s="336"/>
      <c r="E36" s="336"/>
      <c r="F36" s="336"/>
      <c r="G36" s="126"/>
    </row>
    <row r="37" spans="1:7" s="22" customFormat="1" ht="18" x14ac:dyDescent="0.35">
      <c r="A37" s="40" t="s">
        <v>97</v>
      </c>
      <c r="B37" s="94">
        <v>2</v>
      </c>
      <c r="C37" s="120" t="str">
        <f>IF(B37=0, -5, "0")</f>
        <v>0</v>
      </c>
      <c r="D37" s="95"/>
      <c r="E37" s="94"/>
      <c r="F37" s="94" t="s">
        <v>356</v>
      </c>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7" t="s">
        <v>36</v>
      </c>
      <c r="B42" s="338"/>
      <c r="C42" s="339"/>
      <c r="D42" s="248">
        <f>SUM(B37:C41)</f>
        <v>10</v>
      </c>
      <c r="E42" s="13"/>
      <c r="F42" s="13"/>
      <c r="G42" s="126"/>
    </row>
    <row r="43" spans="1:7" s="22" customFormat="1" x14ac:dyDescent="0.3">
      <c r="A43" s="337" t="s">
        <v>295</v>
      </c>
      <c r="B43" s="338"/>
      <c r="C43" s="339"/>
      <c r="D43" s="33">
        <f>D42/(COUNT(B37:C41)*2)</f>
        <v>1</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x14ac:dyDescent="0.3">
      <c r="A46" s="17" t="s">
        <v>270</v>
      </c>
      <c r="B46" s="94">
        <v>2</v>
      </c>
      <c r="C46" s="94"/>
      <c r="D46" s="98"/>
      <c r="E46" s="94"/>
      <c r="F46" s="94" t="s">
        <v>356</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497</v>
      </c>
      <c r="E50" s="94"/>
      <c r="F50" s="94"/>
    </row>
    <row r="51" spans="1:7" ht="18" x14ac:dyDescent="0.35">
      <c r="A51" s="40" t="s">
        <v>296</v>
      </c>
      <c r="B51" s="94" t="s">
        <v>32</v>
      </c>
      <c r="C51" s="120" t="str">
        <f>IF(B51=0, -5, "0")</f>
        <v>0</v>
      </c>
      <c r="D51" s="98"/>
      <c r="E51" s="94"/>
      <c r="F51" s="94"/>
    </row>
    <row r="52" spans="1:7" x14ac:dyDescent="0.3">
      <c r="A52" s="337" t="s">
        <v>36</v>
      </c>
      <c r="B52" s="338"/>
      <c r="C52" s="339"/>
      <c r="D52" s="248">
        <f>SUM(B46:C51)</f>
        <v>10</v>
      </c>
    </row>
    <row r="53" spans="1:7" x14ac:dyDescent="0.3">
      <c r="A53" s="337" t="s">
        <v>295</v>
      </c>
      <c r="B53" s="338"/>
      <c r="C53" s="339"/>
      <c r="D53" s="33">
        <f>D52/(COUNT(B46:C51)*2)</f>
        <v>1</v>
      </c>
    </row>
    <row r="54" spans="1:7" s="22" customFormat="1" x14ac:dyDescent="0.3">
      <c r="A54" s="26"/>
      <c r="B54" s="27"/>
      <c r="C54" s="27"/>
      <c r="D54" s="28"/>
      <c r="G54" s="126"/>
    </row>
    <row r="55" spans="1:7" ht="19.5" x14ac:dyDescent="0.4">
      <c r="A55" s="335" t="s">
        <v>8</v>
      </c>
      <c r="B55" s="336"/>
      <c r="C55" s="336"/>
      <c r="D55" s="336"/>
      <c r="E55" s="336"/>
      <c r="F55" s="336"/>
    </row>
    <row r="56" spans="1:7" ht="36" x14ac:dyDescent="0.35">
      <c r="A56" s="43" t="s">
        <v>176</v>
      </c>
      <c r="B56" s="94">
        <v>1</v>
      </c>
      <c r="C56" s="120" t="str">
        <f>IF(B56=0, -5, "0")</f>
        <v>0</v>
      </c>
      <c r="D56" s="95" t="s">
        <v>503</v>
      </c>
      <c r="E56" s="95"/>
      <c r="F56" s="94" t="s">
        <v>357</v>
      </c>
    </row>
    <row r="57" spans="1:7" x14ac:dyDescent="0.3">
      <c r="A57" s="21" t="s">
        <v>168</v>
      </c>
      <c r="B57" s="94">
        <v>2</v>
      </c>
      <c r="C57" s="94"/>
      <c r="D57" s="94"/>
      <c r="E57" s="99"/>
      <c r="F57" s="94"/>
    </row>
    <row r="58" spans="1:7" x14ac:dyDescent="0.3">
      <c r="A58" s="23" t="s">
        <v>244</v>
      </c>
      <c r="B58" s="94">
        <v>2</v>
      </c>
      <c r="C58" s="94"/>
      <c r="D58" s="95"/>
      <c r="E58" s="95"/>
      <c r="F58" s="94"/>
    </row>
    <row r="59" spans="1:7" ht="33" x14ac:dyDescent="0.3">
      <c r="A59" s="23" t="s">
        <v>92</v>
      </c>
      <c r="B59" s="94">
        <v>0</v>
      </c>
      <c r="C59" s="94"/>
      <c r="D59" s="95" t="s">
        <v>502</v>
      </c>
      <c r="E59" s="95" t="s">
        <v>429</v>
      </c>
      <c r="F59" s="94" t="s">
        <v>356</v>
      </c>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7" t="s">
        <v>36</v>
      </c>
      <c r="B63" s="338"/>
      <c r="C63" s="339"/>
      <c r="D63" s="248">
        <f>SUM(B56:C62)</f>
        <v>11</v>
      </c>
    </row>
    <row r="64" spans="1:7" x14ac:dyDescent="0.3">
      <c r="A64" s="337" t="s">
        <v>295</v>
      </c>
      <c r="B64" s="338"/>
      <c r="C64" s="339"/>
      <c r="D64" s="33">
        <f>D63/(COUNT(B56:C62)*2)</f>
        <v>0.7857142857142857</v>
      </c>
    </row>
    <row r="65" spans="1:7" s="22" customFormat="1" x14ac:dyDescent="0.3">
      <c r="A65" s="26"/>
      <c r="B65" s="27"/>
      <c r="C65" s="27"/>
      <c r="D65" s="28"/>
      <c r="G65" s="126"/>
    </row>
    <row r="66" spans="1:7" ht="19.5" x14ac:dyDescent="0.4">
      <c r="A66" s="335" t="s">
        <v>130</v>
      </c>
      <c r="B66" s="336"/>
      <c r="C66" s="336"/>
      <c r="D66" s="336"/>
      <c r="E66" s="336"/>
      <c r="F66" s="336"/>
    </row>
    <row r="67" spans="1:7" ht="19.5" x14ac:dyDescent="0.4">
      <c r="A67" s="17" t="s">
        <v>271</v>
      </c>
      <c r="B67" s="100">
        <v>2</v>
      </c>
      <c r="C67" s="101"/>
      <c r="D67" s="102"/>
      <c r="E67" s="102"/>
      <c r="F67" s="94"/>
    </row>
    <row r="68" spans="1:7" ht="19.5" x14ac:dyDescent="0.4">
      <c r="A68" s="17" t="s">
        <v>272</v>
      </c>
      <c r="B68" s="100">
        <v>1</v>
      </c>
      <c r="C68" s="101"/>
      <c r="D68" s="95" t="s">
        <v>504</v>
      </c>
      <c r="E68" s="95"/>
      <c r="F68" s="94" t="s">
        <v>357</v>
      </c>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21.75" customHeight="1"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33.75" x14ac:dyDescent="0.35">
      <c r="A77" s="46" t="s">
        <v>285</v>
      </c>
      <c r="B77" s="100">
        <v>1</v>
      </c>
      <c r="C77" s="120" t="str">
        <f>IF(B77=0, -5, "0")</f>
        <v>0</v>
      </c>
      <c r="D77" s="95" t="s">
        <v>485</v>
      </c>
      <c r="E77" s="105"/>
      <c r="F77" s="94" t="s">
        <v>357</v>
      </c>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7" t="s">
        <v>36</v>
      </c>
      <c r="B84" s="338"/>
      <c r="C84" s="339"/>
      <c r="D84" s="248">
        <f>SUM(B67:C83)</f>
        <v>24</v>
      </c>
    </row>
    <row r="85" spans="1:7" x14ac:dyDescent="0.3">
      <c r="A85" s="337" t="s">
        <v>295</v>
      </c>
      <c r="B85" s="338"/>
      <c r="C85" s="339"/>
      <c r="D85" s="33">
        <f>D84/(COUNT(B67:C83)*2)</f>
        <v>0.92307692307692313</v>
      </c>
    </row>
    <row r="86" spans="1:7" s="22" customFormat="1" x14ac:dyDescent="0.3">
      <c r="A86" s="26"/>
      <c r="B86" s="27"/>
      <c r="C86" s="27"/>
      <c r="D86" s="28"/>
      <c r="G86" s="126"/>
    </row>
    <row r="87" spans="1:7" ht="19.5" x14ac:dyDescent="0.4">
      <c r="A87" s="335" t="s">
        <v>211</v>
      </c>
      <c r="B87" s="336"/>
      <c r="C87" s="336"/>
      <c r="D87" s="336"/>
      <c r="E87" s="336"/>
      <c r="F87" s="336"/>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51" x14ac:dyDescent="0.4">
      <c r="A92" s="20" t="s">
        <v>248</v>
      </c>
      <c r="B92" s="110">
        <v>1</v>
      </c>
      <c r="C92" s="101"/>
      <c r="D92" s="95" t="s">
        <v>482</v>
      </c>
      <c r="E92" s="94"/>
      <c r="F92" s="94" t="s">
        <v>357</v>
      </c>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t="s">
        <v>483</v>
      </c>
      <c r="E94" s="94"/>
      <c r="F94" s="94"/>
    </row>
    <row r="95" spans="1:7" ht="33" x14ac:dyDescent="0.3">
      <c r="A95" s="20" t="s">
        <v>165</v>
      </c>
      <c r="B95" s="110">
        <v>1</v>
      </c>
      <c r="C95" s="94"/>
      <c r="D95" s="95" t="s">
        <v>505</v>
      </c>
      <c r="E95" s="94"/>
      <c r="F95" s="94" t="s">
        <v>357</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t="s">
        <v>484</v>
      </c>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7" t="s">
        <v>36</v>
      </c>
      <c r="B102" s="338"/>
      <c r="C102" s="339"/>
      <c r="D102" s="248">
        <f>SUM(B88:C101)</f>
        <v>26</v>
      </c>
    </row>
    <row r="103" spans="1:7" x14ac:dyDescent="0.3">
      <c r="A103" s="337" t="s">
        <v>295</v>
      </c>
      <c r="B103" s="338"/>
      <c r="C103" s="339"/>
      <c r="D103" s="33">
        <f>D102/(COUNT(B88:C101)*2)</f>
        <v>0.9285714285714286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5" t="s">
        <v>212</v>
      </c>
      <c r="B106" s="336"/>
      <c r="C106" s="336"/>
      <c r="D106" s="336"/>
      <c r="E106" s="336"/>
      <c r="F106" s="336"/>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t="s">
        <v>32</v>
      </c>
      <c r="C111" s="101"/>
      <c r="D111" s="107"/>
      <c r="E111" s="94"/>
      <c r="F111" s="94"/>
      <c r="G111" s="126"/>
    </row>
    <row r="112" spans="1:7" s="22" customFormat="1" ht="36" x14ac:dyDescent="0.35">
      <c r="A112" s="46" t="s">
        <v>230</v>
      </c>
      <c r="B112" s="110">
        <v>1</v>
      </c>
      <c r="C112" s="120" t="str">
        <f>IF(B112=0, -5, "0")</f>
        <v>0</v>
      </c>
      <c r="D112" s="127" t="s">
        <v>477</v>
      </c>
      <c r="E112" s="94"/>
      <c r="F112" s="94" t="s">
        <v>357</v>
      </c>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7" t="s">
        <v>36</v>
      </c>
      <c r="B118" s="338"/>
      <c r="C118" s="339"/>
      <c r="D118" s="248">
        <f>SUM(B107:C117)</f>
        <v>19</v>
      </c>
      <c r="E118" s="13"/>
      <c r="F118" s="13"/>
      <c r="G118" s="126"/>
    </row>
    <row r="119" spans="1:7" s="22" customFormat="1" x14ac:dyDescent="0.3">
      <c r="A119" s="337" t="s">
        <v>295</v>
      </c>
      <c r="B119" s="338"/>
      <c r="C119" s="339"/>
      <c r="D119" s="33">
        <f>D118/(COUNT(B107:C117)*2)</f>
        <v>0.95</v>
      </c>
      <c r="E119" s="13"/>
      <c r="F119" s="13"/>
      <c r="G119" s="126"/>
    </row>
    <row r="120" spans="1:7" s="22" customFormat="1" x14ac:dyDescent="0.3">
      <c r="A120" s="26"/>
      <c r="B120" s="27"/>
      <c r="C120" s="27"/>
      <c r="D120" s="28"/>
      <c r="G120" s="126"/>
    </row>
    <row r="121" spans="1:7" ht="19.5" x14ac:dyDescent="0.4">
      <c r="A121" s="335" t="s">
        <v>185</v>
      </c>
      <c r="B121" s="336"/>
      <c r="C121" s="336"/>
      <c r="D121" s="336"/>
      <c r="E121" s="336"/>
      <c r="F121" s="336"/>
    </row>
    <row r="122" spans="1:7" ht="33" x14ac:dyDescent="0.3">
      <c r="A122" s="44" t="s">
        <v>275</v>
      </c>
      <c r="B122" s="111">
        <v>1</v>
      </c>
      <c r="C122" s="94"/>
      <c r="D122" s="113" t="s">
        <v>506</v>
      </c>
      <c r="E122" s="113"/>
      <c r="F122" s="94" t="s">
        <v>357</v>
      </c>
    </row>
    <row r="123" spans="1:7" ht="33" x14ac:dyDescent="0.3">
      <c r="A123" s="44" t="s">
        <v>272</v>
      </c>
      <c r="B123" s="111">
        <v>1</v>
      </c>
      <c r="C123" s="94"/>
      <c r="D123" s="95" t="s">
        <v>511</v>
      </c>
      <c r="E123" s="95"/>
      <c r="F123" s="94" t="s">
        <v>357</v>
      </c>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54" customHeight="1" x14ac:dyDescent="0.4">
      <c r="A126" s="17" t="s">
        <v>292</v>
      </c>
      <c r="B126" s="111">
        <v>1</v>
      </c>
      <c r="C126" s="101"/>
      <c r="D126" s="95" t="s">
        <v>512</v>
      </c>
      <c r="E126" s="102"/>
      <c r="F126" s="94" t="s">
        <v>356</v>
      </c>
    </row>
    <row r="127" spans="1:7" ht="17.25" customHeight="1" x14ac:dyDescent="0.35">
      <c r="A127" s="43" t="s">
        <v>213</v>
      </c>
      <c r="B127" s="111">
        <v>2</v>
      </c>
      <c r="C127" s="120" t="str">
        <f>IF(B127=0, -5, "0")</f>
        <v>0</v>
      </c>
      <c r="D127" s="107"/>
      <c r="E127" s="102"/>
      <c r="F127" s="94"/>
    </row>
    <row r="128" spans="1:7" ht="83.25" x14ac:dyDescent="0.35">
      <c r="A128" s="40" t="s">
        <v>236</v>
      </c>
      <c r="B128" s="111">
        <v>0</v>
      </c>
      <c r="C128" s="120">
        <f>IF(B128=0, -5, "0")</f>
        <v>-5</v>
      </c>
      <c r="D128" s="95" t="s">
        <v>469</v>
      </c>
      <c r="E128" s="95" t="s">
        <v>470</v>
      </c>
      <c r="F128" s="94" t="s">
        <v>356</v>
      </c>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7" t="s">
        <v>36</v>
      </c>
      <c r="B133" s="338"/>
      <c r="C133" s="339"/>
      <c r="D133" s="248">
        <f>SUM(B122:C132)</f>
        <v>12</v>
      </c>
    </row>
    <row r="134" spans="1:7" x14ac:dyDescent="0.3">
      <c r="A134" s="337" t="s">
        <v>295</v>
      </c>
      <c r="B134" s="338"/>
      <c r="C134" s="339"/>
      <c r="D134" s="32">
        <f>D133/(COUNT(B122:C132)*2)</f>
        <v>0.5</v>
      </c>
    </row>
    <row r="135" spans="1:7" s="22" customFormat="1" x14ac:dyDescent="0.3">
      <c r="A135" s="26"/>
      <c r="B135" s="27"/>
      <c r="C135" s="27"/>
      <c r="D135" s="31"/>
      <c r="G135" s="126"/>
    </row>
    <row r="136" spans="1:7" ht="19.5" x14ac:dyDescent="0.4">
      <c r="A136" s="335" t="s">
        <v>71</v>
      </c>
      <c r="B136" s="336"/>
      <c r="C136" s="336"/>
      <c r="D136" s="336"/>
      <c r="E136" s="336"/>
      <c r="F136" s="336"/>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ht="33" x14ac:dyDescent="0.3">
      <c r="A140" s="52" t="s">
        <v>278</v>
      </c>
      <c r="B140" s="110">
        <v>1</v>
      </c>
      <c r="C140" s="95"/>
      <c r="D140" s="95" t="s">
        <v>475</v>
      </c>
      <c r="E140" s="94"/>
      <c r="F140" s="94" t="s">
        <v>357</v>
      </c>
    </row>
    <row r="141" spans="1:7" s="22" customFormat="1" ht="49.5" x14ac:dyDescent="0.3">
      <c r="A141" s="21" t="s">
        <v>303</v>
      </c>
      <c r="B141" s="110">
        <v>1</v>
      </c>
      <c r="C141" s="116"/>
      <c r="D141" s="116" t="s">
        <v>476</v>
      </c>
      <c r="E141" s="106"/>
      <c r="F141" s="94" t="s">
        <v>356</v>
      </c>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ht="66" x14ac:dyDescent="0.3">
      <c r="A147" s="50" t="s">
        <v>214</v>
      </c>
      <c r="B147" s="110">
        <v>0</v>
      </c>
      <c r="C147" s="95"/>
      <c r="D147" s="95" t="s">
        <v>473</v>
      </c>
      <c r="E147" s="95" t="s">
        <v>474</v>
      </c>
      <c r="F147" s="94" t="s">
        <v>357</v>
      </c>
    </row>
    <row r="148" spans="1:7" x14ac:dyDescent="0.3">
      <c r="A148" s="17" t="s">
        <v>305</v>
      </c>
      <c r="B148" s="110">
        <v>2</v>
      </c>
      <c r="C148" s="95"/>
      <c r="D148" s="115"/>
      <c r="E148" s="94"/>
      <c r="F148" s="94"/>
    </row>
    <row r="149" spans="1:7" x14ac:dyDescent="0.3">
      <c r="A149" s="337" t="s">
        <v>36</v>
      </c>
      <c r="B149" s="338"/>
      <c r="C149" s="339"/>
      <c r="D149" s="248">
        <f>SUM(B137:C148)</f>
        <v>20</v>
      </c>
    </row>
    <row r="150" spans="1:7" x14ac:dyDescent="0.3">
      <c r="A150" s="337" t="s">
        <v>295</v>
      </c>
      <c r="B150" s="338"/>
      <c r="C150" s="339"/>
      <c r="D150" s="33">
        <f>D149/(COUNT(B137:C148)*2)</f>
        <v>0.83333333333333337</v>
      </c>
    </row>
    <row r="151" spans="1:7" s="22" customFormat="1" x14ac:dyDescent="0.3">
      <c r="A151" s="26"/>
      <c r="B151" s="27"/>
      <c r="C151" s="27"/>
      <c r="D151" s="28"/>
      <c r="G151" s="126"/>
    </row>
    <row r="152" spans="1:7" ht="19.5" x14ac:dyDescent="0.4">
      <c r="A152" s="335" t="s">
        <v>217</v>
      </c>
      <c r="B152" s="336"/>
      <c r="C152" s="336"/>
      <c r="D152" s="336"/>
      <c r="E152" s="336"/>
      <c r="F152" s="336"/>
    </row>
    <row r="153" spans="1:7" x14ac:dyDescent="0.3">
      <c r="A153" s="50" t="s">
        <v>279</v>
      </c>
      <c r="B153" s="94">
        <v>2</v>
      </c>
      <c r="C153" s="94"/>
      <c r="D153" s="95"/>
      <c r="E153" s="94"/>
      <c r="F153" s="94"/>
    </row>
    <row r="154" spans="1:7" x14ac:dyDescent="0.3">
      <c r="A154" s="17" t="s">
        <v>149</v>
      </c>
      <c r="B154" s="94">
        <v>2</v>
      </c>
      <c r="C154" s="94"/>
      <c r="D154" s="95"/>
      <c r="E154" s="94"/>
      <c r="F154" s="94"/>
    </row>
    <row r="155" spans="1:7" ht="33.75" x14ac:dyDescent="0.35">
      <c r="A155" s="40" t="s">
        <v>306</v>
      </c>
      <c r="B155" s="94">
        <v>1</v>
      </c>
      <c r="C155" s="120" t="str">
        <f>IF(B155=0, -5, "0")</f>
        <v>0</v>
      </c>
      <c r="D155" s="95" t="s">
        <v>507</v>
      </c>
      <c r="E155" s="94"/>
      <c r="F155" s="94" t="s">
        <v>357</v>
      </c>
    </row>
    <row r="156" spans="1:7" ht="33.75" x14ac:dyDescent="0.35">
      <c r="A156" s="40" t="s">
        <v>307</v>
      </c>
      <c r="B156" s="94">
        <v>1</v>
      </c>
      <c r="C156" s="120" t="str">
        <f>IF(B156=0, -5, "0")</f>
        <v>0</v>
      </c>
      <c r="D156" s="95" t="s">
        <v>500</v>
      </c>
      <c r="E156" s="94"/>
      <c r="F156" s="94" t="s">
        <v>356</v>
      </c>
    </row>
    <row r="157" spans="1:7" ht="18" x14ac:dyDescent="0.35">
      <c r="A157" s="40" t="s">
        <v>308</v>
      </c>
      <c r="B157" s="94">
        <v>2</v>
      </c>
      <c r="C157" s="120" t="str">
        <f>IF(B157=0, -5, "0")</f>
        <v>0</v>
      </c>
      <c r="D157" s="95"/>
      <c r="E157" s="94"/>
      <c r="F157" s="94"/>
    </row>
    <row r="158" spans="1:7" ht="33" x14ac:dyDescent="0.3">
      <c r="A158" s="76" t="s">
        <v>196</v>
      </c>
      <c r="B158" s="94">
        <v>1</v>
      </c>
      <c r="C158" s="94"/>
      <c r="D158" s="129" t="s">
        <v>499</v>
      </c>
      <c r="E158" s="94"/>
      <c r="F158" s="94" t="s">
        <v>357</v>
      </c>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7" t="s">
        <v>36</v>
      </c>
      <c r="B161" s="342"/>
      <c r="C161" s="343"/>
      <c r="D161" s="250">
        <f>SUM(B153:C160)</f>
        <v>13</v>
      </c>
    </row>
    <row r="162" spans="1:7" x14ac:dyDescent="0.3">
      <c r="A162" s="337" t="s">
        <v>295</v>
      </c>
      <c r="B162" s="338"/>
      <c r="C162" s="339"/>
      <c r="D162" s="33">
        <f>D161/(COUNT(B153:C160)*2)</f>
        <v>0.8125</v>
      </c>
    </row>
    <row r="163" spans="1:7" s="22" customFormat="1" x14ac:dyDescent="0.3">
      <c r="A163" s="26"/>
      <c r="B163" s="27"/>
      <c r="C163" s="29"/>
      <c r="D163" s="30"/>
      <c r="G163" s="126"/>
    </row>
    <row r="164" spans="1:7" ht="19.5" x14ac:dyDescent="0.4">
      <c r="A164" s="335" t="s">
        <v>77</v>
      </c>
      <c r="B164" s="336"/>
      <c r="C164" s="336"/>
      <c r="D164" s="336"/>
      <c r="E164" s="336"/>
      <c r="F164" s="336"/>
    </row>
    <row r="165" spans="1:7" ht="99.75" x14ac:dyDescent="0.35">
      <c r="A165" s="40" t="s">
        <v>286</v>
      </c>
      <c r="B165" s="94">
        <v>1</v>
      </c>
      <c r="C165" s="120" t="str">
        <f>IF(B165=0, -5, "0")</f>
        <v>0</v>
      </c>
      <c r="D165" s="95" t="s">
        <v>472</v>
      </c>
      <c r="E165" s="94"/>
      <c r="F165" s="94" t="s">
        <v>356</v>
      </c>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7" t="s">
        <v>36</v>
      </c>
      <c r="B169" s="338"/>
      <c r="C169" s="339"/>
      <c r="D169" s="248">
        <f>SUM(B165:C168)</f>
        <v>7</v>
      </c>
    </row>
    <row r="170" spans="1:7" x14ac:dyDescent="0.3">
      <c r="A170" s="337" t="s">
        <v>295</v>
      </c>
      <c r="B170" s="338"/>
      <c r="C170" s="339"/>
      <c r="D170" s="33">
        <f>D169/(COUNT(B165:C168)*2)</f>
        <v>0.875</v>
      </c>
    </row>
    <row r="171" spans="1:7" s="22" customFormat="1" x14ac:dyDescent="0.3">
      <c r="A171" s="26"/>
      <c r="B171" s="27"/>
      <c r="C171" s="27"/>
      <c r="D171" s="28"/>
      <c r="G171" s="126"/>
    </row>
    <row r="172" spans="1:7" ht="19.5" x14ac:dyDescent="0.4">
      <c r="A172" s="340" t="s">
        <v>17</v>
      </c>
      <c r="B172" s="341"/>
      <c r="C172" s="341"/>
      <c r="D172" s="341"/>
      <c r="E172" s="341"/>
      <c r="F172" s="341"/>
    </row>
    <row r="173" spans="1:7" ht="49.5" x14ac:dyDescent="0.3">
      <c r="A173" s="20" t="s">
        <v>180</v>
      </c>
      <c r="B173" s="94">
        <v>1</v>
      </c>
      <c r="C173" s="94"/>
      <c r="D173" s="95" t="s">
        <v>487</v>
      </c>
      <c r="E173" s="94"/>
      <c r="F173" s="94" t="s">
        <v>357</v>
      </c>
    </row>
    <row r="174" spans="1:7" x14ac:dyDescent="0.3">
      <c r="A174" s="17" t="s">
        <v>87</v>
      </c>
      <c r="B174" s="94">
        <v>2</v>
      </c>
      <c r="C174" s="94"/>
      <c r="D174" s="119"/>
      <c r="E174" s="94"/>
      <c r="F174" s="94"/>
    </row>
    <row r="175" spans="1:7" ht="51.75" customHeight="1" x14ac:dyDescent="0.3">
      <c r="A175" s="44" t="s">
        <v>197</v>
      </c>
      <c r="B175" s="94">
        <v>1</v>
      </c>
      <c r="C175" s="94"/>
      <c r="D175" s="95" t="s">
        <v>508</v>
      </c>
      <c r="E175" s="94"/>
      <c r="F175" s="94" t="s">
        <v>356</v>
      </c>
    </row>
    <row r="176" spans="1:7" x14ac:dyDescent="0.3">
      <c r="A176" s="17" t="s">
        <v>150</v>
      </c>
      <c r="B176" s="94">
        <v>2</v>
      </c>
      <c r="C176" s="94"/>
      <c r="D176" s="95"/>
      <c r="E176" s="95"/>
      <c r="F176" s="94"/>
    </row>
    <row r="177" spans="1:7" x14ac:dyDescent="0.3">
      <c r="A177" s="337" t="s">
        <v>36</v>
      </c>
      <c r="B177" s="338"/>
      <c r="C177" s="339"/>
      <c r="D177" s="248">
        <f>SUM(B173:C176)</f>
        <v>6</v>
      </c>
    </row>
    <row r="178" spans="1:7" x14ac:dyDescent="0.3">
      <c r="A178" s="337" t="s">
        <v>295</v>
      </c>
      <c r="B178" s="338"/>
      <c r="C178" s="339"/>
      <c r="D178" s="33">
        <f>D177/(COUNT(B173:C176)*2)</f>
        <v>0.75</v>
      </c>
    </row>
    <row r="179" spans="1:7" s="22" customFormat="1" x14ac:dyDescent="0.3">
      <c r="A179" s="26"/>
      <c r="B179" s="27"/>
      <c r="C179" s="27"/>
      <c r="D179" s="28"/>
      <c r="G179" s="126"/>
    </row>
    <row r="180" spans="1:7" ht="19.5" x14ac:dyDescent="0.4">
      <c r="A180" s="335" t="s">
        <v>78</v>
      </c>
      <c r="B180" s="336"/>
      <c r="C180" s="336"/>
      <c r="D180" s="336"/>
      <c r="E180" s="336"/>
      <c r="F180" s="336"/>
    </row>
    <row r="181" spans="1:7" ht="49.5" x14ac:dyDescent="0.3">
      <c r="A181" s="44" t="s">
        <v>315</v>
      </c>
      <c r="B181" s="94">
        <v>0</v>
      </c>
      <c r="C181" s="94"/>
      <c r="D181" s="95" t="s">
        <v>496</v>
      </c>
      <c r="E181" s="95" t="s">
        <v>495</v>
      </c>
      <c r="F181" s="94" t="s">
        <v>357</v>
      </c>
    </row>
    <row r="182" spans="1:7" x14ac:dyDescent="0.3">
      <c r="A182" s="52" t="s">
        <v>220</v>
      </c>
      <c r="B182" s="94">
        <v>2</v>
      </c>
      <c r="C182" s="94"/>
      <c r="D182" s="95"/>
      <c r="E182" s="69"/>
      <c r="F182" s="94"/>
    </row>
    <row r="183" spans="1:7" ht="49.5" x14ac:dyDescent="0.3">
      <c r="A183" s="17" t="s">
        <v>88</v>
      </c>
      <c r="B183" s="94">
        <v>1</v>
      </c>
      <c r="C183" s="94"/>
      <c r="D183" s="95" t="s">
        <v>509</v>
      </c>
      <c r="E183" s="94"/>
      <c r="F183" s="94" t="s">
        <v>356</v>
      </c>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7" t="s">
        <v>36</v>
      </c>
      <c r="B186" s="338"/>
      <c r="C186" s="339"/>
      <c r="D186" s="248">
        <f>SUM(B181:C185)</f>
        <v>7</v>
      </c>
    </row>
    <row r="187" spans="1:7" x14ac:dyDescent="0.3">
      <c r="A187" s="337" t="s">
        <v>295</v>
      </c>
      <c r="B187" s="338"/>
      <c r="C187" s="339"/>
      <c r="D187" s="33">
        <f>D186/(COUNT(B181:C185)*2)</f>
        <v>0.7</v>
      </c>
    </row>
    <row r="188" spans="1:7" s="22" customFormat="1" x14ac:dyDescent="0.3">
      <c r="A188" s="26"/>
      <c r="B188" s="27"/>
      <c r="C188" s="27"/>
      <c r="D188" s="28"/>
      <c r="G188" s="126"/>
    </row>
    <row r="189" spans="1:7" ht="19.5" x14ac:dyDescent="0.4">
      <c r="A189" s="335" t="s">
        <v>216</v>
      </c>
      <c r="B189" s="336"/>
      <c r="C189" s="336"/>
      <c r="D189" s="336"/>
      <c r="E189" s="336"/>
      <c r="F189" s="336"/>
    </row>
    <row r="190" spans="1:7" x14ac:dyDescent="0.3">
      <c r="A190" s="44" t="s">
        <v>371</v>
      </c>
      <c r="B190" s="94">
        <v>2</v>
      </c>
      <c r="C190" s="94"/>
      <c r="D190" s="94"/>
      <c r="E190" s="94"/>
      <c r="F190" s="94" t="s">
        <v>356</v>
      </c>
      <c r="G190" s="13"/>
    </row>
    <row r="191" spans="1:7" ht="18" x14ac:dyDescent="0.35">
      <c r="A191" s="67" t="s">
        <v>316</v>
      </c>
      <c r="B191" s="94" t="s">
        <v>32</v>
      </c>
      <c r="C191" s="120" t="str">
        <f>IF(B191=0, -5, "0")</f>
        <v>0</v>
      </c>
      <c r="D191" s="94"/>
      <c r="E191" s="94"/>
      <c r="F191" s="94"/>
    </row>
    <row r="192" spans="1:7" ht="18" customHeight="1" x14ac:dyDescent="0.3">
      <c r="A192" s="20" t="s">
        <v>311</v>
      </c>
      <c r="B192" s="94" t="s">
        <v>32</v>
      </c>
      <c r="C192" s="94"/>
      <c r="D192" s="113" t="s">
        <v>501</v>
      </c>
      <c r="E192" s="94"/>
      <c r="F192" s="94"/>
    </row>
    <row r="193" spans="1:6" x14ac:dyDescent="0.3">
      <c r="A193" s="53" t="s">
        <v>189</v>
      </c>
      <c r="B193" s="94" t="s">
        <v>32</v>
      </c>
      <c r="C193" s="94"/>
      <c r="D193" s="94"/>
      <c r="E193" s="94"/>
      <c r="F193" s="94"/>
    </row>
    <row r="194" spans="1:6" x14ac:dyDescent="0.3">
      <c r="A194" s="337" t="s">
        <v>36</v>
      </c>
      <c r="B194" s="338"/>
      <c r="C194" s="339"/>
      <c r="D194" s="54">
        <f>SUM(B190:C193)</f>
        <v>2</v>
      </c>
    </row>
    <row r="195" spans="1:6" x14ac:dyDescent="0.3">
      <c r="A195" s="337" t="s">
        <v>295</v>
      </c>
      <c r="B195" s="338"/>
      <c r="C195" s="339"/>
      <c r="D195" s="33">
        <f>D194/(COUNT(B190:C193)*2)</f>
        <v>1</v>
      </c>
    </row>
    <row r="197" spans="1:6" ht="18" x14ac:dyDescent="0.35">
      <c r="A197" s="64" t="s">
        <v>510</v>
      </c>
      <c r="B197" s="63"/>
      <c r="C197" s="63"/>
      <c r="D197" s="297">
        <f>E197/F197</f>
        <v>0.53846153846153844</v>
      </c>
      <c r="E197" s="287">
        <f>COUNTIF('A1 Technique'!F17:F193,"ok")</f>
        <v>7</v>
      </c>
      <c r="F197" s="288">
        <f>COUNTA('A1 Technique'!F17:F193)</f>
        <v>13</v>
      </c>
    </row>
    <row r="198" spans="1:6" ht="22.5" x14ac:dyDescent="0.3">
      <c r="A198" s="35" t="s">
        <v>45</v>
      </c>
      <c r="B198" s="36"/>
      <c r="C198" s="37"/>
      <c r="D198" s="38">
        <f>SUM(D194,D186,D177,D169,D161,D63,D52,D33,D22,D118,D149,D133,D102,D84,D42)</f>
        <v>190</v>
      </c>
    </row>
    <row r="199" spans="1:6" ht="22.5" x14ac:dyDescent="0.3">
      <c r="A199" s="35" t="s">
        <v>323</v>
      </c>
      <c r="B199" s="36"/>
      <c r="C199" s="37"/>
      <c r="D199" s="39">
        <f>D198/(COUNT(B190:C193,B181:C185,B173:C176,B165:C168,B153:C160,B56:C62,B46:C51,B26:C32,B17:C21,B107:C117,B137:C148,B122:C132,B88:C101,B67:C83,B37:C41)*2)</f>
        <v>0.8482142857142857</v>
      </c>
    </row>
  </sheetData>
  <sheetProtection algorithmName="SHA-512" hashValue="+3LfGJcnz1cJnCO0Qaq27cZMysiq/sbdJA0T3RWIHbltVC60ftu6KMRWhqfCUdFssLBdnMRRqZdZN7mXGpo6iw==" saltValue="0kZCDjBrJNueww0pWYh5xw=="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35" zoomScale="98" zoomScaleSheetLayoutView="98" workbookViewId="0">
      <selection activeCell="D41" sqref="D41"/>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1" t="s">
        <v>179</v>
      </c>
      <c r="B7" s="331"/>
      <c r="C7" s="331"/>
      <c r="D7" s="331"/>
      <c r="E7" s="331"/>
      <c r="F7" s="331"/>
      <c r="G7" s="125"/>
    </row>
    <row r="8" spans="1:7" ht="29.25" x14ac:dyDescent="0.45">
      <c r="A8" s="332" t="str">
        <f>'Page de garde'!D18</f>
        <v>Mourouj 1</v>
      </c>
      <c r="B8" s="332"/>
      <c r="C8" s="332"/>
      <c r="D8" s="332"/>
      <c r="E8" s="332"/>
      <c r="F8" s="332"/>
      <c r="G8" s="125"/>
    </row>
    <row r="9" spans="1:7" ht="24" x14ac:dyDescent="0.45">
      <c r="A9" s="14" t="s">
        <v>42</v>
      </c>
      <c r="B9" s="333" t="s">
        <v>408</v>
      </c>
      <c r="C9" s="333"/>
      <c r="D9" s="333"/>
      <c r="E9" s="333"/>
      <c r="F9" s="333"/>
      <c r="G9" s="125"/>
    </row>
    <row r="10" spans="1:7" ht="24" x14ac:dyDescent="0.45">
      <c r="A10" s="15" t="s">
        <v>44</v>
      </c>
      <c r="B10" s="334" t="s">
        <v>409</v>
      </c>
      <c r="C10" s="334"/>
      <c r="D10" s="334"/>
      <c r="E10" s="334"/>
      <c r="F10" s="334"/>
      <c r="G10" s="125"/>
    </row>
    <row r="11" spans="1:7" ht="24" x14ac:dyDescent="0.45">
      <c r="A11" s="14" t="s">
        <v>43</v>
      </c>
      <c r="B11" s="329">
        <v>43369</v>
      </c>
      <c r="C11" s="329"/>
      <c r="D11" s="329"/>
      <c r="E11" s="329"/>
      <c r="F11" s="329"/>
      <c r="G11" s="125"/>
    </row>
    <row r="12" spans="1:7" ht="24" x14ac:dyDescent="0.45">
      <c r="A12" s="14" t="s">
        <v>239</v>
      </c>
      <c r="B12" s="327">
        <f>D549</f>
        <v>0.97385620915032678</v>
      </c>
      <c r="C12" s="327"/>
      <c r="D12" s="327"/>
      <c r="E12" s="327"/>
      <c r="F12" s="327"/>
      <c r="G12" s="125"/>
    </row>
    <row r="13" spans="1:7" ht="22.5" x14ac:dyDescent="0.45">
      <c r="D13" s="328"/>
      <c r="E13" s="328"/>
      <c r="F13" s="328"/>
      <c r="G13" s="32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43369</v>
      </c>
      <c r="B16" s="188"/>
      <c r="C16" s="188"/>
      <c r="D16" s="188"/>
      <c r="E16" s="188"/>
      <c r="F16" s="202"/>
    </row>
    <row r="17" spans="1:8" ht="16.5" customHeight="1" x14ac:dyDescent="0.3">
      <c r="A17" s="311" t="s">
        <v>30</v>
      </c>
      <c r="B17" s="312" t="s">
        <v>31</v>
      </c>
      <c r="C17" s="312"/>
      <c r="D17" s="312" t="s">
        <v>46</v>
      </c>
      <c r="E17" s="313" t="s">
        <v>310</v>
      </c>
      <c r="F17" s="313" t="s">
        <v>358</v>
      </c>
    </row>
    <row r="18" spans="1:8" ht="16.5" customHeight="1" x14ac:dyDescent="0.3">
      <c r="A18" s="311"/>
      <c r="B18" s="41" t="s">
        <v>34</v>
      </c>
      <c r="C18" s="41" t="s">
        <v>33</v>
      </c>
      <c r="D18" s="312"/>
      <c r="E18" s="313"/>
      <c r="F18" s="313"/>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1" t="s">
        <v>379</v>
      </c>
      <c r="B38" s="322"/>
      <c r="C38" s="322"/>
      <c r="D38" s="322"/>
      <c r="E38" s="322"/>
      <c r="F38" s="323"/>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IF(D41=0,"0","NA")))</f>
        <v>2</v>
      </c>
      <c r="C41" s="130"/>
      <c r="D41" s="281">
        <f>IFERROR(E41/F41,"N.A")</f>
        <v>1</v>
      </c>
      <c r="E41" s="282">
        <f>COUNTIF('A2 Exploitation'!F21:F40,"ok")</f>
        <v>1</v>
      </c>
      <c r="F41" s="283">
        <f>COUNTA('A2 Exploitation'!F21:F40)</f>
        <v>1</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32</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43369</v>
      </c>
      <c r="B49" s="124"/>
      <c r="C49" s="135"/>
      <c r="D49" s="124"/>
    </row>
    <row r="50" spans="1:7" x14ac:dyDescent="0.3">
      <c r="A50" s="311" t="s">
        <v>30</v>
      </c>
      <c r="B50" s="312" t="s">
        <v>31</v>
      </c>
      <c r="C50" s="312"/>
      <c r="D50" s="312" t="s">
        <v>46</v>
      </c>
      <c r="E50" s="313" t="s">
        <v>310</v>
      </c>
      <c r="F50" s="313" t="s">
        <v>360</v>
      </c>
      <c r="G50" s="127"/>
    </row>
    <row r="51" spans="1:7" x14ac:dyDescent="0.3">
      <c r="A51" s="311"/>
      <c r="B51" s="41" t="s">
        <v>34</v>
      </c>
      <c r="C51" s="41" t="s">
        <v>33</v>
      </c>
      <c r="D51" s="312"/>
      <c r="E51" s="313"/>
      <c r="F51" s="313"/>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49.25" x14ac:dyDescent="0.35">
      <c r="A68" s="275" t="s">
        <v>402</v>
      </c>
      <c r="B68" s="130">
        <v>1</v>
      </c>
      <c r="C68" s="136" t="str">
        <f>IF(B68=0, -10, "0")</f>
        <v>0</v>
      </c>
      <c r="D68" s="116" t="s">
        <v>577</v>
      </c>
      <c r="E68" s="94"/>
      <c r="F68" s="204" t="s">
        <v>356</v>
      </c>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ht="133.5" x14ac:dyDescent="0.3">
      <c r="A76" s="70" t="s">
        <v>156</v>
      </c>
      <c r="B76" s="130">
        <v>1</v>
      </c>
      <c r="C76" s="131"/>
      <c r="D76" s="138" t="s">
        <v>578</v>
      </c>
      <c r="E76" s="106"/>
      <c r="F76" s="204" t="s">
        <v>356</v>
      </c>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28</v>
      </c>
    </row>
    <row r="85" spans="1:7" x14ac:dyDescent="0.3">
      <c r="A85" s="5" t="s">
        <v>35</v>
      </c>
      <c r="B85" s="132"/>
      <c r="C85" s="133"/>
      <c r="D85" s="134">
        <f>D84/(COUNT(B65:C83)*2)</f>
        <v>0.93333333333333335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ht="190.5" customHeight="1" x14ac:dyDescent="0.3">
      <c r="A92" s="70" t="s">
        <v>384</v>
      </c>
      <c r="B92" s="130">
        <v>1</v>
      </c>
      <c r="C92" s="218"/>
      <c r="D92" s="301" t="s">
        <v>579</v>
      </c>
      <c r="E92" s="106"/>
      <c r="F92" s="204" t="s">
        <v>356</v>
      </c>
    </row>
    <row r="93" spans="1:7" ht="30" x14ac:dyDescent="0.3">
      <c r="A93" s="4" t="s">
        <v>359</v>
      </c>
      <c r="B93" s="130">
        <v>2</v>
      </c>
      <c r="C93" s="130"/>
      <c r="D93" s="129"/>
      <c r="E93" s="94"/>
      <c r="F93" s="204"/>
    </row>
    <row r="94" spans="1:7" x14ac:dyDescent="0.3">
      <c r="A94" s="321" t="s">
        <v>379</v>
      </c>
      <c r="B94" s="322"/>
      <c r="C94" s="322"/>
      <c r="D94" s="322"/>
      <c r="E94" s="322"/>
      <c r="F94" s="323"/>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IF(D99=0,"0","NA")))</f>
        <v>2</v>
      </c>
      <c r="C99" s="213"/>
      <c r="D99" s="281">
        <f>IFERROR(E99/F99,"N.A")</f>
        <v>1</v>
      </c>
      <c r="E99" s="282">
        <f>COUNTIF('A2 Exploitation'!F53:F98,"ok")</f>
        <v>2</v>
      </c>
      <c r="F99" s="283">
        <f>COUNTA('A2 Exploitation'!F53:F98)</f>
        <v>2</v>
      </c>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65</v>
      </c>
    </row>
    <row r="103" spans="1:7" ht="18" x14ac:dyDescent="0.35">
      <c r="A103" s="42" t="s">
        <v>199</v>
      </c>
      <c r="B103" s="152"/>
      <c r="C103" s="153"/>
      <c r="D103" s="144">
        <f>D102/(COUNT(B88:C93,B53:C60,B65:C83,B95:C99)*2)</f>
        <v>0.95588235294117652</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43369</v>
      </c>
      <c r="B106" s="124"/>
      <c r="C106" s="135"/>
      <c r="D106" s="124"/>
    </row>
    <row r="107" spans="1:7" x14ac:dyDescent="0.3">
      <c r="A107" s="311" t="s">
        <v>30</v>
      </c>
      <c r="B107" s="312" t="s">
        <v>31</v>
      </c>
      <c r="C107" s="312"/>
      <c r="D107" s="312" t="s">
        <v>46</v>
      </c>
      <c r="E107" s="313" t="s">
        <v>310</v>
      </c>
      <c r="F107" s="313" t="s">
        <v>360</v>
      </c>
    </row>
    <row r="108" spans="1:7" x14ac:dyDescent="0.3">
      <c r="A108" s="311"/>
      <c r="B108" s="41" t="s">
        <v>34</v>
      </c>
      <c r="C108" s="41" t="s">
        <v>33</v>
      </c>
      <c r="D108" s="312"/>
      <c r="E108" s="313"/>
      <c r="F108" s="313"/>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520</v>
      </c>
      <c r="B129" s="130">
        <v>2</v>
      </c>
      <c r="C129" s="213"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36</v>
      </c>
    </row>
    <row r="140" spans="1:7" x14ac:dyDescent="0.3">
      <c r="A140" s="5" t="s">
        <v>35</v>
      </c>
      <c r="B140" s="132"/>
      <c r="C140" s="133"/>
      <c r="D140" s="134">
        <f>D139/(COUNT(B121:C138)*2)</f>
        <v>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ht="66.75" customHeight="1" x14ac:dyDescent="0.3">
      <c r="A146" s="191" t="s">
        <v>136</v>
      </c>
      <c r="B146" s="130">
        <v>1</v>
      </c>
      <c r="C146" s="150"/>
      <c r="D146" s="299" t="s">
        <v>522</v>
      </c>
      <c r="E146" s="94"/>
      <c r="F146" s="204" t="s">
        <v>356</v>
      </c>
    </row>
    <row r="147" spans="1:7" s="112" customFormat="1" x14ac:dyDescent="0.3">
      <c r="A147" s="237" t="s">
        <v>404</v>
      </c>
      <c r="B147" s="130">
        <v>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1,IF(D153=0,"0","NA")))</f>
        <v>2</v>
      </c>
      <c r="C153" s="140"/>
      <c r="D153" s="281">
        <f>IFERROR(E153/F153,"N.A")</f>
        <v>1</v>
      </c>
      <c r="E153" s="282">
        <f>COUNTIF('A2 Exploitation'!F110:F152,"ok")</f>
        <v>4</v>
      </c>
      <c r="F153" s="283">
        <f>COUNTA('A2 Exploitation'!F110:F152)</f>
        <v>4</v>
      </c>
    </row>
    <row r="154" spans="1:7" x14ac:dyDescent="0.3">
      <c r="A154" s="5" t="s">
        <v>36</v>
      </c>
      <c r="B154" s="5"/>
      <c r="C154" s="5"/>
      <c r="D154" s="5">
        <f>SUM(B143:C147,B149:C153)</f>
        <v>19</v>
      </c>
    </row>
    <row r="155" spans="1:7" x14ac:dyDescent="0.3">
      <c r="A155" s="5" t="s">
        <v>35</v>
      </c>
      <c r="B155" s="132"/>
      <c r="C155" s="133"/>
      <c r="D155" s="134">
        <f>D154/(COUNT(B143:C147,B149:C153)*2)</f>
        <v>0.95</v>
      </c>
    </row>
    <row r="156" spans="1:7" x14ac:dyDescent="0.3">
      <c r="A156" s="145"/>
      <c r="B156" s="124"/>
      <c r="C156" s="135"/>
      <c r="D156" s="124"/>
    </row>
    <row r="157" spans="1:7" ht="18" x14ac:dyDescent="0.35">
      <c r="A157" s="42" t="s">
        <v>125</v>
      </c>
      <c r="B157" s="152"/>
      <c r="C157" s="153"/>
      <c r="D157" s="143">
        <f>SUM(D154,D117,D139)</f>
        <v>69</v>
      </c>
    </row>
    <row r="158" spans="1:7" ht="18" x14ac:dyDescent="0.35">
      <c r="A158" s="42" t="s">
        <v>200</v>
      </c>
      <c r="B158" s="152"/>
      <c r="C158" s="153"/>
      <c r="D158" s="144">
        <f>D157/(COUNT(B143:C147,B110:C116,B121:C138,B149:C153)*2)</f>
        <v>0.98571428571428577</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43369</v>
      </c>
      <c r="B161" s="124"/>
      <c r="C161" s="135"/>
      <c r="D161" s="127"/>
    </row>
    <row r="162" spans="1:7" x14ac:dyDescent="0.3">
      <c r="A162" s="311" t="s">
        <v>30</v>
      </c>
      <c r="B162" s="312" t="s">
        <v>31</v>
      </c>
      <c r="C162" s="312"/>
      <c r="D162" s="312" t="s">
        <v>46</v>
      </c>
      <c r="E162" s="313" t="s">
        <v>310</v>
      </c>
      <c r="F162" s="313" t="s">
        <v>360</v>
      </c>
      <c r="G162" s="127"/>
    </row>
    <row r="163" spans="1:7" x14ac:dyDescent="0.3">
      <c r="A163" s="311"/>
      <c r="B163" s="41" t="s">
        <v>34</v>
      </c>
      <c r="C163" s="41" t="s">
        <v>33</v>
      </c>
      <c r="D163" s="312"/>
      <c r="E163" s="313"/>
      <c r="F163" s="313"/>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05" customHeight="1" x14ac:dyDescent="0.3">
      <c r="A185" s="70" t="s">
        <v>136</v>
      </c>
      <c r="B185" s="130">
        <v>1</v>
      </c>
      <c r="C185" s="130"/>
      <c r="D185" s="301" t="s">
        <v>580</v>
      </c>
      <c r="E185" s="94"/>
      <c r="F185" s="204" t="s">
        <v>356</v>
      </c>
    </row>
    <row r="186" spans="1:7" ht="34.5" customHeight="1" x14ac:dyDescent="0.35">
      <c r="A186" s="27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17" t="s">
        <v>379</v>
      </c>
      <c r="B195" s="317"/>
      <c r="C195" s="317"/>
      <c r="D195" s="317"/>
      <c r="E195" s="317"/>
      <c r="F195" s="317"/>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IF(D200=0,"0","NA")))</f>
        <v>2</v>
      </c>
      <c r="C200" s="130"/>
      <c r="D200" s="281">
        <f>IFERROR(E200/F200,"N.A")</f>
        <v>1</v>
      </c>
      <c r="E200" s="282">
        <f>COUNTIF('A2 Exploitation'!F165:F199,"ok")</f>
        <v>1</v>
      </c>
      <c r="F200" s="283">
        <f>COUNTA('A2 Exploitation'!F165:F199)</f>
        <v>1</v>
      </c>
      <c r="G200" s="127"/>
    </row>
    <row r="201" spans="1:7" x14ac:dyDescent="0.3">
      <c r="A201" s="59" t="s">
        <v>36</v>
      </c>
      <c r="B201" s="59"/>
      <c r="C201" s="59"/>
      <c r="D201" s="59">
        <f>SUM(B176:C194,B196:C200)</f>
        <v>47</v>
      </c>
    </row>
    <row r="202" spans="1:7" x14ac:dyDescent="0.3">
      <c r="A202" s="5" t="s">
        <v>35</v>
      </c>
      <c r="B202" s="132"/>
      <c r="C202" s="133"/>
      <c r="D202" s="134">
        <f>D201/(COUNT(B176:C194,B196:C200)*2)</f>
        <v>0.97916666666666663</v>
      </c>
    </row>
    <row r="203" spans="1:7" x14ac:dyDescent="0.3">
      <c r="A203" s="145"/>
      <c r="B203" s="124"/>
      <c r="C203" s="135"/>
      <c r="D203" s="124"/>
    </row>
    <row r="204" spans="1:7" ht="18" x14ac:dyDescent="0.35">
      <c r="A204" s="42" t="s">
        <v>126</v>
      </c>
      <c r="B204" s="152"/>
      <c r="C204" s="153"/>
      <c r="D204" s="143">
        <f>SUM(D172,D201)</f>
        <v>61</v>
      </c>
    </row>
    <row r="205" spans="1:7" ht="18" x14ac:dyDescent="0.35">
      <c r="A205" s="42" t="s">
        <v>201</v>
      </c>
      <c r="B205" s="152"/>
      <c r="C205" s="153"/>
      <c r="D205" s="144">
        <f>D204/(COUNT(B165:C171,B176:C194,B196:C200)*2)</f>
        <v>0.9838709677419355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43369</v>
      </c>
      <c r="B208" s="124"/>
      <c r="C208" s="135"/>
      <c r="D208" s="124"/>
    </row>
    <row r="209" spans="1:7" x14ac:dyDescent="0.3">
      <c r="A209" s="311" t="s">
        <v>30</v>
      </c>
      <c r="B209" s="312" t="s">
        <v>31</v>
      </c>
      <c r="C209" s="312"/>
      <c r="D209" s="312" t="s">
        <v>46</v>
      </c>
      <c r="E209" s="313" t="s">
        <v>310</v>
      </c>
      <c r="F209" s="313" t="s">
        <v>360</v>
      </c>
      <c r="G209" s="127"/>
    </row>
    <row r="210" spans="1:7" x14ac:dyDescent="0.3">
      <c r="A210" s="311"/>
      <c r="B210" s="41" t="s">
        <v>34</v>
      </c>
      <c r="C210" s="41" t="s">
        <v>33</v>
      </c>
      <c r="D210" s="312"/>
      <c r="E210" s="313"/>
      <c r="F210" s="313"/>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21.5" customHeight="1" x14ac:dyDescent="0.3">
      <c r="A218" s="10" t="s">
        <v>142</v>
      </c>
      <c r="B218" s="130">
        <v>1</v>
      </c>
      <c r="C218" s="130"/>
      <c r="D218" s="137" t="s">
        <v>584</v>
      </c>
      <c r="E218" s="94"/>
      <c r="F218" s="204" t="s">
        <v>356</v>
      </c>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19</v>
      </c>
    </row>
    <row r="223" spans="1:7" x14ac:dyDescent="0.3">
      <c r="A223" s="5" t="s">
        <v>35</v>
      </c>
      <c r="B223" s="132"/>
      <c r="C223" s="133"/>
      <c r="D223" s="134">
        <f>D222/(COUNT(B212:C221)*2)</f>
        <v>0.95</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7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21"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42"/>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36</v>
      </c>
    </row>
    <row r="245" spans="1:7" x14ac:dyDescent="0.3">
      <c r="A245" s="5" t="s">
        <v>35</v>
      </c>
      <c r="B245" s="132"/>
      <c r="C245" s="133"/>
      <c r="D245" s="134">
        <f>D244/(COUNT(B226:C243)*2)</f>
        <v>1</v>
      </c>
    </row>
    <row r="246" spans="1:7" x14ac:dyDescent="0.3">
      <c r="A246" s="145"/>
      <c r="B246" s="124"/>
      <c r="C246" s="135"/>
      <c r="D246" s="124"/>
    </row>
    <row r="247" spans="1:7" ht="18" x14ac:dyDescent="0.3">
      <c r="A247" s="194" t="s">
        <v>172</v>
      </c>
      <c r="B247" s="195"/>
      <c r="C247" s="195"/>
      <c r="D247" s="195"/>
      <c r="E247" s="195"/>
      <c r="F247" s="197"/>
    </row>
    <row r="248" spans="1:7" ht="68.25" customHeight="1" x14ac:dyDescent="0.3">
      <c r="A248" s="4" t="s">
        <v>182</v>
      </c>
      <c r="B248" s="130">
        <v>1</v>
      </c>
      <c r="C248" s="130"/>
      <c r="D248" s="137" t="s">
        <v>581</v>
      </c>
      <c r="E248" s="94"/>
      <c r="F248" s="204" t="s">
        <v>356</v>
      </c>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517</v>
      </c>
      <c r="B252" s="130">
        <v>2</v>
      </c>
      <c r="C252" s="150" t="str">
        <f>IF(B252=0, -5, "0")</f>
        <v>0</v>
      </c>
      <c r="D252" s="129"/>
      <c r="E252" s="94"/>
      <c r="F252" s="204"/>
    </row>
    <row r="253" spans="1:7" x14ac:dyDescent="0.3">
      <c r="A253" s="4" t="s">
        <v>224</v>
      </c>
      <c r="B253" s="130">
        <v>2</v>
      </c>
      <c r="C253" s="130"/>
      <c r="D253" s="129"/>
      <c r="E253" s="94"/>
      <c r="F253" s="204"/>
    </row>
    <row r="254" spans="1:7" ht="119.25" customHeight="1" x14ac:dyDescent="0.3">
      <c r="A254" s="70" t="s">
        <v>257</v>
      </c>
      <c r="B254" s="130">
        <v>1</v>
      </c>
      <c r="C254" s="131"/>
      <c r="D254" s="159" t="s">
        <v>571</v>
      </c>
      <c r="E254" s="106"/>
      <c r="F254" s="204" t="s">
        <v>357</v>
      </c>
    </row>
    <row r="255" spans="1:7" x14ac:dyDescent="0.3">
      <c r="A255" s="70" t="s">
        <v>143</v>
      </c>
      <c r="B255" s="130">
        <v>2</v>
      </c>
      <c r="C255" s="130"/>
      <c r="D255" s="138"/>
      <c r="E255" s="94"/>
      <c r="F255" s="204"/>
    </row>
    <row r="256" spans="1:7" x14ac:dyDescent="0.3">
      <c r="A256" s="317" t="s">
        <v>379</v>
      </c>
      <c r="B256" s="317"/>
      <c r="C256" s="317"/>
      <c r="D256" s="317"/>
      <c r="E256" s="317"/>
      <c r="F256" s="317"/>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IF(D261=0,"0","NA")))</f>
        <v>2</v>
      </c>
      <c r="C261" s="140"/>
      <c r="D261" s="281">
        <f>IFERROR(E261/F261,"N.A")</f>
        <v>1</v>
      </c>
      <c r="E261" s="282">
        <f>COUNTIF('A2 Exploitation'!F212:F260,"ok")</f>
        <v>3</v>
      </c>
      <c r="F261" s="283">
        <f>COUNTA('A2 Exploitation'!F212:F260)</f>
        <v>3</v>
      </c>
    </row>
    <row r="262" spans="1:7" x14ac:dyDescent="0.3">
      <c r="A262" s="5" t="s">
        <v>36</v>
      </c>
      <c r="B262" s="5"/>
      <c r="C262" s="5"/>
      <c r="D262" s="5">
        <f>SUM(B248:C255,B257:C261)</f>
        <v>24</v>
      </c>
    </row>
    <row r="263" spans="1:7" x14ac:dyDescent="0.3">
      <c r="A263" s="5" t="s">
        <v>35</v>
      </c>
      <c r="B263" s="132"/>
      <c r="C263" s="133"/>
      <c r="D263" s="134">
        <f>D262/(COUNT(B248:C255,B257:C261)*2)</f>
        <v>0.92307692307692313</v>
      </c>
    </row>
    <row r="264" spans="1:7" x14ac:dyDescent="0.3">
      <c r="A264" s="145"/>
      <c r="B264" s="124"/>
      <c r="C264" s="135"/>
      <c r="D264" s="124"/>
    </row>
    <row r="265" spans="1:7" ht="18" x14ac:dyDescent="0.35">
      <c r="A265" s="42" t="s">
        <v>70</v>
      </c>
      <c r="B265" s="152"/>
      <c r="C265" s="153"/>
      <c r="D265" s="143">
        <f>SUM(D262,D222,D244)</f>
        <v>79</v>
      </c>
    </row>
    <row r="266" spans="1:7" ht="18" x14ac:dyDescent="0.35">
      <c r="A266" s="57" t="s">
        <v>202</v>
      </c>
      <c r="B266" s="160"/>
      <c r="C266" s="161"/>
      <c r="D266" s="162">
        <f>D265/(COUNT(B226:C243,B248:C255,B212:C221,B257:C261)*2)</f>
        <v>0.96341463414634143</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43369</v>
      </c>
      <c r="B269" s="124"/>
      <c r="C269" s="135"/>
      <c r="D269" s="124"/>
      <c r="F269" s="206"/>
      <c r="G269" s="214"/>
    </row>
    <row r="270" spans="1:7" s="16" customFormat="1" x14ac:dyDescent="0.3">
      <c r="A270" s="311" t="s">
        <v>30</v>
      </c>
      <c r="B270" s="312" t="s">
        <v>31</v>
      </c>
      <c r="C270" s="312"/>
      <c r="D270" s="312" t="s">
        <v>46</v>
      </c>
      <c r="E270" s="313" t="s">
        <v>310</v>
      </c>
      <c r="F270" s="313" t="s">
        <v>360</v>
      </c>
      <c r="G270" s="214"/>
    </row>
    <row r="271" spans="1:7" s="16" customFormat="1" x14ac:dyDescent="0.3">
      <c r="A271" s="311"/>
      <c r="B271" s="41" t="s">
        <v>34</v>
      </c>
      <c r="C271" s="41" t="s">
        <v>33</v>
      </c>
      <c r="D271" s="312"/>
      <c r="E271" s="313"/>
      <c r="F271" s="313"/>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123" customHeight="1" x14ac:dyDescent="0.3">
      <c r="A302" s="209" t="s">
        <v>157</v>
      </c>
      <c r="B302" s="130">
        <v>1</v>
      </c>
      <c r="C302" s="150" t="str">
        <f>IF(B302=0, -5, "0")</f>
        <v>0</v>
      </c>
      <c r="D302" s="165" t="s">
        <v>523</v>
      </c>
      <c r="E302" s="106"/>
      <c r="F302" s="204" t="s">
        <v>357</v>
      </c>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8" t="s">
        <v>396</v>
      </c>
      <c r="B308" s="319"/>
      <c r="C308" s="319"/>
      <c r="D308" s="319"/>
      <c r="E308" s="319"/>
      <c r="F308" s="320"/>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IF(D313=0,"0","NA")))</f>
        <v>2</v>
      </c>
      <c r="C313" s="140"/>
      <c r="D313" s="281">
        <f>IFERROR(E313/F313,"N.A")</f>
        <v>1</v>
      </c>
      <c r="E313" s="282">
        <f>COUNTIF('A2 Exploitation'!F273:F312,"ok")</f>
        <v>1</v>
      </c>
      <c r="F313" s="283">
        <f>COUNTA('A2 Exploitation'!F273:F312)</f>
        <v>1</v>
      </c>
      <c r="G313" s="214"/>
    </row>
    <row r="314" spans="1:7" s="16" customFormat="1" x14ac:dyDescent="0.3">
      <c r="A314" s="5" t="s">
        <v>36</v>
      </c>
      <c r="B314" s="5"/>
      <c r="C314" s="5"/>
      <c r="D314" s="5">
        <f>SUM(B289:C307,B309:C313)</f>
        <v>45</v>
      </c>
      <c r="F314" s="206"/>
      <c r="G314" s="214"/>
    </row>
    <row r="315" spans="1:7" s="16" customFormat="1" x14ac:dyDescent="0.3">
      <c r="A315" s="5" t="s">
        <v>35</v>
      </c>
      <c r="B315" s="132"/>
      <c r="C315" s="133"/>
      <c r="D315" s="134">
        <f>D314/(COUNT(B289:C307,B309:C313)*2)</f>
        <v>0.97826086956521741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69</v>
      </c>
      <c r="F317" s="206"/>
      <c r="G317" s="214"/>
    </row>
    <row r="318" spans="1:7" s="16" customFormat="1" ht="18" x14ac:dyDescent="0.35">
      <c r="A318" s="42" t="s">
        <v>203</v>
      </c>
      <c r="B318" s="152"/>
      <c r="C318" s="153"/>
      <c r="D318" s="144">
        <f>D317/(COUNT(B273:C284,B289:C307,B309:C313)*2)</f>
        <v>0.98571428571428577</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43369</v>
      </c>
      <c r="B321" s="124"/>
      <c r="C321" s="135"/>
      <c r="D321" s="127"/>
    </row>
    <row r="322" spans="1:7" x14ac:dyDescent="0.3">
      <c r="A322" s="311" t="s">
        <v>30</v>
      </c>
      <c r="B322" s="312" t="s">
        <v>31</v>
      </c>
      <c r="C322" s="312"/>
      <c r="D322" s="312" t="s">
        <v>46</v>
      </c>
      <c r="E322" s="313" t="s">
        <v>310</v>
      </c>
      <c r="F322" s="313" t="s">
        <v>360</v>
      </c>
      <c r="G322" s="127"/>
    </row>
    <row r="323" spans="1:7" x14ac:dyDescent="0.3">
      <c r="A323" s="311"/>
      <c r="B323" s="41" t="s">
        <v>34</v>
      </c>
      <c r="C323" s="41" t="s">
        <v>33</v>
      </c>
      <c r="D323" s="312"/>
      <c r="E323" s="313"/>
      <c r="F323" s="313"/>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49.5" x14ac:dyDescent="0.3">
      <c r="A340" s="210" t="s">
        <v>318</v>
      </c>
      <c r="B340" s="130">
        <v>1</v>
      </c>
      <c r="C340" s="150" t="str">
        <f>IF(B340=0, -5, "0")</f>
        <v>0</v>
      </c>
      <c r="D340" s="129" t="s">
        <v>524</v>
      </c>
      <c r="E340" s="94"/>
      <c r="F340" s="204" t="s">
        <v>356</v>
      </c>
    </row>
    <row r="341" spans="1:7" ht="66" x14ac:dyDescent="0.3">
      <c r="A341" s="70" t="s">
        <v>98</v>
      </c>
      <c r="B341" s="130">
        <v>1</v>
      </c>
      <c r="C341" s="131"/>
      <c r="D341" s="138" t="s">
        <v>525</v>
      </c>
      <c r="E341" s="95"/>
      <c r="F341" s="204" t="s">
        <v>356</v>
      </c>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8" t="s">
        <v>379</v>
      </c>
      <c r="B349" s="319"/>
      <c r="C349" s="319"/>
      <c r="D349" s="319"/>
      <c r="E349" s="319"/>
      <c r="F349" s="319"/>
    </row>
    <row r="350" spans="1:7" s="112" customFormat="1" ht="27.75" customHeight="1" x14ac:dyDescent="0.3">
      <c r="A350" s="55" t="s">
        <v>361</v>
      </c>
      <c r="B350" s="130">
        <v>2</v>
      </c>
      <c r="C350" s="227"/>
      <c r="D350" s="227"/>
      <c r="E350" s="227"/>
      <c r="F350" s="204"/>
      <c r="G350" s="127"/>
    </row>
    <row r="351" spans="1:7" s="112" customFormat="1" ht="49.5" x14ac:dyDescent="0.3">
      <c r="A351" s="219" t="s">
        <v>391</v>
      </c>
      <c r="B351" s="130">
        <v>1</v>
      </c>
      <c r="C351" s="150"/>
      <c r="D351" s="223" t="s">
        <v>582</v>
      </c>
      <c r="E351" s="106"/>
      <c r="F351" s="204" t="s">
        <v>356</v>
      </c>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IF(D353=0,"0","NA")))</f>
        <v>2</v>
      </c>
      <c r="C353" s="130"/>
      <c r="D353" s="281">
        <f>IFERROR(E353/F353,"N.A")</f>
        <v>1</v>
      </c>
      <c r="E353" s="282">
        <f>COUNTIF('A2 Exploitation'!F325:F352,"ok")</f>
        <v>1</v>
      </c>
      <c r="F353" s="283">
        <f>COUNTA('A2 Exploitation'!F325:F352)</f>
        <v>1</v>
      </c>
    </row>
    <row r="354" spans="1:7" x14ac:dyDescent="0.3">
      <c r="A354" s="5" t="s">
        <v>36</v>
      </c>
      <c r="B354" s="59"/>
      <c r="C354" s="59"/>
      <c r="D354" s="232">
        <f>SUM(B337:C348,B350:C353)</f>
        <v>29</v>
      </c>
    </row>
    <row r="355" spans="1:7" x14ac:dyDescent="0.3">
      <c r="A355" s="5" t="s">
        <v>35</v>
      </c>
      <c r="B355" s="132"/>
      <c r="C355" s="133"/>
      <c r="D355" s="134">
        <f>D354/(COUNT(B337:C348,B350:C353)*2)</f>
        <v>0.90625</v>
      </c>
    </row>
    <row r="356" spans="1:7" x14ac:dyDescent="0.3">
      <c r="A356" s="2"/>
      <c r="B356" s="135"/>
      <c r="C356" s="135"/>
      <c r="D356" s="135"/>
    </row>
    <row r="357" spans="1:7" ht="18" x14ac:dyDescent="0.35">
      <c r="A357" s="42" t="s">
        <v>39</v>
      </c>
      <c r="B357" s="152"/>
      <c r="C357" s="153"/>
      <c r="D357" s="143">
        <f>SUM(D354,D333)</f>
        <v>45</v>
      </c>
    </row>
    <row r="358" spans="1:7" ht="18" x14ac:dyDescent="0.35">
      <c r="A358" s="42" t="s">
        <v>204</v>
      </c>
      <c r="B358" s="152"/>
      <c r="C358" s="153"/>
      <c r="D358" s="144">
        <f>D357/(COUNT(B337:C348,B325:C332,B350:C353)*2)</f>
        <v>0.9375</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43369</v>
      </c>
      <c r="B361" s="124"/>
      <c r="C361" s="135"/>
      <c r="D361" s="124"/>
    </row>
    <row r="362" spans="1:7" x14ac:dyDescent="0.3">
      <c r="A362" s="311" t="s">
        <v>30</v>
      </c>
      <c r="B362" s="312" t="s">
        <v>31</v>
      </c>
      <c r="C362" s="312"/>
      <c r="D362" s="312" t="s">
        <v>46</v>
      </c>
      <c r="E362" s="313" t="s">
        <v>310</v>
      </c>
      <c r="F362" s="313" t="s">
        <v>360</v>
      </c>
      <c r="G362" s="127"/>
    </row>
    <row r="363" spans="1:7" x14ac:dyDescent="0.3">
      <c r="A363" s="311"/>
      <c r="B363" s="41" t="s">
        <v>34</v>
      </c>
      <c r="C363" s="41" t="s">
        <v>33</v>
      </c>
      <c r="D363" s="312"/>
      <c r="E363" s="313"/>
      <c r="F363" s="313"/>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17" t="s">
        <v>379</v>
      </c>
      <c r="B383" s="317"/>
      <c r="C383" s="317"/>
      <c r="D383" s="317"/>
      <c r="E383" s="317"/>
      <c r="F383" s="317"/>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1,IF(D386=0,"0","NA")))</f>
        <v>2</v>
      </c>
      <c r="C386" s="130"/>
      <c r="D386" s="281">
        <f>IFERROR(E386/F386,"N.A")</f>
        <v>1</v>
      </c>
      <c r="E386" s="282">
        <f>COUNTIF('A2 Exploitation'!F365:F385,"ok")</f>
        <v>1</v>
      </c>
      <c r="F386" s="283">
        <f>COUNTA('A2 Exploitation'!F365:F385)</f>
        <v>1</v>
      </c>
      <c r="G386" s="127"/>
    </row>
    <row r="387" spans="1:7" ht="39.75" customHeight="1" x14ac:dyDescent="0.3">
      <c r="A387" s="59" t="s">
        <v>36</v>
      </c>
      <c r="B387" s="59"/>
      <c r="C387" s="59"/>
      <c r="D387" s="59">
        <f>SUM(B377:C382,B384:C386)</f>
        <v>18</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34</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43369</v>
      </c>
      <c r="B394" s="124"/>
      <c r="C394" s="135"/>
      <c r="D394" s="127"/>
      <c r="G394" s="127"/>
    </row>
    <row r="395" spans="1:7" x14ac:dyDescent="0.3">
      <c r="A395" s="311" t="s">
        <v>30</v>
      </c>
      <c r="B395" s="312" t="s">
        <v>31</v>
      </c>
      <c r="C395" s="312"/>
      <c r="D395" s="312" t="s">
        <v>46</v>
      </c>
      <c r="E395" s="313" t="s">
        <v>310</v>
      </c>
      <c r="F395" s="313" t="s">
        <v>360</v>
      </c>
      <c r="G395" s="127"/>
    </row>
    <row r="396" spans="1:7" x14ac:dyDescent="0.3">
      <c r="A396" s="311"/>
      <c r="B396" s="41" t="s">
        <v>34</v>
      </c>
      <c r="C396" s="41" t="s">
        <v>33</v>
      </c>
      <c r="D396" s="312"/>
      <c r="E396" s="313"/>
      <c r="F396" s="313"/>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66" x14ac:dyDescent="0.3">
      <c r="A410" s="4" t="s">
        <v>96</v>
      </c>
      <c r="B410" s="130">
        <v>1</v>
      </c>
      <c r="C410" s="130"/>
      <c r="D410" s="113" t="s">
        <v>585</v>
      </c>
      <c r="E410" s="94"/>
      <c r="F410" s="204" t="s">
        <v>356</v>
      </c>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ht="67.5" customHeight="1" x14ac:dyDescent="0.3">
      <c r="A415" s="210" t="s">
        <v>105</v>
      </c>
      <c r="B415" s="130">
        <v>1</v>
      </c>
      <c r="C415" s="136" t="str">
        <f>IF(B415=0, -5, "0")</f>
        <v>0</v>
      </c>
      <c r="D415" s="165" t="s">
        <v>526</v>
      </c>
      <c r="E415" s="94"/>
      <c r="F415" s="204" t="s">
        <v>356</v>
      </c>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12</v>
      </c>
    </row>
    <row r="418" spans="1:16382" x14ac:dyDescent="0.3">
      <c r="A418" s="5" t="s">
        <v>35</v>
      </c>
      <c r="B418" s="132"/>
      <c r="C418" s="132"/>
      <c r="D418" s="169">
        <f>D417/(COUNT(B410:C416)*2)</f>
        <v>0.8571428571428571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7" t="s">
        <v>379</v>
      </c>
      <c r="B435" s="317"/>
      <c r="C435" s="317"/>
      <c r="D435" s="317"/>
      <c r="E435" s="317"/>
      <c r="F435" s="317"/>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t="str">
        <f>IF(D439=1, 2, IF(AND(D439&lt;1,D439&gt;0), 1, IF(D439=0,"0","NA")))</f>
        <v>0</v>
      </c>
      <c r="C439" s="130"/>
      <c r="D439" s="281">
        <f>IFERROR(E439/F439,"N.A")</f>
        <v>0</v>
      </c>
      <c r="E439" s="282">
        <f>COUNTIF('A2 Exploitation'!F398:F438,"ok")</f>
        <v>0</v>
      </c>
      <c r="F439" s="283">
        <f>COUNTA('A2 Exploitation'!F398:F438)</f>
        <v>1</v>
      </c>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54</v>
      </c>
    </row>
    <row r="444" spans="1:7" ht="18" x14ac:dyDescent="0.35">
      <c r="A444" s="42" t="s">
        <v>206</v>
      </c>
      <c r="B444" s="152"/>
      <c r="C444" s="153"/>
      <c r="D444" s="144">
        <f>D443/(COUNT(B430:C434,B410:C416,B421:C425,B398:C405,B436:C439)*2)</f>
        <v>0.9642857142857143</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43369</v>
      </c>
      <c r="B447" s="124"/>
      <c r="C447" s="135"/>
      <c r="D447" s="124"/>
    </row>
    <row r="448" spans="1:7" x14ac:dyDescent="0.3">
      <c r="A448" s="311" t="s">
        <v>30</v>
      </c>
      <c r="B448" s="312" t="s">
        <v>31</v>
      </c>
      <c r="C448" s="312"/>
      <c r="D448" s="312" t="s">
        <v>46</v>
      </c>
      <c r="E448" s="313" t="s">
        <v>310</v>
      </c>
      <c r="F448" s="313" t="s">
        <v>360</v>
      </c>
      <c r="G448" s="127"/>
    </row>
    <row r="449" spans="1:6" x14ac:dyDescent="0.3">
      <c r="A449" s="311"/>
      <c r="B449" s="41" t="s">
        <v>34</v>
      </c>
      <c r="C449" s="41" t="s">
        <v>33</v>
      </c>
      <c r="D449" s="312"/>
      <c r="E449" s="313"/>
      <c r="F449" s="313"/>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65" x14ac:dyDescent="0.3">
      <c r="A464" s="70" t="s">
        <v>133</v>
      </c>
      <c r="B464" s="130">
        <v>1</v>
      </c>
      <c r="C464" s="130"/>
      <c r="D464" s="138" t="s">
        <v>583</v>
      </c>
      <c r="E464" s="94"/>
      <c r="F464" s="204" t="s">
        <v>357</v>
      </c>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4" t="s">
        <v>379</v>
      </c>
      <c r="B471" s="315"/>
      <c r="C471" s="315"/>
      <c r="D471" s="315"/>
      <c r="E471" s="315"/>
      <c r="F471" s="315"/>
    </row>
    <row r="472" spans="1:7" s="112" customFormat="1" ht="27.75" customHeight="1" x14ac:dyDescent="0.3">
      <c r="A472" s="55" t="s">
        <v>361</v>
      </c>
      <c r="B472" s="130">
        <v>2</v>
      </c>
      <c r="C472" s="213"/>
      <c r="D472" s="116"/>
      <c r="E472" s="106"/>
      <c r="F472" s="204"/>
      <c r="G472" s="127"/>
    </row>
    <row r="473" spans="1:7" s="112" customFormat="1" x14ac:dyDescent="0.3">
      <c r="A473" s="55" t="s">
        <v>386</v>
      </c>
      <c r="B473" s="130" t="s">
        <v>32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98">
        <f>IF(D476=1, 2, IF(AND(D476&lt;1,D476&gt;0), 1, IF(D476=0,"0","NA")))</f>
        <v>2</v>
      </c>
      <c r="C476" s="140"/>
      <c r="D476" s="281">
        <f>IFERROR(E476/F476,"N.A")</f>
        <v>1</v>
      </c>
      <c r="E476" s="282">
        <f>COUNTIF('A2 Exploitation'!F451:F475,"ok")</f>
        <v>2</v>
      </c>
      <c r="F476" s="283">
        <f>COUNTA('A2 Exploitation'!F451:F475)</f>
        <v>2</v>
      </c>
    </row>
    <row r="477" spans="1:7" x14ac:dyDescent="0.3">
      <c r="A477" s="5" t="s">
        <v>36</v>
      </c>
      <c r="B477" s="5"/>
      <c r="C477" s="5"/>
      <c r="D477" s="234">
        <f>SUM(B461:C470,B472:C476)</f>
        <v>27</v>
      </c>
    </row>
    <row r="478" spans="1:7" x14ac:dyDescent="0.3">
      <c r="A478" s="5" t="s">
        <v>35</v>
      </c>
      <c r="B478" s="132"/>
      <c r="C478" s="133"/>
      <c r="D478" s="134">
        <f>D477/(COUNT(B461:C470,B472:C476)*2)</f>
        <v>0.9642857142857143</v>
      </c>
    </row>
    <row r="479" spans="1:7" x14ac:dyDescent="0.3">
      <c r="A479" s="2"/>
      <c r="B479" s="135"/>
      <c r="C479" s="135"/>
      <c r="D479" s="135"/>
    </row>
    <row r="480" spans="1:7" ht="18" x14ac:dyDescent="0.35">
      <c r="A480" s="42" t="s">
        <v>115</v>
      </c>
      <c r="B480" s="152"/>
      <c r="C480" s="153"/>
      <c r="D480" s="143">
        <f>SUM(D477,D457)</f>
        <v>39</v>
      </c>
    </row>
    <row r="481" spans="1:7" ht="18" x14ac:dyDescent="0.35">
      <c r="A481" s="42" t="s">
        <v>207</v>
      </c>
      <c r="B481" s="152"/>
      <c r="C481" s="153"/>
      <c r="D481" s="144">
        <f>D480/(COUNT(B461:C470,B451:C456,B472:C476)*2)</f>
        <v>0.97499999999999998</v>
      </c>
    </row>
    <row r="482" spans="1:7" x14ac:dyDescent="0.3">
      <c r="A482" s="1"/>
      <c r="B482" s="124"/>
      <c r="C482" s="135"/>
      <c r="D482" s="124"/>
    </row>
    <row r="483" spans="1:7" ht="21.75" customHeight="1" x14ac:dyDescent="0.35">
      <c r="A483" s="316" t="s">
        <v>367</v>
      </c>
      <c r="B483" s="316"/>
      <c r="C483" s="316"/>
      <c r="D483" s="316"/>
      <c r="E483" s="185"/>
      <c r="F483" s="201"/>
    </row>
    <row r="484" spans="1:7" x14ac:dyDescent="0.3">
      <c r="A484" s="74">
        <f>B11</f>
        <v>43369</v>
      </c>
      <c r="B484" s="124"/>
      <c r="C484" s="135"/>
      <c r="D484" s="124"/>
    </row>
    <row r="485" spans="1:7" x14ac:dyDescent="0.3">
      <c r="A485" s="311" t="s">
        <v>30</v>
      </c>
      <c r="B485" s="312" t="s">
        <v>31</v>
      </c>
      <c r="C485" s="312"/>
      <c r="D485" s="312" t="s">
        <v>46</v>
      </c>
      <c r="E485" s="313" t="s">
        <v>310</v>
      </c>
      <c r="F485" s="313" t="s">
        <v>360</v>
      </c>
      <c r="G485" s="127"/>
    </row>
    <row r="486" spans="1:7" x14ac:dyDescent="0.3">
      <c r="A486" s="311"/>
      <c r="B486" s="41" t="s">
        <v>34</v>
      </c>
      <c r="C486" s="41" t="s">
        <v>33</v>
      </c>
      <c r="D486" s="312"/>
      <c r="E486" s="313"/>
      <c r="F486" s="313"/>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IF(D498=0,"0","NA")))</f>
        <v>2</v>
      </c>
      <c r="C498" s="213"/>
      <c r="D498" s="281">
        <f>IFERROR(E498/F498,"N.A")</f>
        <v>1</v>
      </c>
      <c r="E498" s="282">
        <f>COUNTIF('A2 Exploitation'!F488:F497,"ok")</f>
        <v>2</v>
      </c>
      <c r="F498" s="283">
        <f>COUNTA('A2 Exploitation'!F488:F497)</f>
        <v>2</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43369</v>
      </c>
      <c r="B506" s="124"/>
      <c r="C506" s="135"/>
      <c r="D506" s="124"/>
    </row>
    <row r="507" spans="1:7" x14ac:dyDescent="0.3">
      <c r="A507" s="311" t="s">
        <v>30</v>
      </c>
      <c r="B507" s="312" t="s">
        <v>31</v>
      </c>
      <c r="C507" s="312"/>
      <c r="D507" s="312" t="s">
        <v>46</v>
      </c>
      <c r="E507" s="313" t="s">
        <v>310</v>
      </c>
      <c r="F507" s="313" t="s">
        <v>360</v>
      </c>
      <c r="G507" s="127"/>
    </row>
    <row r="508" spans="1:7" x14ac:dyDescent="0.3">
      <c r="A508" s="311"/>
      <c r="B508" s="41" t="s">
        <v>34</v>
      </c>
      <c r="C508" s="41" t="s">
        <v>33</v>
      </c>
      <c r="D508" s="312"/>
      <c r="E508" s="313"/>
      <c r="F508" s="313"/>
    </row>
    <row r="509" spans="1:7" ht="33" x14ac:dyDescent="0.3">
      <c r="A509" s="6" t="s">
        <v>15</v>
      </c>
      <c r="B509" s="130">
        <v>2</v>
      </c>
      <c r="C509" s="130"/>
      <c r="D509" s="95" t="s">
        <v>527</v>
      </c>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IF(D512=0,"0","NA")))</f>
        <v>2</v>
      </c>
      <c r="C512" s="140"/>
      <c r="D512" s="251">
        <f>IFERROR(E512/F512,"N.A")</f>
        <v>1</v>
      </c>
      <c r="E512" s="254">
        <f>COUNTIF('A2 Exploitation'!F509:F511,"ok")</f>
        <v>1</v>
      </c>
      <c r="F512" s="255">
        <f>COUNTA('A2 Exploitation'!F509:F511)</f>
        <v>1</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43369</v>
      </c>
      <c r="B517" s="124"/>
      <c r="C517" s="135"/>
      <c r="D517" s="124"/>
    </row>
    <row r="518" spans="1:7" x14ac:dyDescent="0.3">
      <c r="A518" s="311" t="s">
        <v>30</v>
      </c>
      <c r="B518" s="312" t="s">
        <v>31</v>
      </c>
      <c r="C518" s="312"/>
      <c r="D518" s="312" t="s">
        <v>46</v>
      </c>
      <c r="E518" s="313" t="s">
        <v>310</v>
      </c>
      <c r="F518" s="313" t="s">
        <v>360</v>
      </c>
      <c r="G518" s="127"/>
    </row>
    <row r="519" spans="1:7" x14ac:dyDescent="0.3">
      <c r="A519" s="311"/>
      <c r="B519" s="41" t="s">
        <v>34</v>
      </c>
      <c r="C519" s="41" t="s">
        <v>33</v>
      </c>
      <c r="D519" s="312"/>
      <c r="E519" s="313"/>
      <c r="F519" s="313"/>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23.25" customHeight="1" x14ac:dyDescent="0.3">
      <c r="A522" s="4" t="s">
        <v>47</v>
      </c>
      <c r="B522" s="130">
        <v>2</v>
      </c>
      <c r="C522" s="130"/>
      <c r="D522" s="113" t="s">
        <v>528</v>
      </c>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IF(D532=0,"0","NA")))</f>
        <v>1</v>
      </c>
      <c r="C532" s="140"/>
      <c r="D532" s="281">
        <f>IFERROR(E532/F532,"N.A")</f>
        <v>0.5</v>
      </c>
      <c r="E532" s="282">
        <f>COUNTIF('A2 Exploitation'!F520:F531,"ok")</f>
        <v>1</v>
      </c>
      <c r="F532" s="283">
        <f>COUNTA('A2 Exploitation'!F520:F531)</f>
        <v>2</v>
      </c>
    </row>
    <row r="533" spans="1:7" x14ac:dyDescent="0.3">
      <c r="A533" s="5" t="s">
        <v>36</v>
      </c>
      <c r="B533" s="5"/>
      <c r="C533" s="5"/>
      <c r="D533" s="5">
        <f>SUM(B520:C532)</f>
        <v>17</v>
      </c>
    </row>
    <row r="534" spans="1:7" x14ac:dyDescent="0.3">
      <c r="A534" s="5" t="s">
        <v>35</v>
      </c>
      <c r="B534" s="132"/>
      <c r="C534" s="133"/>
      <c r="D534" s="134">
        <f>D533/(COUNT(B520:C532)*2)</f>
        <v>0.94444444444444442</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43369</v>
      </c>
      <c r="B537" s="124"/>
      <c r="C537" s="135"/>
      <c r="D537" s="124"/>
      <c r="G537" s="127"/>
    </row>
    <row r="538" spans="1:7" x14ac:dyDescent="0.3">
      <c r="A538" s="311" t="s">
        <v>30</v>
      </c>
      <c r="B538" s="312" t="s">
        <v>31</v>
      </c>
      <c r="C538" s="312"/>
      <c r="D538" s="312" t="s">
        <v>46</v>
      </c>
      <c r="E538" s="313" t="s">
        <v>310</v>
      </c>
      <c r="F538" s="313" t="s">
        <v>360</v>
      </c>
      <c r="G538" s="127"/>
    </row>
    <row r="539" spans="1:7" x14ac:dyDescent="0.3">
      <c r="A539" s="311"/>
      <c r="B539" s="41" t="s">
        <v>34</v>
      </c>
      <c r="C539" s="41" t="s">
        <v>33</v>
      </c>
      <c r="D539" s="312"/>
      <c r="E539" s="313"/>
      <c r="F539" s="313"/>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IF(D543=0,"0","NA")))</f>
        <v>2</v>
      </c>
      <c r="C543" s="130"/>
      <c r="D543" s="281">
        <f>IFERROR(E543/F543,"N.A")</f>
        <v>1</v>
      </c>
      <c r="E543" s="282">
        <f>COUNTIF('A2 Exploitation'!F540:F542,"ok")</f>
        <v>1</v>
      </c>
      <c r="F543" s="283">
        <f>COUNTA('A2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0.8928571428571429</v>
      </c>
    </row>
    <row r="548" spans="1:4" ht="22.5" x14ac:dyDescent="0.45">
      <c r="A548" s="35" t="s">
        <v>45</v>
      </c>
      <c r="B548" s="181"/>
      <c r="C548" s="182"/>
      <c r="D548" s="183">
        <f>SUM(D544,D533,D513,D502,D443,D390,D357,D45,D317,D265,D157,D480,D204,D102)</f>
        <v>596</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0.97385620915032678</v>
      </c>
    </row>
  </sheetData>
  <sheetProtection algorithmName="SHA-512" hashValue="QcO87YTNKpV8vfEaT25D1/HnbomTAEy8RoNxOunuMoCD5YK9iM86h2ngte6eNeDtYj87BAWeEktqxE5K/ZNA2w==" saltValue="8CaZ4lSxpb22kXePULXHsw=="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26" orientation="portrait" r:id="rId1"/>
  <rowBreaks count="5" manualBreakCount="5">
    <brk id="85" max="6" man="1"/>
    <brk id="205" max="6" man="1"/>
    <brk id="267" max="6" man="1"/>
    <brk id="407" max="6" man="1"/>
    <brk id="535"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zoomScale="89" zoomScaleNormal="90" zoomScaleSheetLayoutView="89" workbookViewId="0">
      <selection activeCell="A7" sqref="A7:F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51" t="s">
        <v>50</v>
      </c>
      <c r="B6" s="351"/>
      <c r="C6" s="351"/>
      <c r="D6" s="351"/>
      <c r="E6" s="351"/>
      <c r="F6" s="351"/>
      <c r="G6" s="125"/>
    </row>
    <row r="7" spans="1:7" s="12" customFormat="1" ht="21.75" customHeight="1" x14ac:dyDescent="0.45">
      <c r="A7" s="332" t="str">
        <f>'A3 Exploitation'!A8:F8</f>
        <v>Mourouj 1</v>
      </c>
      <c r="B7" s="332"/>
      <c r="C7" s="332"/>
      <c r="D7" s="332"/>
      <c r="E7" s="332"/>
      <c r="F7" s="332"/>
      <c r="G7" s="125"/>
    </row>
    <row r="8" spans="1:7" s="12" customFormat="1" ht="24" x14ac:dyDescent="0.45">
      <c r="A8" s="14" t="s">
        <v>42</v>
      </c>
      <c r="B8" s="352" t="str">
        <f>'A3 Exploitation'!B9:F9</f>
        <v>Dr Raja Bouhalfaya</v>
      </c>
      <c r="C8" s="352"/>
      <c r="D8" s="352"/>
      <c r="E8" s="352"/>
      <c r="F8" s="352"/>
      <c r="G8" s="125"/>
    </row>
    <row r="9" spans="1:7" s="12" customFormat="1" ht="24" x14ac:dyDescent="0.45">
      <c r="A9" s="15" t="s">
        <v>44</v>
      </c>
      <c r="B9" s="353" t="str">
        <f>'A3 Exploitation'!B10:F10</f>
        <v>Directeur du magasin et chefs rayons</v>
      </c>
      <c r="C9" s="353"/>
      <c r="D9" s="353"/>
      <c r="E9" s="353"/>
      <c r="F9" s="353"/>
      <c r="G9" s="125"/>
    </row>
    <row r="10" spans="1:7" s="12" customFormat="1" ht="24" x14ac:dyDescent="0.45">
      <c r="A10" s="14" t="s">
        <v>43</v>
      </c>
      <c r="B10" s="350">
        <f>'A3 Exploitation'!B11:F11</f>
        <v>43369</v>
      </c>
      <c r="C10" s="350"/>
      <c r="D10" s="350"/>
      <c r="E10" s="350"/>
      <c r="F10" s="350"/>
      <c r="G10" s="125"/>
    </row>
    <row r="11" spans="1:7" s="12" customFormat="1" ht="24" x14ac:dyDescent="0.45">
      <c r="A11" s="14" t="s">
        <v>294</v>
      </c>
      <c r="B11" s="349">
        <f>D199</f>
        <v>0.8035714285714286</v>
      </c>
      <c r="C11" s="349"/>
      <c r="D11" s="349"/>
      <c r="E11" s="349"/>
      <c r="F11" s="349"/>
      <c r="G11" s="125"/>
    </row>
    <row r="12" spans="1:7" s="12" customFormat="1" ht="22.5" x14ac:dyDescent="0.45">
      <c r="A12" s="11"/>
      <c r="D12" s="328"/>
      <c r="E12" s="328"/>
      <c r="F12" s="328"/>
      <c r="G12" s="328"/>
    </row>
    <row r="13" spans="1:7" s="12" customFormat="1" ht="11.25" customHeight="1" x14ac:dyDescent="0.3">
      <c r="A13" s="311" t="s">
        <v>30</v>
      </c>
      <c r="B13" s="312" t="s">
        <v>31</v>
      </c>
      <c r="C13" s="312"/>
      <c r="D13" s="312" t="s">
        <v>46</v>
      </c>
      <c r="E13" s="312" t="s">
        <v>190</v>
      </c>
      <c r="F13" s="312" t="s">
        <v>191</v>
      </c>
      <c r="G13" s="112"/>
    </row>
    <row r="14" spans="1:7" s="12" customFormat="1" ht="12.75" customHeight="1" x14ac:dyDescent="0.3">
      <c r="A14" s="311"/>
      <c r="B14" s="34" t="s">
        <v>34</v>
      </c>
      <c r="C14" s="34" t="s">
        <v>33</v>
      </c>
      <c r="D14" s="312"/>
      <c r="E14" s="312"/>
      <c r="F14" s="312"/>
      <c r="G14" s="127"/>
    </row>
    <row r="15" spans="1:7" x14ac:dyDescent="0.3">
      <c r="A15" s="17"/>
      <c r="B15" s="17"/>
      <c r="C15" s="17"/>
      <c r="D15" s="17"/>
    </row>
    <row r="16" spans="1:7" ht="19.5" x14ac:dyDescent="0.4">
      <c r="A16" s="344" t="s">
        <v>0</v>
      </c>
      <c r="B16" s="345"/>
      <c r="C16" s="345"/>
      <c r="D16" s="345"/>
      <c r="E16" s="345"/>
      <c r="F16" s="345"/>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6" t="s">
        <v>36</v>
      </c>
      <c r="B22" s="342"/>
      <c r="C22" s="343"/>
      <c r="D22" s="92">
        <f>SUM(B17:C21)</f>
        <v>10</v>
      </c>
    </row>
    <row r="23" spans="1:7" x14ac:dyDescent="0.3">
      <c r="A23" s="337" t="s">
        <v>295</v>
      </c>
      <c r="B23" s="338"/>
      <c r="C23" s="339"/>
      <c r="D23" s="33">
        <f>D22/(COUNT(B17:C21)*2)</f>
        <v>1</v>
      </c>
    </row>
    <row r="24" spans="1:7" s="22" customFormat="1" x14ac:dyDescent="0.3">
      <c r="A24" s="26"/>
      <c r="B24" s="27"/>
      <c r="C24" s="27"/>
      <c r="D24" s="28"/>
      <c r="G24" s="126"/>
    </row>
    <row r="25" spans="1:7" ht="19.5" x14ac:dyDescent="0.4">
      <c r="A25" s="335" t="s">
        <v>4</v>
      </c>
      <c r="B25" s="336"/>
      <c r="C25" s="336"/>
      <c r="D25" s="336"/>
      <c r="E25" s="336"/>
      <c r="F25" s="336"/>
    </row>
    <row r="26" spans="1:7" ht="18" x14ac:dyDescent="0.35">
      <c r="A26" s="40" t="s">
        <v>97</v>
      </c>
      <c r="B26" s="94">
        <v>2</v>
      </c>
      <c r="C26" s="120" t="str">
        <f>IF(B26=0, -5, "0")</f>
        <v>0</v>
      </c>
      <c r="D26" s="95"/>
      <c r="E26" s="95"/>
      <c r="F26" s="94"/>
    </row>
    <row r="27" spans="1:7" x14ac:dyDescent="0.3">
      <c r="A27" s="17" t="s">
        <v>90</v>
      </c>
      <c r="B27" s="94">
        <v>2</v>
      </c>
      <c r="C27" s="94"/>
      <c r="D27" s="95" t="s">
        <v>529</v>
      </c>
      <c r="E27" s="94"/>
      <c r="F27" s="94"/>
    </row>
    <row r="28" spans="1:7" ht="49.5" x14ac:dyDescent="0.3">
      <c r="A28" s="44" t="s">
        <v>370</v>
      </c>
      <c r="B28" s="94">
        <v>2</v>
      </c>
      <c r="C28" s="94"/>
      <c r="D28" s="95" t="s">
        <v>576</v>
      </c>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7" t="s">
        <v>36</v>
      </c>
      <c r="B33" s="338"/>
      <c r="C33" s="339"/>
      <c r="D33" s="91">
        <f>SUM(B26:C32)</f>
        <v>14</v>
      </c>
    </row>
    <row r="34" spans="1:7" x14ac:dyDescent="0.3">
      <c r="A34" s="337" t="s">
        <v>295</v>
      </c>
      <c r="B34" s="338"/>
      <c r="C34" s="339"/>
      <c r="D34" s="33">
        <f>D33/(COUNT(B26:C32)*2)</f>
        <v>1</v>
      </c>
    </row>
    <row r="35" spans="1:7" s="22" customFormat="1" x14ac:dyDescent="0.3">
      <c r="A35" s="26"/>
      <c r="B35" s="27"/>
      <c r="C35" s="27"/>
      <c r="D35" s="28"/>
      <c r="G35" s="126"/>
    </row>
    <row r="36" spans="1:7" s="22" customFormat="1" ht="19.5" x14ac:dyDescent="0.4">
      <c r="A36" s="335" t="s">
        <v>219</v>
      </c>
      <c r="B36" s="336"/>
      <c r="C36" s="336"/>
      <c r="D36" s="336"/>
      <c r="E36" s="336"/>
      <c r="F36" s="336"/>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t="s">
        <v>530</v>
      </c>
      <c r="E38" s="94"/>
      <c r="F38" s="94"/>
      <c r="G38" s="126"/>
    </row>
    <row r="39" spans="1:7" s="22" customFormat="1" x14ac:dyDescent="0.3">
      <c r="A39" s="17" t="s">
        <v>281</v>
      </c>
      <c r="B39" s="94">
        <v>2</v>
      </c>
      <c r="C39" s="94"/>
      <c r="D39" s="95"/>
      <c r="E39" s="94"/>
      <c r="F39" s="94"/>
      <c r="G39" s="126"/>
    </row>
    <row r="40" spans="1:7" s="22" customFormat="1" ht="33" x14ac:dyDescent="0.3">
      <c r="A40" s="17" t="s">
        <v>82</v>
      </c>
      <c r="B40" s="94">
        <v>1</v>
      </c>
      <c r="C40" s="94"/>
      <c r="D40" s="95" t="s">
        <v>531</v>
      </c>
      <c r="E40" s="94"/>
      <c r="F40" s="94" t="s">
        <v>357</v>
      </c>
      <c r="G40" s="126"/>
    </row>
    <row r="41" spans="1:7" s="22" customFormat="1" x14ac:dyDescent="0.3">
      <c r="A41" s="17" t="s">
        <v>293</v>
      </c>
      <c r="B41" s="94">
        <v>2</v>
      </c>
      <c r="C41" s="94"/>
      <c r="D41" s="98"/>
      <c r="E41" s="94"/>
      <c r="F41" s="94"/>
      <c r="G41" s="126"/>
    </row>
    <row r="42" spans="1:7" s="22" customFormat="1" x14ac:dyDescent="0.3">
      <c r="A42" s="337" t="s">
        <v>36</v>
      </c>
      <c r="B42" s="338"/>
      <c r="C42" s="339"/>
      <c r="D42" s="91">
        <f>SUM(B37:C41)</f>
        <v>9</v>
      </c>
      <c r="E42" s="13"/>
      <c r="F42" s="13"/>
      <c r="G42" s="126"/>
    </row>
    <row r="43" spans="1:7" s="22" customFormat="1" x14ac:dyDescent="0.3">
      <c r="A43" s="337" t="s">
        <v>295</v>
      </c>
      <c r="B43" s="338"/>
      <c r="C43" s="339"/>
      <c r="D43" s="33">
        <f>D42/(COUNT(B37:C41)*2)</f>
        <v>0.9</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1</v>
      </c>
      <c r="C50" s="94"/>
      <c r="D50" s="95" t="s">
        <v>532</v>
      </c>
      <c r="E50" s="94"/>
      <c r="F50" s="94" t="s">
        <v>356</v>
      </c>
    </row>
    <row r="51" spans="1:7" ht="39" customHeight="1" x14ac:dyDescent="0.35">
      <c r="A51" s="40" t="s">
        <v>296</v>
      </c>
      <c r="B51" s="94" t="s">
        <v>32</v>
      </c>
      <c r="C51" s="120" t="str">
        <f>IF(B51=0, -5, "0")</f>
        <v>0</v>
      </c>
      <c r="D51" s="95" t="s">
        <v>533</v>
      </c>
      <c r="E51" s="95"/>
      <c r="F51" s="94"/>
    </row>
    <row r="52" spans="1:7" x14ac:dyDescent="0.3">
      <c r="A52" s="337" t="s">
        <v>36</v>
      </c>
      <c r="B52" s="338"/>
      <c r="C52" s="339"/>
      <c r="D52" s="91">
        <f>SUM(B46:C51)</f>
        <v>9</v>
      </c>
    </row>
    <row r="53" spans="1:7" x14ac:dyDescent="0.3">
      <c r="A53" s="337" t="s">
        <v>295</v>
      </c>
      <c r="B53" s="338"/>
      <c r="C53" s="339"/>
      <c r="D53" s="33">
        <f>D52/(COUNT(B46:C51)*2)</f>
        <v>0.9</v>
      </c>
    </row>
    <row r="54" spans="1:7" s="22" customFormat="1" x14ac:dyDescent="0.3">
      <c r="A54" s="26"/>
      <c r="B54" s="27"/>
      <c r="C54" s="27"/>
      <c r="D54" s="28"/>
      <c r="G54" s="126"/>
    </row>
    <row r="55" spans="1:7" ht="19.5" x14ac:dyDescent="0.4">
      <c r="A55" s="335" t="s">
        <v>8</v>
      </c>
      <c r="B55" s="336"/>
      <c r="C55" s="336"/>
      <c r="D55" s="336"/>
      <c r="E55" s="336"/>
      <c r="F55" s="336"/>
    </row>
    <row r="56" spans="1:7" ht="36" x14ac:dyDescent="0.35">
      <c r="A56" s="43" t="s">
        <v>176</v>
      </c>
      <c r="B56" s="94">
        <v>1</v>
      </c>
      <c r="C56" s="120" t="str">
        <f>IF(B56=0, -5, "0")</f>
        <v>0</v>
      </c>
      <c r="D56" s="113" t="s">
        <v>534</v>
      </c>
      <c r="E56" s="95"/>
      <c r="F56" s="94" t="s">
        <v>357</v>
      </c>
    </row>
    <row r="57" spans="1:7" x14ac:dyDescent="0.3">
      <c r="A57" s="21" t="s">
        <v>168</v>
      </c>
      <c r="B57" s="94">
        <v>2</v>
      </c>
      <c r="C57" s="94"/>
      <c r="D57" s="94"/>
      <c r="E57" s="99"/>
      <c r="F57" s="94"/>
    </row>
    <row r="58" spans="1:7" ht="36" customHeight="1" x14ac:dyDescent="0.3">
      <c r="A58" s="23" t="s">
        <v>244</v>
      </c>
      <c r="B58" s="94">
        <v>1</v>
      </c>
      <c r="C58" s="94"/>
      <c r="D58" s="113" t="s">
        <v>572</v>
      </c>
      <c r="E58" s="95"/>
      <c r="F58" s="94" t="s">
        <v>356</v>
      </c>
    </row>
    <row r="59" spans="1:7" x14ac:dyDescent="0.3">
      <c r="A59" s="23" t="s">
        <v>92</v>
      </c>
      <c r="B59" s="94">
        <v>2</v>
      </c>
      <c r="C59" s="94"/>
      <c r="D59" s="98"/>
      <c r="E59" s="94"/>
      <c r="F59" s="94"/>
    </row>
    <row r="60" spans="1:7" ht="99.75" x14ac:dyDescent="0.35">
      <c r="A60" s="43" t="s">
        <v>221</v>
      </c>
      <c r="B60" s="94">
        <v>2</v>
      </c>
      <c r="C60" s="120" t="str">
        <f>IF(B60=0, -5, "0")</f>
        <v>0</v>
      </c>
      <c r="D60" s="95" t="s">
        <v>535</v>
      </c>
      <c r="E60" s="94"/>
      <c r="F60" s="94"/>
    </row>
    <row r="61" spans="1:7" ht="18" x14ac:dyDescent="0.35">
      <c r="A61" s="40" t="s">
        <v>297</v>
      </c>
      <c r="B61" s="94">
        <v>2</v>
      </c>
      <c r="C61" s="120" t="str">
        <f>IF(B61=0, -5, "0")</f>
        <v>0</v>
      </c>
      <c r="D61" s="95"/>
      <c r="E61" s="94"/>
      <c r="F61" s="94"/>
    </row>
    <row r="62" spans="1:7" ht="49.5" x14ac:dyDescent="0.3">
      <c r="A62" s="17" t="s">
        <v>293</v>
      </c>
      <c r="B62" s="94">
        <v>1</v>
      </c>
      <c r="C62" s="94"/>
      <c r="D62" s="95" t="s">
        <v>536</v>
      </c>
      <c r="E62" s="94"/>
      <c r="F62" s="94" t="s">
        <v>356</v>
      </c>
    </row>
    <row r="63" spans="1:7" x14ac:dyDescent="0.3">
      <c r="A63" s="337" t="s">
        <v>36</v>
      </c>
      <c r="B63" s="338"/>
      <c r="C63" s="339"/>
      <c r="D63" s="91">
        <f>SUM(B56:C62)</f>
        <v>11</v>
      </c>
    </row>
    <row r="64" spans="1:7" x14ac:dyDescent="0.3">
      <c r="A64" s="337" t="s">
        <v>295</v>
      </c>
      <c r="B64" s="338"/>
      <c r="C64" s="339"/>
      <c r="D64" s="33">
        <f>D63/(COUNT(B56:C62)*2)</f>
        <v>0.7857142857142857</v>
      </c>
    </row>
    <row r="65" spans="1:7" s="22" customFormat="1" x14ac:dyDescent="0.3">
      <c r="A65" s="26"/>
      <c r="B65" s="27"/>
      <c r="C65" s="27"/>
      <c r="D65" s="28"/>
      <c r="G65" s="126"/>
    </row>
    <row r="66" spans="1:7" ht="19.5" x14ac:dyDescent="0.4">
      <c r="A66" s="335" t="s">
        <v>130</v>
      </c>
      <c r="B66" s="336"/>
      <c r="C66" s="336"/>
      <c r="D66" s="336"/>
      <c r="E66" s="336"/>
      <c r="F66" s="336"/>
    </row>
    <row r="67" spans="1:7" ht="19.5" x14ac:dyDescent="0.4">
      <c r="A67" s="17" t="s">
        <v>271</v>
      </c>
      <c r="B67" s="100">
        <v>2</v>
      </c>
      <c r="C67" s="101"/>
      <c r="D67" s="102"/>
      <c r="E67" s="102"/>
      <c r="F67" s="94"/>
    </row>
    <row r="68" spans="1:7" ht="19.5" x14ac:dyDescent="0.4">
      <c r="A68" s="17" t="s">
        <v>272</v>
      </c>
      <c r="B68" s="100">
        <v>1</v>
      </c>
      <c r="C68" s="101"/>
      <c r="D68" s="95" t="s">
        <v>537</v>
      </c>
      <c r="E68" s="102"/>
      <c r="F68" s="94" t="s">
        <v>357</v>
      </c>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21.75" customHeight="1" x14ac:dyDescent="0.35">
      <c r="A75" s="46" t="s">
        <v>192</v>
      </c>
      <c r="B75" s="100">
        <v>2</v>
      </c>
      <c r="C75" s="120" t="str">
        <f>IF(B75=0, -5, "0")</f>
        <v>0</v>
      </c>
      <c r="D75" s="95" t="s">
        <v>538</v>
      </c>
      <c r="E75" s="105"/>
      <c r="F75" s="94"/>
    </row>
    <row r="76" spans="1:7" ht="18" x14ac:dyDescent="0.35">
      <c r="A76" s="46" t="s">
        <v>234</v>
      </c>
      <c r="B76" s="100">
        <v>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1</v>
      </c>
      <c r="C80" s="120" t="str">
        <f>IF(B80=0, -5, "0")</f>
        <v>0</v>
      </c>
      <c r="D80" s="95" t="s">
        <v>539</v>
      </c>
      <c r="E80" s="105"/>
      <c r="F80" s="94" t="s">
        <v>356</v>
      </c>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1</v>
      </c>
      <c r="C83" s="94"/>
      <c r="D83" s="107"/>
      <c r="E83" s="108"/>
      <c r="F83" s="94"/>
    </row>
    <row r="84" spans="1:7" x14ac:dyDescent="0.3">
      <c r="A84" s="337" t="s">
        <v>36</v>
      </c>
      <c r="B84" s="338"/>
      <c r="C84" s="339"/>
      <c r="D84" s="91">
        <f>SUM(B67:C83)</f>
        <v>23</v>
      </c>
    </row>
    <row r="85" spans="1:7" x14ac:dyDescent="0.3">
      <c r="A85" s="337" t="s">
        <v>295</v>
      </c>
      <c r="B85" s="338"/>
      <c r="C85" s="339"/>
      <c r="D85" s="33">
        <f>D84/(COUNT(B67:C83)*2)</f>
        <v>0.88461538461538458</v>
      </c>
    </row>
    <row r="86" spans="1:7" s="22" customFormat="1" x14ac:dyDescent="0.3">
      <c r="A86" s="26"/>
      <c r="B86" s="27"/>
      <c r="C86" s="27"/>
      <c r="D86" s="28"/>
      <c r="G86" s="126"/>
    </row>
    <row r="87" spans="1:7" ht="19.5" x14ac:dyDescent="0.4">
      <c r="A87" s="335" t="s">
        <v>211</v>
      </c>
      <c r="B87" s="336"/>
      <c r="C87" s="336"/>
      <c r="D87" s="336"/>
      <c r="E87" s="336"/>
      <c r="F87" s="336"/>
    </row>
    <row r="88" spans="1:7" ht="34.5" x14ac:dyDescent="0.4">
      <c r="A88" s="50" t="s">
        <v>273</v>
      </c>
      <c r="B88" s="110">
        <v>2</v>
      </c>
      <c r="C88" s="101"/>
      <c r="D88" s="95"/>
      <c r="E88" s="95"/>
      <c r="F88" s="94"/>
    </row>
    <row r="89" spans="1:7" ht="34.5" x14ac:dyDescent="0.4">
      <c r="A89" s="17" t="s">
        <v>272</v>
      </c>
      <c r="B89" s="110">
        <v>1</v>
      </c>
      <c r="C89" s="101"/>
      <c r="D89" s="95" t="s">
        <v>540</v>
      </c>
      <c r="E89" s="94"/>
      <c r="F89" s="94" t="s">
        <v>357</v>
      </c>
    </row>
    <row r="90" spans="1:7" ht="19.5" x14ac:dyDescent="0.4">
      <c r="A90" s="17" t="s">
        <v>300</v>
      </c>
      <c r="B90" s="110">
        <v>2</v>
      </c>
      <c r="C90" s="101"/>
      <c r="D90" s="107"/>
      <c r="E90" s="94"/>
      <c r="F90" s="94"/>
    </row>
    <row r="91" spans="1:7" ht="34.5" x14ac:dyDescent="0.4">
      <c r="A91" s="23" t="s">
        <v>301</v>
      </c>
      <c r="B91" s="110">
        <v>1</v>
      </c>
      <c r="C91" s="101"/>
      <c r="D91" s="95" t="s">
        <v>541</v>
      </c>
      <c r="E91" s="94"/>
      <c r="F91" s="94" t="s">
        <v>356</v>
      </c>
    </row>
    <row r="92" spans="1:7" ht="51" x14ac:dyDescent="0.4">
      <c r="A92" s="20" t="s">
        <v>248</v>
      </c>
      <c r="B92" s="110">
        <v>1</v>
      </c>
      <c r="C92" s="101"/>
      <c r="D92" s="95" t="s">
        <v>542</v>
      </c>
      <c r="E92" s="94"/>
      <c r="F92" s="94" t="s">
        <v>356</v>
      </c>
    </row>
    <row r="93" spans="1:7" ht="36" x14ac:dyDescent="0.35">
      <c r="A93" s="46" t="s">
        <v>230</v>
      </c>
      <c r="B93" s="110">
        <v>2</v>
      </c>
      <c r="C93" s="120" t="str">
        <f>IF(B93=0, -5, "0")</f>
        <v>0</v>
      </c>
      <c r="D93" s="12" t="s">
        <v>543</v>
      </c>
      <c r="E93" s="94"/>
      <c r="F93" s="94"/>
    </row>
    <row r="94" spans="1:7" ht="18" x14ac:dyDescent="0.35">
      <c r="A94" s="40" t="s">
        <v>235</v>
      </c>
      <c r="B94" s="110" t="s">
        <v>32</v>
      </c>
      <c r="C94" s="120" t="str">
        <f>IF(B94=0, -5, "0")</f>
        <v>0</v>
      </c>
      <c r="D94" s="95"/>
      <c r="E94" s="94"/>
      <c r="F94" s="94"/>
    </row>
    <row r="95" spans="1:7" ht="66" x14ac:dyDescent="0.3">
      <c r="A95" s="20" t="s">
        <v>165</v>
      </c>
      <c r="B95" s="110">
        <v>1</v>
      </c>
      <c r="C95" s="94"/>
      <c r="D95" s="95" t="s">
        <v>573</v>
      </c>
      <c r="E95" s="94"/>
      <c r="F95" s="94" t="s">
        <v>357</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5.25" customHeight="1" x14ac:dyDescent="0.35">
      <c r="A99" s="46" t="s">
        <v>193</v>
      </c>
      <c r="B99" s="110">
        <v>1</v>
      </c>
      <c r="C99" s="120" t="str">
        <f>IF(B99=0, -5, "0")</f>
        <v>0</v>
      </c>
      <c r="D99" s="113" t="s">
        <v>545</v>
      </c>
      <c r="E99" s="95"/>
      <c r="F99" s="94" t="s">
        <v>356</v>
      </c>
    </row>
    <row r="100" spans="1:7" ht="36.75" customHeight="1" x14ac:dyDescent="0.35">
      <c r="A100" s="45" t="s">
        <v>297</v>
      </c>
      <c r="B100" s="110">
        <v>1</v>
      </c>
      <c r="C100" s="120" t="str">
        <f>IF(B100=0, -5, "0")</f>
        <v>0</v>
      </c>
      <c r="D100" s="95" t="s">
        <v>544</v>
      </c>
      <c r="E100" s="94"/>
      <c r="F100" s="94" t="s">
        <v>356</v>
      </c>
    </row>
    <row r="101" spans="1:7" x14ac:dyDescent="0.3">
      <c r="A101" s="51" t="s">
        <v>232</v>
      </c>
      <c r="B101" s="110">
        <v>2</v>
      </c>
      <c r="C101" s="94"/>
      <c r="D101" s="95"/>
      <c r="E101" s="94"/>
      <c r="F101" s="94"/>
    </row>
    <row r="102" spans="1:7" x14ac:dyDescent="0.3">
      <c r="A102" s="337" t="s">
        <v>36</v>
      </c>
      <c r="B102" s="338"/>
      <c r="C102" s="339"/>
      <c r="D102" s="91">
        <f>SUM(B88:C101)</f>
        <v>20</v>
      </c>
    </row>
    <row r="103" spans="1:7" x14ac:dyDescent="0.3">
      <c r="A103" s="337" t="s">
        <v>295</v>
      </c>
      <c r="B103" s="338"/>
      <c r="C103" s="339"/>
      <c r="D103" s="33">
        <f>D102/(COUNT(B88:C101)*2)</f>
        <v>0.76923076923076927</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5" t="s">
        <v>212</v>
      </c>
      <c r="B106" s="336"/>
      <c r="C106" s="336"/>
      <c r="D106" s="336"/>
      <c r="E106" s="336"/>
      <c r="F106" s="336"/>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27" t="s">
        <v>546</v>
      </c>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99.75" x14ac:dyDescent="0.35">
      <c r="A115" s="46" t="s">
        <v>312</v>
      </c>
      <c r="B115" s="110">
        <v>1</v>
      </c>
      <c r="C115" s="120" t="str">
        <f>IF(B115=0, -5, "0")</f>
        <v>0</v>
      </c>
      <c r="D115" s="95" t="s">
        <v>547</v>
      </c>
      <c r="E115" s="94"/>
      <c r="F115" s="94" t="s">
        <v>356</v>
      </c>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7" t="s">
        <v>36</v>
      </c>
      <c r="B118" s="338"/>
      <c r="C118" s="339"/>
      <c r="D118" s="91">
        <f>SUM(B107:C117)</f>
        <v>21</v>
      </c>
      <c r="E118" s="13"/>
      <c r="F118" s="13"/>
      <c r="G118" s="126"/>
    </row>
    <row r="119" spans="1:7" s="22" customFormat="1" x14ac:dyDescent="0.3">
      <c r="A119" s="337" t="s">
        <v>295</v>
      </c>
      <c r="B119" s="338"/>
      <c r="C119" s="339"/>
      <c r="D119" s="33">
        <f>D118/(COUNT(B107:C117)*2)</f>
        <v>0.95454545454545459</v>
      </c>
      <c r="E119" s="13"/>
      <c r="F119" s="13"/>
      <c r="G119" s="126"/>
    </row>
    <row r="120" spans="1:7" s="22" customFormat="1" x14ac:dyDescent="0.3">
      <c r="A120" s="26"/>
      <c r="B120" s="27"/>
      <c r="C120" s="27"/>
      <c r="D120" s="28"/>
      <c r="G120" s="126"/>
    </row>
    <row r="121" spans="1:7" ht="19.5" x14ac:dyDescent="0.4">
      <c r="A121" s="335" t="s">
        <v>185</v>
      </c>
      <c r="B121" s="336"/>
      <c r="C121" s="336"/>
      <c r="D121" s="336"/>
      <c r="E121" s="336"/>
      <c r="F121" s="336"/>
    </row>
    <row r="122" spans="1:7" ht="33" x14ac:dyDescent="0.3">
      <c r="A122" s="44" t="s">
        <v>275</v>
      </c>
      <c r="B122" s="111">
        <v>1</v>
      </c>
      <c r="C122" s="94"/>
      <c r="D122" s="113" t="s">
        <v>548</v>
      </c>
      <c r="E122" s="113"/>
      <c r="F122" s="94" t="s">
        <v>357</v>
      </c>
    </row>
    <row r="123" spans="1:7" ht="66" x14ac:dyDescent="0.3">
      <c r="A123" s="44" t="s">
        <v>272</v>
      </c>
      <c r="B123" s="111">
        <v>0</v>
      </c>
      <c r="C123" s="94"/>
      <c r="D123" s="113" t="s">
        <v>549</v>
      </c>
      <c r="E123" s="95" t="s">
        <v>552</v>
      </c>
      <c r="F123" s="94" t="s">
        <v>357</v>
      </c>
    </row>
    <row r="124" spans="1:7" ht="34.5" x14ac:dyDescent="0.4">
      <c r="A124" s="17" t="s">
        <v>293</v>
      </c>
      <c r="B124" s="111">
        <v>1</v>
      </c>
      <c r="C124" s="101"/>
      <c r="D124" s="95" t="s">
        <v>550</v>
      </c>
      <c r="E124" s="95"/>
      <c r="F124" s="94" t="s">
        <v>356</v>
      </c>
    </row>
    <row r="125" spans="1:7" ht="19.5" x14ac:dyDescent="0.4">
      <c r="A125" s="20" t="s">
        <v>247</v>
      </c>
      <c r="B125" s="111">
        <v>2</v>
      </c>
      <c r="C125" s="101"/>
      <c r="D125" s="95"/>
      <c r="E125" s="95"/>
      <c r="F125" s="94"/>
    </row>
    <row r="126" spans="1:7" ht="51" x14ac:dyDescent="0.4">
      <c r="A126" s="17" t="s">
        <v>292</v>
      </c>
      <c r="B126" s="111">
        <v>1</v>
      </c>
      <c r="C126" s="101"/>
      <c r="D126" s="95" t="s">
        <v>551</v>
      </c>
      <c r="E126" s="102"/>
      <c r="F126" s="94" t="s">
        <v>356</v>
      </c>
    </row>
    <row r="127" spans="1:7" ht="36" x14ac:dyDescent="0.35">
      <c r="A127" s="43" t="s">
        <v>213</v>
      </c>
      <c r="B127" s="111">
        <v>2</v>
      </c>
      <c r="C127" s="120" t="str">
        <f>IF(B127=0, -5, "0")</f>
        <v>0</v>
      </c>
      <c r="D127" s="123" t="s">
        <v>553</v>
      </c>
      <c r="E127" s="102"/>
      <c r="F127" s="94"/>
    </row>
    <row r="128" spans="1:7" ht="18" x14ac:dyDescent="0.35">
      <c r="A128" s="40" t="s">
        <v>236</v>
      </c>
      <c r="B128" s="111">
        <v>2</v>
      </c>
      <c r="C128" s="120" t="str">
        <f>IF(B128=0, -5, "0")</f>
        <v>0</v>
      </c>
      <c r="D128" s="95" t="s">
        <v>554</v>
      </c>
      <c r="E128" s="95"/>
      <c r="F128" s="94"/>
    </row>
    <row r="129" spans="1:7" ht="33" x14ac:dyDescent="0.3">
      <c r="A129" s="20" t="s">
        <v>166</v>
      </c>
      <c r="B129" s="111">
        <v>1</v>
      </c>
      <c r="C129" s="121"/>
      <c r="D129" s="95" t="s">
        <v>555</v>
      </c>
      <c r="E129" s="95"/>
      <c r="F129" s="94" t="s">
        <v>356</v>
      </c>
    </row>
    <row r="130" spans="1:7" ht="50.25" x14ac:dyDescent="0.35">
      <c r="A130" s="43" t="s">
        <v>194</v>
      </c>
      <c r="B130" s="111">
        <v>1</v>
      </c>
      <c r="C130" s="120" t="str">
        <f>IF(B130=0, -5, "0")</f>
        <v>0</v>
      </c>
      <c r="D130" s="95" t="s">
        <v>574</v>
      </c>
      <c r="E130" s="95"/>
      <c r="F130" s="94" t="s">
        <v>356</v>
      </c>
    </row>
    <row r="131" spans="1:7" x14ac:dyDescent="0.3">
      <c r="A131" s="23" t="s">
        <v>276</v>
      </c>
      <c r="B131" s="111">
        <v>2</v>
      </c>
      <c r="C131" s="121"/>
      <c r="D131" s="95"/>
      <c r="E131" s="95"/>
      <c r="F131" s="94"/>
    </row>
    <row r="132" spans="1:7" ht="33.75" x14ac:dyDescent="0.35">
      <c r="A132" s="45" t="s">
        <v>317</v>
      </c>
      <c r="B132" s="111">
        <v>1</v>
      </c>
      <c r="C132" s="120" t="str">
        <f>IF(B132=0, -5, "0")</f>
        <v>0</v>
      </c>
      <c r="D132" s="95" t="s">
        <v>556</v>
      </c>
      <c r="E132" s="102"/>
      <c r="F132" s="94" t="s">
        <v>356</v>
      </c>
    </row>
    <row r="133" spans="1:7" x14ac:dyDescent="0.3">
      <c r="A133" s="337" t="s">
        <v>36</v>
      </c>
      <c r="B133" s="338"/>
      <c r="C133" s="339"/>
      <c r="D133" s="91">
        <f>SUM(B122:C132)</f>
        <v>14</v>
      </c>
    </row>
    <row r="134" spans="1:7" x14ac:dyDescent="0.3">
      <c r="A134" s="337" t="s">
        <v>295</v>
      </c>
      <c r="B134" s="338"/>
      <c r="C134" s="339"/>
      <c r="D134" s="32">
        <f>D133/(COUNT(B122:C132)*2)</f>
        <v>0.63636363636363635</v>
      </c>
    </row>
    <row r="135" spans="1:7" s="22" customFormat="1" x14ac:dyDescent="0.3">
      <c r="A135" s="26"/>
      <c r="B135" s="27"/>
      <c r="C135" s="27"/>
      <c r="D135" s="31"/>
      <c r="G135" s="126"/>
    </row>
    <row r="136" spans="1:7" ht="19.5" x14ac:dyDescent="0.4">
      <c r="A136" s="335" t="s">
        <v>71</v>
      </c>
      <c r="B136" s="336"/>
      <c r="C136" s="336"/>
      <c r="D136" s="336"/>
      <c r="E136" s="336"/>
      <c r="F136" s="336"/>
    </row>
    <row r="137" spans="1:7" ht="19.5" x14ac:dyDescent="0.4">
      <c r="A137" s="23" t="s">
        <v>302</v>
      </c>
      <c r="B137" s="110">
        <v>2</v>
      </c>
      <c r="C137" s="101"/>
      <c r="D137" s="103"/>
      <c r="E137" s="94"/>
      <c r="F137" s="94"/>
    </row>
    <row r="138" spans="1:7" ht="38.25" customHeight="1" x14ac:dyDescent="0.35">
      <c r="A138" s="40" t="s">
        <v>127</v>
      </c>
      <c r="B138" s="110">
        <v>0</v>
      </c>
      <c r="C138" s="120">
        <f>IF(B138=0, -5, "0")</f>
        <v>-5</v>
      </c>
      <c r="D138" s="137" t="s">
        <v>557</v>
      </c>
      <c r="E138" s="113" t="s">
        <v>558</v>
      </c>
      <c r="F138" s="94" t="s">
        <v>356</v>
      </c>
    </row>
    <row r="139" spans="1:7" x14ac:dyDescent="0.3">
      <c r="A139" s="21" t="s">
        <v>277</v>
      </c>
      <c r="B139" s="110">
        <v>2</v>
      </c>
      <c r="C139" s="95"/>
      <c r="D139" s="114"/>
      <c r="E139" s="94"/>
      <c r="F139" s="94"/>
    </row>
    <row r="140" spans="1:7" ht="54" customHeight="1" x14ac:dyDescent="0.3">
      <c r="A140" s="52" t="s">
        <v>278</v>
      </c>
      <c r="B140" s="110">
        <v>0</v>
      </c>
      <c r="C140" s="95"/>
      <c r="D140" s="300" t="s">
        <v>559</v>
      </c>
      <c r="E140" s="95" t="s">
        <v>560</v>
      </c>
      <c r="F140" s="94" t="s">
        <v>357</v>
      </c>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v>2</v>
      </c>
      <c r="C145" s="120" t="str">
        <f>IF(B145=0, -5, "0")</f>
        <v>0</v>
      </c>
      <c r="D145" s="300" t="s">
        <v>561</v>
      </c>
      <c r="E145" s="94"/>
      <c r="F145" s="94"/>
    </row>
    <row r="146" spans="1:7" x14ac:dyDescent="0.3">
      <c r="A146" s="23" t="s">
        <v>95</v>
      </c>
      <c r="B146" s="110">
        <v>2</v>
      </c>
      <c r="C146" s="95"/>
      <c r="D146" s="98"/>
      <c r="E146" s="94"/>
      <c r="F146" s="94"/>
    </row>
    <row r="147" spans="1:7" ht="49.5" x14ac:dyDescent="0.3">
      <c r="A147" s="50" t="s">
        <v>214</v>
      </c>
      <c r="B147" s="110">
        <v>1</v>
      </c>
      <c r="C147" s="95"/>
      <c r="D147" s="300" t="s">
        <v>562</v>
      </c>
      <c r="E147" s="94"/>
      <c r="F147" s="94" t="s">
        <v>357</v>
      </c>
    </row>
    <row r="148" spans="1:7" x14ac:dyDescent="0.3">
      <c r="A148" s="17" t="s">
        <v>305</v>
      </c>
      <c r="B148" s="110">
        <v>2</v>
      </c>
      <c r="C148" s="95"/>
      <c r="D148" s="115"/>
      <c r="E148" s="94"/>
      <c r="F148" s="94"/>
    </row>
    <row r="149" spans="1:7" x14ac:dyDescent="0.3">
      <c r="A149" s="337" t="s">
        <v>36</v>
      </c>
      <c r="B149" s="338"/>
      <c r="C149" s="339"/>
      <c r="D149" s="91">
        <f>SUM(B137:C148)</f>
        <v>12</v>
      </c>
    </row>
    <row r="150" spans="1:7" x14ac:dyDescent="0.3">
      <c r="A150" s="337" t="s">
        <v>295</v>
      </c>
      <c r="B150" s="338"/>
      <c r="C150" s="339"/>
      <c r="D150" s="33">
        <f>D149/(COUNT(B137:C148)*2)</f>
        <v>0.5</v>
      </c>
    </row>
    <row r="151" spans="1:7" s="22" customFormat="1" x14ac:dyDescent="0.3">
      <c r="A151" s="26"/>
      <c r="B151" s="27"/>
      <c r="C151" s="27"/>
      <c r="D151" s="28"/>
      <c r="G151" s="126"/>
    </row>
    <row r="152" spans="1:7" ht="19.5" x14ac:dyDescent="0.4">
      <c r="A152" s="335" t="s">
        <v>217</v>
      </c>
      <c r="B152" s="336"/>
      <c r="C152" s="336"/>
      <c r="D152" s="336"/>
      <c r="E152" s="336"/>
      <c r="F152" s="336"/>
    </row>
    <row r="153" spans="1:7" x14ac:dyDescent="0.3">
      <c r="A153" s="50" t="s">
        <v>279</v>
      </c>
      <c r="B153" s="94">
        <v>2</v>
      </c>
      <c r="C153" s="94"/>
      <c r="D153" s="95"/>
      <c r="E153" s="94"/>
      <c r="F153" s="94"/>
    </row>
    <row r="154" spans="1:7" x14ac:dyDescent="0.3">
      <c r="A154" s="17" t="s">
        <v>149</v>
      </c>
      <c r="B154" s="94">
        <v>2</v>
      </c>
      <c r="C154" s="94"/>
      <c r="D154" s="95"/>
      <c r="E154" s="94"/>
      <c r="F154" s="94"/>
    </row>
    <row r="155" spans="1:7" ht="50.25" x14ac:dyDescent="0.35">
      <c r="A155" s="40" t="s">
        <v>306</v>
      </c>
      <c r="B155" s="94">
        <v>1</v>
      </c>
      <c r="C155" s="120" t="str">
        <f>IF(B155=0, -5, "0")</f>
        <v>0</v>
      </c>
      <c r="D155" s="95" t="s">
        <v>564</v>
      </c>
      <c r="E155" s="94"/>
      <c r="F155" s="94" t="s">
        <v>356</v>
      </c>
    </row>
    <row r="156" spans="1:7" ht="49.5" x14ac:dyDescent="0.35">
      <c r="A156" s="40" t="s">
        <v>307</v>
      </c>
      <c r="B156" s="94">
        <v>1</v>
      </c>
      <c r="C156" s="120" t="str">
        <f>IF(B156=0, -5, "0")</f>
        <v>0</v>
      </c>
      <c r="D156" s="123" t="s">
        <v>563</v>
      </c>
      <c r="E156" s="94"/>
      <c r="F156" s="94" t="s">
        <v>356</v>
      </c>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7" t="s">
        <v>36</v>
      </c>
      <c r="B161" s="342"/>
      <c r="C161" s="343"/>
      <c r="D161" s="92">
        <f>SUM(B153:C160)</f>
        <v>14</v>
      </c>
    </row>
    <row r="162" spans="1:7" x14ac:dyDescent="0.3">
      <c r="A162" s="337" t="s">
        <v>295</v>
      </c>
      <c r="B162" s="338"/>
      <c r="C162" s="339"/>
      <c r="D162" s="33">
        <f>D161/(COUNT(B153:C160)*2)</f>
        <v>0.875</v>
      </c>
    </row>
    <row r="163" spans="1:7" s="22" customFormat="1" x14ac:dyDescent="0.3">
      <c r="A163" s="26"/>
      <c r="B163" s="27"/>
      <c r="C163" s="29"/>
      <c r="D163" s="30"/>
      <c r="G163" s="126"/>
    </row>
    <row r="164" spans="1:7" ht="19.5" x14ac:dyDescent="0.4">
      <c r="A164" s="335" t="s">
        <v>77</v>
      </c>
      <c r="B164" s="336"/>
      <c r="C164" s="336"/>
      <c r="D164" s="336"/>
      <c r="E164" s="336"/>
      <c r="F164" s="336"/>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ht="33" x14ac:dyDescent="0.3">
      <c r="A167" s="44" t="s">
        <v>215</v>
      </c>
      <c r="B167" s="94">
        <v>1</v>
      </c>
      <c r="C167" s="94"/>
      <c r="D167" s="95" t="s">
        <v>565</v>
      </c>
      <c r="E167" s="94"/>
      <c r="F167" s="94" t="s">
        <v>357</v>
      </c>
    </row>
    <row r="168" spans="1:7" x14ac:dyDescent="0.3">
      <c r="A168" s="17" t="s">
        <v>86</v>
      </c>
      <c r="B168" s="94">
        <v>2</v>
      </c>
      <c r="C168" s="94"/>
      <c r="D168" s="94"/>
      <c r="E168" s="95"/>
      <c r="F168" s="94"/>
    </row>
    <row r="169" spans="1:7" x14ac:dyDescent="0.3">
      <c r="A169" s="337" t="s">
        <v>36</v>
      </c>
      <c r="B169" s="338"/>
      <c r="C169" s="339"/>
      <c r="D169" s="91">
        <f>SUM(B165:C168)</f>
        <v>7</v>
      </c>
    </row>
    <row r="170" spans="1:7" x14ac:dyDescent="0.3">
      <c r="A170" s="337" t="s">
        <v>295</v>
      </c>
      <c r="B170" s="338"/>
      <c r="C170" s="339"/>
      <c r="D170" s="33">
        <f>D169/(COUNT(B165:C168)*2)</f>
        <v>0.875</v>
      </c>
    </row>
    <row r="171" spans="1:7" s="22" customFormat="1" x14ac:dyDescent="0.3">
      <c r="A171" s="26"/>
      <c r="B171" s="27"/>
      <c r="C171" s="27"/>
      <c r="D171" s="28"/>
      <c r="G171" s="126"/>
    </row>
    <row r="172" spans="1:7" ht="19.5" x14ac:dyDescent="0.4">
      <c r="A172" s="340" t="s">
        <v>17</v>
      </c>
      <c r="B172" s="341"/>
      <c r="C172" s="341"/>
      <c r="D172" s="341"/>
      <c r="E172" s="341"/>
      <c r="F172" s="341"/>
    </row>
    <row r="173" spans="1:7" ht="49.5" x14ac:dyDescent="0.3">
      <c r="A173" s="20" t="s">
        <v>180</v>
      </c>
      <c r="B173" s="94">
        <v>1</v>
      </c>
      <c r="C173" s="94"/>
      <c r="D173" s="95" t="s">
        <v>566</v>
      </c>
      <c r="E173" s="94"/>
      <c r="F173" s="94" t="s">
        <v>356</v>
      </c>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7" t="s">
        <v>36</v>
      </c>
      <c r="B177" s="338"/>
      <c r="C177" s="339"/>
      <c r="D177" s="91">
        <f>SUM(B173:C176)</f>
        <v>7</v>
      </c>
    </row>
    <row r="178" spans="1:7" x14ac:dyDescent="0.3">
      <c r="A178" s="337" t="s">
        <v>295</v>
      </c>
      <c r="B178" s="338"/>
      <c r="C178" s="339"/>
      <c r="D178" s="33">
        <f>D177/(COUNT(B173:C176)*2)</f>
        <v>0.875</v>
      </c>
    </row>
    <row r="179" spans="1:7" s="22" customFormat="1" x14ac:dyDescent="0.3">
      <c r="A179" s="26"/>
      <c r="B179" s="27"/>
      <c r="C179" s="27"/>
      <c r="D179" s="28"/>
      <c r="G179" s="126"/>
    </row>
    <row r="180" spans="1:7" ht="19.5" x14ac:dyDescent="0.4">
      <c r="A180" s="335" t="s">
        <v>78</v>
      </c>
      <c r="B180" s="336"/>
      <c r="C180" s="336"/>
      <c r="D180" s="336"/>
      <c r="E180" s="336"/>
      <c r="F180" s="336"/>
    </row>
    <row r="181" spans="1:7" ht="49.5" x14ac:dyDescent="0.3">
      <c r="A181" s="44" t="s">
        <v>315</v>
      </c>
      <c r="B181" s="94">
        <v>0</v>
      </c>
      <c r="C181" s="94"/>
      <c r="D181" s="95" t="s">
        <v>575</v>
      </c>
      <c r="E181" s="95" t="s">
        <v>567</v>
      </c>
      <c r="F181" s="94" t="s">
        <v>356</v>
      </c>
    </row>
    <row r="182" spans="1:7" x14ac:dyDescent="0.3">
      <c r="A182" s="52" t="s">
        <v>220</v>
      </c>
      <c r="B182" s="94">
        <v>2</v>
      </c>
      <c r="C182" s="94"/>
      <c r="D182" s="95"/>
      <c r="E182" s="69"/>
      <c r="F182" s="94"/>
    </row>
    <row r="183" spans="1:7" ht="49.5" x14ac:dyDescent="0.3">
      <c r="A183" s="17" t="s">
        <v>88</v>
      </c>
      <c r="B183" s="94">
        <v>1</v>
      </c>
      <c r="C183" s="94"/>
      <c r="D183" s="95" t="s">
        <v>568</v>
      </c>
      <c r="E183" s="94"/>
      <c r="F183" s="94" t="s">
        <v>357</v>
      </c>
    </row>
    <row r="184" spans="1:7" x14ac:dyDescent="0.3">
      <c r="A184" s="20" t="s">
        <v>238</v>
      </c>
      <c r="B184" s="94" t="s">
        <v>32</v>
      </c>
      <c r="C184" s="94"/>
      <c r="D184" s="95"/>
      <c r="E184" s="94"/>
      <c r="F184" s="94"/>
    </row>
    <row r="185" spans="1:7" x14ac:dyDescent="0.3">
      <c r="A185" s="17" t="s">
        <v>309</v>
      </c>
      <c r="B185" s="94">
        <v>2</v>
      </c>
      <c r="C185" s="94"/>
      <c r="D185" s="95"/>
      <c r="E185" s="94"/>
      <c r="F185" s="94"/>
    </row>
    <row r="186" spans="1:7" x14ac:dyDescent="0.3">
      <c r="A186" s="337" t="s">
        <v>36</v>
      </c>
      <c r="B186" s="338"/>
      <c r="C186" s="339"/>
      <c r="D186" s="91">
        <f>SUM(B181:C185)</f>
        <v>5</v>
      </c>
    </row>
    <row r="187" spans="1:7" x14ac:dyDescent="0.3">
      <c r="A187" s="337" t="s">
        <v>295</v>
      </c>
      <c r="B187" s="338"/>
      <c r="C187" s="339"/>
      <c r="D187" s="33">
        <f>D186/(COUNT(B181:C185)*2)</f>
        <v>0.625</v>
      </c>
    </row>
    <row r="188" spans="1:7" s="22" customFormat="1" x14ac:dyDescent="0.3">
      <c r="A188" s="26"/>
      <c r="B188" s="27"/>
      <c r="C188" s="27"/>
      <c r="D188" s="28"/>
      <c r="G188" s="126"/>
    </row>
    <row r="189" spans="1:7" ht="19.5" x14ac:dyDescent="0.4">
      <c r="A189" s="335" t="s">
        <v>216</v>
      </c>
      <c r="B189" s="336"/>
      <c r="C189" s="336"/>
      <c r="D189" s="336"/>
      <c r="E189" s="336"/>
      <c r="F189" s="336"/>
    </row>
    <row r="190" spans="1:7" ht="33" x14ac:dyDescent="0.3">
      <c r="A190" s="44" t="s">
        <v>371</v>
      </c>
      <c r="B190" s="94">
        <v>1</v>
      </c>
      <c r="C190" s="94"/>
      <c r="D190" s="95" t="s">
        <v>569</v>
      </c>
      <c r="E190" s="94"/>
      <c r="F190" s="94" t="s">
        <v>356</v>
      </c>
      <c r="G190" s="13"/>
    </row>
    <row r="191" spans="1:7" ht="18" x14ac:dyDescent="0.35">
      <c r="A191" s="67" t="s">
        <v>316</v>
      </c>
      <c r="B191" s="94" t="s">
        <v>32</v>
      </c>
      <c r="C191" s="120" t="str">
        <f>IF(B191=0, -5, "0")</f>
        <v>0</v>
      </c>
      <c r="D191" s="94"/>
      <c r="E191" s="94"/>
      <c r="F191" s="94"/>
    </row>
    <row r="192" spans="1:7" ht="33" x14ac:dyDescent="0.3">
      <c r="A192" s="20" t="s">
        <v>311</v>
      </c>
      <c r="B192" s="94">
        <v>1</v>
      </c>
      <c r="C192" s="94"/>
      <c r="D192" s="95" t="s">
        <v>570</v>
      </c>
      <c r="E192" s="94"/>
      <c r="F192" s="94" t="s">
        <v>356</v>
      </c>
    </row>
    <row r="193" spans="1:6" x14ac:dyDescent="0.3">
      <c r="A193" s="53" t="s">
        <v>189</v>
      </c>
      <c r="B193" s="94">
        <v>2</v>
      </c>
      <c r="C193" s="94"/>
      <c r="D193" s="94"/>
      <c r="E193" s="94"/>
      <c r="F193" s="94"/>
    </row>
    <row r="194" spans="1:6" x14ac:dyDescent="0.3">
      <c r="A194" s="337" t="s">
        <v>36</v>
      </c>
      <c r="B194" s="338"/>
      <c r="C194" s="339"/>
      <c r="D194" s="54">
        <f>SUM(B190:C193)</f>
        <v>4</v>
      </c>
    </row>
    <row r="195" spans="1:6" x14ac:dyDescent="0.3">
      <c r="A195" s="337" t="s">
        <v>295</v>
      </c>
      <c r="B195" s="338"/>
      <c r="C195" s="339"/>
      <c r="D195" s="33">
        <f>D194/(COUNT(B190:C193)*2)</f>
        <v>0.66666666666666663</v>
      </c>
    </row>
    <row r="197" spans="1:6" ht="18" x14ac:dyDescent="0.35">
      <c r="A197" s="64" t="s">
        <v>246</v>
      </c>
      <c r="B197" s="63"/>
      <c r="C197" s="63"/>
      <c r="D197" s="297">
        <f>E197/F197</f>
        <v>0.48148148148148145</v>
      </c>
      <c r="E197" s="287">
        <f>COUNTIF('A2 Technique'!F17:F193,"ok")</f>
        <v>13</v>
      </c>
      <c r="F197" s="288">
        <f>COUNTA('A2 Technique'!F17:F193)</f>
        <v>27</v>
      </c>
    </row>
    <row r="198" spans="1:6" ht="22.5" x14ac:dyDescent="0.3">
      <c r="A198" s="35" t="s">
        <v>322</v>
      </c>
      <c r="B198" s="36"/>
      <c r="C198" s="37"/>
      <c r="D198" s="38">
        <f>SUM(D194,D186,D177,D169,D161,D63,D52,D33,D22,D118,D149,D133,D102,D84,D42)</f>
        <v>180</v>
      </c>
    </row>
    <row r="199" spans="1:6" ht="22.5" x14ac:dyDescent="0.3">
      <c r="A199" s="35" t="s">
        <v>323</v>
      </c>
      <c r="B199" s="36"/>
      <c r="C199" s="37"/>
      <c r="D199" s="39">
        <f>D198/(COUNT(B190:C193,B181:C185,B173:C176,B165:C168,B153:C160,B56:C62,B46:C51,B26:C32,B17:C21,B107:C117,B137:C148,B122:C132,B88:C101,B67:C83,B37:C41)*2)</f>
        <v>0.8035714285714286</v>
      </c>
    </row>
  </sheetData>
  <sheetProtection algorithmName="SHA-512" hashValue="q9Rtivlkjen/lABjuFp++CPTSY6wYRanQblT6UyE1Ju98EHcNTD2FSA5aWI4NKrID5x4XOtXGiPgPjHxfuv6KA==" saltValue="xJZ9VKdxL5Ak6MvkwebpTA=="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43" orientation="portrait" r:id="rId1"/>
  <rowBreaks count="2" manualBreakCount="2">
    <brk id="65" max="5" man="1"/>
    <brk id="134" max="5" man="1"/>
  </rowBreaks>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32" zoomScale="84" zoomScaleSheetLayoutView="84" workbookViewId="0">
      <selection activeCell="E191" sqref="E191"/>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31" t="s">
        <v>179</v>
      </c>
      <c r="B7" s="331"/>
      <c r="C7" s="331"/>
      <c r="D7" s="331"/>
      <c r="E7" s="331"/>
      <c r="F7" s="331"/>
      <c r="G7" s="125"/>
    </row>
    <row r="8" spans="1:7" ht="29.25" x14ac:dyDescent="0.45">
      <c r="A8" s="332" t="str">
        <f>'Page de garde'!D18</f>
        <v>Mourouj 1</v>
      </c>
      <c r="B8" s="332"/>
      <c r="C8" s="332"/>
      <c r="D8" s="332"/>
      <c r="E8" s="332"/>
      <c r="F8" s="332"/>
      <c r="G8" s="125"/>
    </row>
    <row r="9" spans="1:7" ht="24" x14ac:dyDescent="0.45">
      <c r="A9" s="14" t="s">
        <v>42</v>
      </c>
      <c r="B9" s="333" t="s">
        <v>466</v>
      </c>
      <c r="C9" s="333"/>
      <c r="D9" s="333"/>
      <c r="E9" s="333"/>
      <c r="F9" s="333"/>
      <c r="G9" s="125"/>
    </row>
    <row r="10" spans="1:7" ht="24" x14ac:dyDescent="0.45">
      <c r="A10" s="15" t="s">
        <v>44</v>
      </c>
      <c r="B10" s="334" t="s">
        <v>467</v>
      </c>
      <c r="C10" s="334"/>
      <c r="D10" s="334"/>
      <c r="E10" s="334"/>
      <c r="F10" s="334"/>
      <c r="G10" s="125"/>
    </row>
    <row r="11" spans="1:7" ht="24" x14ac:dyDescent="0.45">
      <c r="A11" s="14" t="s">
        <v>43</v>
      </c>
      <c r="B11" s="329">
        <v>43460</v>
      </c>
      <c r="C11" s="329"/>
      <c r="D11" s="329"/>
      <c r="E11" s="329"/>
      <c r="F11" s="329"/>
      <c r="G11" s="125"/>
    </row>
    <row r="12" spans="1:7" ht="24" x14ac:dyDescent="0.45">
      <c r="A12" s="14" t="s">
        <v>239</v>
      </c>
      <c r="B12" s="327">
        <f>D549</f>
        <v>0.96</v>
      </c>
      <c r="C12" s="327"/>
      <c r="D12" s="327"/>
      <c r="E12" s="327"/>
      <c r="F12" s="327"/>
      <c r="G12" s="125"/>
    </row>
    <row r="13" spans="1:7" ht="22.5" x14ac:dyDescent="0.45">
      <c r="D13" s="328"/>
      <c r="E13" s="328"/>
      <c r="F13" s="328"/>
      <c r="G13" s="32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43460</v>
      </c>
      <c r="B16" s="188"/>
      <c r="C16" s="188"/>
      <c r="D16" s="188"/>
      <c r="E16" s="188"/>
      <c r="F16" s="202"/>
    </row>
    <row r="17" spans="1:8" ht="16.5" customHeight="1" x14ac:dyDescent="0.3">
      <c r="A17" s="311" t="s">
        <v>30</v>
      </c>
      <c r="B17" s="312" t="s">
        <v>31</v>
      </c>
      <c r="C17" s="312"/>
      <c r="D17" s="312" t="s">
        <v>46</v>
      </c>
      <c r="E17" s="313" t="s">
        <v>310</v>
      </c>
      <c r="F17" s="313" t="s">
        <v>358</v>
      </c>
    </row>
    <row r="18" spans="1:8" ht="16.5" customHeight="1" x14ac:dyDescent="0.3">
      <c r="A18" s="311"/>
      <c r="B18" s="41" t="s">
        <v>34</v>
      </c>
      <c r="C18" s="41" t="s">
        <v>33</v>
      </c>
      <c r="D18" s="312"/>
      <c r="E18" s="313"/>
      <c r="F18" s="313"/>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1" t="s">
        <v>379</v>
      </c>
      <c r="B38" s="322"/>
      <c r="C38" s="322"/>
      <c r="D38" s="322"/>
      <c r="E38" s="322"/>
      <c r="F38" s="323"/>
    </row>
    <row r="39" spans="1:7" ht="30.75" customHeight="1" x14ac:dyDescent="0.3">
      <c r="A39" s="4" t="s">
        <v>361</v>
      </c>
      <c r="B39" s="130">
        <v>2</v>
      </c>
      <c r="C39" s="130"/>
      <c r="D39" s="95"/>
      <c r="E39" s="94"/>
      <c r="F39" s="204"/>
    </row>
    <row r="40" spans="1:7" ht="84" customHeight="1" x14ac:dyDescent="0.3">
      <c r="A40" s="70" t="s">
        <v>381</v>
      </c>
      <c r="B40" s="130">
        <v>1</v>
      </c>
      <c r="C40" s="130"/>
      <c r="D40" s="95" t="s">
        <v>625</v>
      </c>
      <c r="E40" s="94"/>
      <c r="F40" s="204" t="s">
        <v>356</v>
      </c>
    </row>
    <row r="41" spans="1:7" ht="45" x14ac:dyDescent="0.3">
      <c r="A41" s="4" t="s">
        <v>249</v>
      </c>
      <c r="B41" s="280" t="str">
        <f>IF(D41=1, 2, IF(AND(D41&lt;1,D41&gt;0), 1, IF(D41=0,"0","NA")))</f>
        <v>NA</v>
      </c>
      <c r="C41" s="130"/>
      <c r="D41" s="281" t="str">
        <f>IFERROR(E41/F41,"N.A")</f>
        <v>N.A</v>
      </c>
      <c r="E41" s="282">
        <f>COUNTIF('A3 Exploitation'!F21:F40,"ok")</f>
        <v>0</v>
      </c>
      <c r="F41" s="283">
        <f>COUNTA('A3 Exploitation'!F21:F40)</f>
        <v>0</v>
      </c>
    </row>
    <row r="42" spans="1:7" x14ac:dyDescent="0.3">
      <c r="A42" s="59" t="s">
        <v>36</v>
      </c>
      <c r="B42" s="59"/>
      <c r="C42" s="59"/>
      <c r="D42" s="59">
        <f>SUM(B29:C37,B39:C41)</f>
        <v>21</v>
      </c>
    </row>
    <row r="43" spans="1:7" x14ac:dyDescent="0.3">
      <c r="A43" s="5" t="s">
        <v>35</v>
      </c>
      <c r="B43" s="132"/>
      <c r="C43" s="133"/>
      <c r="D43" s="134">
        <f>D42/(COUNT(B29:C37,B39:C41)*2)</f>
        <v>0.95454545454545459</v>
      </c>
    </row>
    <row r="44" spans="1:7" x14ac:dyDescent="0.3">
      <c r="A44" s="2"/>
      <c r="B44" s="135"/>
      <c r="C44" s="135"/>
      <c r="D44" s="135"/>
    </row>
    <row r="45" spans="1:7" ht="18" x14ac:dyDescent="0.35">
      <c r="A45" s="42" t="s">
        <v>38</v>
      </c>
      <c r="B45" s="141"/>
      <c r="C45" s="142"/>
      <c r="D45" s="143">
        <f>SUM(D42,D25)</f>
        <v>29</v>
      </c>
    </row>
    <row r="46" spans="1:7" ht="18" x14ac:dyDescent="0.35">
      <c r="A46" s="42" t="s">
        <v>198</v>
      </c>
      <c r="B46" s="141"/>
      <c r="C46" s="142"/>
      <c r="D46" s="144">
        <f>D45/(COUNT(B29:C37,B21:C24,B39:C41)*2)</f>
        <v>0.96666666666666667</v>
      </c>
    </row>
    <row r="47" spans="1:7" x14ac:dyDescent="0.3">
      <c r="A47" s="145"/>
      <c r="B47" s="124"/>
      <c r="C47" s="135"/>
      <c r="D47" s="124"/>
    </row>
    <row r="48" spans="1:7" ht="18" x14ac:dyDescent="0.35">
      <c r="A48" s="185" t="s">
        <v>124</v>
      </c>
      <c r="B48" s="185"/>
      <c r="C48" s="185"/>
      <c r="D48" s="185"/>
      <c r="E48" s="185"/>
      <c r="F48" s="201"/>
    </row>
    <row r="49" spans="1:7" x14ac:dyDescent="0.3">
      <c r="A49" s="146">
        <f>B11</f>
        <v>43460</v>
      </c>
      <c r="B49" s="124"/>
      <c r="C49" s="135"/>
      <c r="D49" s="124"/>
    </row>
    <row r="50" spans="1:7" ht="16.5" customHeight="1" x14ac:dyDescent="0.3">
      <c r="A50" s="311" t="s">
        <v>30</v>
      </c>
      <c r="B50" s="312" t="s">
        <v>31</v>
      </c>
      <c r="C50" s="312"/>
      <c r="D50" s="312" t="s">
        <v>46</v>
      </c>
      <c r="E50" s="313" t="s">
        <v>310</v>
      </c>
      <c r="F50" s="313" t="s">
        <v>360</v>
      </c>
      <c r="G50" s="127"/>
    </row>
    <row r="51" spans="1:7" ht="16.5" customHeight="1" x14ac:dyDescent="0.3">
      <c r="A51" s="311"/>
      <c r="B51" s="41" t="s">
        <v>34</v>
      </c>
      <c r="C51" s="41" t="s">
        <v>33</v>
      </c>
      <c r="D51" s="312"/>
      <c r="E51" s="313"/>
      <c r="F51" s="313"/>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14</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1</v>
      </c>
      <c r="C79" s="150" t="str">
        <f>IF(B79=0, -5, "0")</f>
        <v>0</v>
      </c>
      <c r="D79" s="151" t="s">
        <v>609</v>
      </c>
      <c r="E79" s="106"/>
      <c r="F79" s="204" t="s">
        <v>356</v>
      </c>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29</v>
      </c>
    </row>
    <row r="85" spans="1:7" x14ac:dyDescent="0.3">
      <c r="A85" s="5" t="s">
        <v>35</v>
      </c>
      <c r="B85" s="132"/>
      <c r="C85" s="133"/>
      <c r="D85" s="134">
        <f>D84/(COUNT(B65:C83)*2)</f>
        <v>0.96666666666666667</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1" t="s">
        <v>379</v>
      </c>
      <c r="B94" s="322"/>
      <c r="C94" s="322"/>
      <c r="D94" s="322"/>
      <c r="E94" s="322"/>
      <c r="F94" s="323"/>
    </row>
    <row r="95" spans="1:7" ht="26.25" customHeight="1" x14ac:dyDescent="0.3">
      <c r="A95" s="229" t="s">
        <v>361</v>
      </c>
      <c r="B95" s="130">
        <v>2</v>
      </c>
      <c r="C95" s="230"/>
      <c r="D95" s="231"/>
      <c r="E95" s="106"/>
      <c r="F95" s="204"/>
    </row>
    <row r="96" spans="1:7" s="112" customFormat="1" ht="31.5" customHeight="1" x14ac:dyDescent="0.3">
      <c r="A96" s="55" t="s">
        <v>518</v>
      </c>
      <c r="B96" s="130">
        <v>2</v>
      </c>
      <c r="C96" s="213"/>
      <c r="D96" s="223"/>
      <c r="E96" s="106"/>
      <c r="F96" s="204"/>
      <c r="G96" s="127"/>
    </row>
    <row r="97" spans="1:7" s="112" customFormat="1" ht="31.5" customHeight="1" x14ac:dyDescent="0.3">
      <c r="A97" s="219" t="s">
        <v>519</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IF(D99=0,"0","NA")))</f>
        <v>2</v>
      </c>
      <c r="C99" s="213"/>
      <c r="D99" s="281">
        <f>IFERROR(E99/F99,"N.A")</f>
        <v>1</v>
      </c>
      <c r="E99" s="282">
        <f>COUNTIF('A3 Exploitation'!F53:F98,"ok")</f>
        <v>3</v>
      </c>
      <c r="F99" s="283">
        <f>COUNTA('A3 Exploitation'!F53:F98)</f>
        <v>3</v>
      </c>
      <c r="G99" s="127"/>
    </row>
    <row r="100" spans="1:7" x14ac:dyDescent="0.3">
      <c r="A100" s="5" t="s">
        <v>36</v>
      </c>
      <c r="B100" s="5"/>
      <c r="C100" s="5"/>
      <c r="D100" s="5">
        <f>SUM(B88:C93,B95:C99)</f>
        <v>22</v>
      </c>
    </row>
    <row r="101" spans="1:7" x14ac:dyDescent="0.3">
      <c r="A101" s="5" t="s">
        <v>35</v>
      </c>
      <c r="B101" s="132"/>
      <c r="C101" s="133"/>
      <c r="D101" s="134">
        <f>D100/(COUNT(B88:C93,B95:C99)*2)</f>
        <v>1</v>
      </c>
    </row>
    <row r="102" spans="1:7" ht="18" x14ac:dyDescent="0.35">
      <c r="A102" s="42" t="s">
        <v>61</v>
      </c>
      <c r="B102" s="152"/>
      <c r="C102" s="153"/>
      <c r="D102" s="143">
        <f>SUM(D84,D100,D61)</f>
        <v>65</v>
      </c>
    </row>
    <row r="103" spans="1:7" ht="18" x14ac:dyDescent="0.35">
      <c r="A103" s="42" t="s">
        <v>199</v>
      </c>
      <c r="B103" s="152"/>
      <c r="C103" s="153"/>
      <c r="D103" s="144">
        <f>D102/(COUNT(B88:C93,B53:C60,B65:C83,B95:C99)*2)</f>
        <v>0.98484848484848486</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43460</v>
      </c>
      <c r="B106" s="124"/>
      <c r="C106" s="135"/>
      <c r="D106" s="124"/>
    </row>
    <row r="107" spans="1:7" ht="16.5" customHeight="1" x14ac:dyDescent="0.3">
      <c r="A107" s="311" t="s">
        <v>30</v>
      </c>
      <c r="B107" s="312" t="s">
        <v>31</v>
      </c>
      <c r="C107" s="312"/>
      <c r="D107" s="312" t="s">
        <v>46</v>
      </c>
      <c r="E107" s="313" t="s">
        <v>310</v>
      </c>
      <c r="F107" s="313" t="s">
        <v>360</v>
      </c>
    </row>
    <row r="108" spans="1:7" ht="16.5" customHeight="1" x14ac:dyDescent="0.3">
      <c r="A108" s="311"/>
      <c r="B108" s="41" t="s">
        <v>34</v>
      </c>
      <c r="C108" s="41" t="s">
        <v>33</v>
      </c>
      <c r="D108" s="312"/>
      <c r="E108" s="313"/>
      <c r="F108" s="313"/>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ht="33" x14ac:dyDescent="0.3">
      <c r="A121" s="4" t="s">
        <v>252</v>
      </c>
      <c r="B121" s="130">
        <v>1</v>
      </c>
      <c r="C121" s="130"/>
      <c r="D121" s="113" t="s">
        <v>624</v>
      </c>
      <c r="E121" s="113"/>
      <c r="F121" s="204" t="s">
        <v>356</v>
      </c>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ht="49.5" x14ac:dyDescent="0.3">
      <c r="A128" s="4" t="s">
        <v>170</v>
      </c>
      <c r="B128" s="130">
        <v>1</v>
      </c>
      <c r="C128" s="131"/>
      <c r="D128" s="95" t="s">
        <v>603</v>
      </c>
      <c r="E128" s="94"/>
      <c r="F128" s="204" t="s">
        <v>357</v>
      </c>
    </row>
    <row r="129" spans="1:7" s="112" customFormat="1" ht="29.25" customHeight="1" x14ac:dyDescent="0.3">
      <c r="A129" s="238" t="s">
        <v>520</v>
      </c>
      <c r="B129" s="130">
        <v>2</v>
      </c>
      <c r="C129" s="213" t="str">
        <f>IF(B129=0, -5, "0")</f>
        <v>0</v>
      </c>
      <c r="D129" s="116"/>
      <c r="E129" s="116"/>
      <c r="F129" s="204"/>
      <c r="G129" s="127"/>
    </row>
    <row r="130" spans="1:7" ht="33" x14ac:dyDescent="0.3">
      <c r="A130" s="70" t="s">
        <v>240</v>
      </c>
      <c r="B130" s="130">
        <v>1</v>
      </c>
      <c r="C130" s="131"/>
      <c r="D130" s="138" t="s">
        <v>622</v>
      </c>
      <c r="E130" s="106"/>
      <c r="F130" s="204" t="s">
        <v>357</v>
      </c>
    </row>
    <row r="131" spans="1:7" ht="30" x14ac:dyDescent="0.3">
      <c r="A131" s="209" t="s">
        <v>380</v>
      </c>
      <c r="B131" s="130">
        <v>2</v>
      </c>
      <c r="C131" s="213" t="str">
        <f>IF(B131=0, -5, "0")</f>
        <v>0</v>
      </c>
      <c r="D131" s="95"/>
      <c r="E131" s="95"/>
      <c r="F131" s="204"/>
      <c r="G131" s="127"/>
    </row>
    <row r="132" spans="1:7" ht="82.5" x14ac:dyDescent="0.3">
      <c r="A132" s="210" t="s">
        <v>157</v>
      </c>
      <c r="B132" s="130">
        <v>1</v>
      </c>
      <c r="C132" s="150" t="str">
        <f>IF(B132=0, -5, "0")</f>
        <v>0</v>
      </c>
      <c r="D132" s="302" t="s">
        <v>629</v>
      </c>
      <c r="E132" s="95"/>
      <c r="F132" s="204" t="s">
        <v>357</v>
      </c>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32</v>
      </c>
    </row>
    <row r="140" spans="1:7" x14ac:dyDescent="0.3">
      <c r="A140" s="5" t="s">
        <v>35</v>
      </c>
      <c r="B140" s="132"/>
      <c r="C140" s="133"/>
      <c r="D140" s="134">
        <f>D139/(COUNT(B121:C138)*2)</f>
        <v>0.88888888888888884</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518</v>
      </c>
      <c r="B150" s="130">
        <v>2</v>
      </c>
      <c r="C150" s="225"/>
      <c r="D150" s="116"/>
      <c r="E150" s="116"/>
      <c r="F150" s="204"/>
      <c r="G150" s="127"/>
    </row>
    <row r="151" spans="1:7" s="112" customFormat="1" ht="30" x14ac:dyDescent="0.3">
      <c r="A151" s="219" t="s">
        <v>519</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1,IF(D153=0,"0","NA")))</f>
        <v>2</v>
      </c>
      <c r="C153" s="140"/>
      <c r="D153" s="281">
        <f>IFERROR(E153/F153,"N.A")</f>
        <v>1</v>
      </c>
      <c r="E153" s="282">
        <f>COUNTIF('A3 Exploitation'!F110:F152,"ok")</f>
        <v>1</v>
      </c>
      <c r="F153" s="283">
        <f>COUNTA('A3 Exploitation'!F110:F152)</f>
        <v>1</v>
      </c>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66</v>
      </c>
    </row>
    <row r="158" spans="1:7" ht="18" x14ac:dyDescent="0.35">
      <c r="A158" s="42" t="s">
        <v>200</v>
      </c>
      <c r="B158" s="152"/>
      <c r="C158" s="153"/>
      <c r="D158" s="144">
        <f>D157/(COUNT(B143:C147,B110:C116,B121:C138,B149:C153)*2)</f>
        <v>0.94285714285714284</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43460</v>
      </c>
      <c r="B161" s="124"/>
      <c r="C161" s="135"/>
      <c r="D161" s="127"/>
    </row>
    <row r="162" spans="1:7" ht="16.5" customHeight="1" x14ac:dyDescent="0.3">
      <c r="A162" s="311" t="s">
        <v>30</v>
      </c>
      <c r="B162" s="312" t="s">
        <v>31</v>
      </c>
      <c r="C162" s="312"/>
      <c r="D162" s="312" t="s">
        <v>46</v>
      </c>
      <c r="E162" s="313" t="s">
        <v>310</v>
      </c>
      <c r="F162" s="313" t="s">
        <v>360</v>
      </c>
      <c r="G162" s="127"/>
    </row>
    <row r="163" spans="1:7" ht="16.5" customHeight="1" x14ac:dyDescent="0.3">
      <c r="A163" s="311"/>
      <c r="B163" s="41" t="s">
        <v>34</v>
      </c>
      <c r="C163" s="41" t="s">
        <v>33</v>
      </c>
      <c r="D163" s="312"/>
      <c r="E163" s="313"/>
      <c r="F163" s="313"/>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76" t="s">
        <v>186</v>
      </c>
      <c r="B186" s="130">
        <v>2</v>
      </c>
      <c r="C186" s="136" t="str">
        <f>IF(B186=0, -10, "0")</f>
        <v>0</v>
      </c>
      <c r="D186" s="242"/>
      <c r="E186" s="94"/>
      <c r="F186" s="204"/>
    </row>
    <row r="187" spans="1:7" x14ac:dyDescent="0.3">
      <c r="A187" s="70" t="s">
        <v>251</v>
      </c>
      <c r="B187" s="130">
        <v>2</v>
      </c>
      <c r="C187" s="130"/>
      <c r="D187" s="116"/>
      <c r="E187" s="94"/>
      <c r="F187" s="204"/>
    </row>
    <row r="188" spans="1:7" ht="55.5" customHeight="1" x14ac:dyDescent="0.3">
      <c r="A188" s="70" t="s">
        <v>170</v>
      </c>
      <c r="B188" s="130" t="s">
        <v>32</v>
      </c>
      <c r="C188" s="130"/>
      <c r="D188" s="116" t="s">
        <v>603</v>
      </c>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17" t="s">
        <v>379</v>
      </c>
      <c r="B195" s="317"/>
      <c r="C195" s="317"/>
      <c r="D195" s="317"/>
      <c r="E195" s="317"/>
      <c r="F195" s="317"/>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518</v>
      </c>
      <c r="B197" s="130">
        <v>2</v>
      </c>
      <c r="C197" s="131"/>
      <c r="D197" s="116"/>
      <c r="E197" s="106"/>
      <c r="F197" s="204"/>
      <c r="G197" s="127"/>
    </row>
    <row r="198" spans="1:7" s="112" customFormat="1" ht="33" customHeight="1" x14ac:dyDescent="0.3">
      <c r="A198" s="10" t="s">
        <v>519</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IF(D200=0,"0","NA")))</f>
        <v>2</v>
      </c>
      <c r="C200" s="130"/>
      <c r="D200" s="281">
        <f>IFERROR(E200/F200,"N.A")</f>
        <v>1</v>
      </c>
      <c r="E200" s="282">
        <f>COUNTIF('A3 Exploitation'!F165:F199,"ok")</f>
        <v>1</v>
      </c>
      <c r="F200" s="283">
        <f>COUNTA('A3 Exploitation'!F165:F199)</f>
        <v>1</v>
      </c>
      <c r="G200" s="127"/>
    </row>
    <row r="201" spans="1:7" x14ac:dyDescent="0.3">
      <c r="A201" s="59" t="s">
        <v>36</v>
      </c>
      <c r="B201" s="59"/>
      <c r="C201" s="59"/>
      <c r="D201" s="59">
        <f>SUM(B176:C194,B196:C200)</f>
        <v>46</v>
      </c>
    </row>
    <row r="202" spans="1:7" x14ac:dyDescent="0.3">
      <c r="A202" s="5" t="s">
        <v>35</v>
      </c>
      <c r="B202" s="132"/>
      <c r="C202" s="133"/>
      <c r="D202" s="134">
        <f>D201/(COUNT(B176:C194,B196:C200)*2)</f>
        <v>1</v>
      </c>
    </row>
    <row r="203" spans="1:7" x14ac:dyDescent="0.3">
      <c r="A203" s="145"/>
      <c r="B203" s="124"/>
      <c r="C203" s="135"/>
      <c r="D203" s="124"/>
    </row>
    <row r="204" spans="1:7" ht="18" x14ac:dyDescent="0.35">
      <c r="A204" s="42" t="s">
        <v>126</v>
      </c>
      <c r="B204" s="152"/>
      <c r="C204" s="153"/>
      <c r="D204" s="143">
        <f>SUM(D172,D201)</f>
        <v>60</v>
      </c>
    </row>
    <row r="205" spans="1:7" ht="18" x14ac:dyDescent="0.35">
      <c r="A205" s="42" t="s">
        <v>201</v>
      </c>
      <c r="B205" s="152"/>
      <c r="C205" s="153"/>
      <c r="D205" s="144">
        <f>D204/(COUNT(B165:C171,B176:C194,B196:C200)*2)</f>
        <v>1</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43460</v>
      </c>
      <c r="B208" s="124"/>
      <c r="C208" s="135"/>
      <c r="D208" s="124"/>
    </row>
    <row r="209" spans="1:7" ht="16.5" customHeight="1" x14ac:dyDescent="0.3">
      <c r="A209" s="311" t="s">
        <v>30</v>
      </c>
      <c r="B209" s="312" t="s">
        <v>31</v>
      </c>
      <c r="C209" s="312"/>
      <c r="D209" s="312" t="s">
        <v>46</v>
      </c>
      <c r="E209" s="313" t="s">
        <v>310</v>
      </c>
      <c r="F209" s="313" t="s">
        <v>360</v>
      </c>
      <c r="G209" s="127"/>
    </row>
    <row r="210" spans="1:7" ht="16.5" customHeight="1" x14ac:dyDescent="0.3">
      <c r="A210" s="311"/>
      <c r="B210" s="41" t="s">
        <v>34</v>
      </c>
      <c r="C210" s="41" t="s">
        <v>33</v>
      </c>
      <c r="D210" s="312"/>
      <c r="E210" s="313"/>
      <c r="F210" s="313"/>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7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21"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49.5" x14ac:dyDescent="0.3">
      <c r="A238" s="209" t="s">
        <v>66</v>
      </c>
      <c r="B238" s="130">
        <v>1</v>
      </c>
      <c r="C238" s="150" t="str">
        <f>IF(B238=0, -5, "0")</f>
        <v>0</v>
      </c>
      <c r="D238" s="296" t="s">
        <v>594</v>
      </c>
      <c r="E238" s="94"/>
      <c r="F238" s="204" t="s">
        <v>357</v>
      </c>
      <c r="G238" s="127"/>
    </row>
    <row r="239" spans="1:7" ht="19.5" customHeight="1" x14ac:dyDescent="0.35">
      <c r="A239" s="191" t="s">
        <v>397</v>
      </c>
      <c r="B239" s="130">
        <v>1</v>
      </c>
      <c r="C239" s="131"/>
      <c r="D239" s="95" t="s">
        <v>479</v>
      </c>
      <c r="E239" s="67"/>
      <c r="F239" s="204" t="s">
        <v>356</v>
      </c>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ht="115.5" x14ac:dyDescent="0.3">
      <c r="A243" s="55" t="s">
        <v>383</v>
      </c>
      <c r="B243" s="130">
        <v>1</v>
      </c>
      <c r="C243" s="131"/>
      <c r="D243" s="217" t="s">
        <v>623</v>
      </c>
      <c r="E243" s="106"/>
      <c r="F243" s="204" t="s">
        <v>356</v>
      </c>
      <c r="G243" s="127"/>
    </row>
    <row r="244" spans="1:7" x14ac:dyDescent="0.3">
      <c r="A244" s="5" t="s">
        <v>36</v>
      </c>
      <c r="B244" s="5"/>
      <c r="C244" s="5"/>
      <c r="D244" s="5">
        <f>SUM(B226:C243)</f>
        <v>33</v>
      </c>
    </row>
    <row r="245" spans="1:7" x14ac:dyDescent="0.3">
      <c r="A245" s="5" t="s">
        <v>35</v>
      </c>
      <c r="B245" s="132"/>
      <c r="C245" s="133"/>
      <c r="D245" s="134">
        <f>D244/(COUNT(B226:C243)*2)</f>
        <v>0.91666666666666663</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517</v>
      </c>
      <c r="B252" s="130">
        <v>2</v>
      </c>
      <c r="C252" s="150" t="str">
        <f>IF(B252=0, -5, "0")</f>
        <v>0</v>
      </c>
      <c r="D252" s="129"/>
      <c r="E252" s="94"/>
      <c r="F252" s="204"/>
    </row>
    <row r="253" spans="1:7" x14ac:dyDescent="0.3">
      <c r="A253" s="4" t="s">
        <v>224</v>
      </c>
      <c r="B253" s="130">
        <v>2</v>
      </c>
      <c r="C253" s="130"/>
      <c r="D253" s="129"/>
      <c r="E253" s="94"/>
      <c r="F253" s="204"/>
    </row>
    <row r="254" spans="1:7" ht="33" x14ac:dyDescent="0.3">
      <c r="A254" s="70" t="s">
        <v>257</v>
      </c>
      <c r="B254" s="130">
        <v>1</v>
      </c>
      <c r="C254" s="131"/>
      <c r="D254" s="159" t="s">
        <v>630</v>
      </c>
      <c r="E254" s="106"/>
      <c r="F254" s="204"/>
    </row>
    <row r="255" spans="1:7" x14ac:dyDescent="0.3">
      <c r="A255" s="70" t="s">
        <v>143</v>
      </c>
      <c r="B255" s="130">
        <v>2</v>
      </c>
      <c r="C255" s="130"/>
      <c r="D255" s="138"/>
      <c r="E255" s="94"/>
      <c r="F255" s="204"/>
    </row>
    <row r="256" spans="1:7" x14ac:dyDescent="0.3">
      <c r="A256" s="317" t="s">
        <v>379</v>
      </c>
      <c r="B256" s="317"/>
      <c r="C256" s="317"/>
      <c r="D256" s="317"/>
      <c r="E256" s="317"/>
      <c r="F256" s="317"/>
    </row>
    <row r="257" spans="1:7" ht="31.5" customHeight="1" x14ac:dyDescent="0.3">
      <c r="A257" s="58" t="s">
        <v>361</v>
      </c>
      <c r="B257" s="130">
        <v>2</v>
      </c>
      <c r="C257" s="227"/>
      <c r="D257" s="227"/>
      <c r="E257" s="227"/>
      <c r="F257" s="204"/>
      <c r="G257" s="127"/>
    </row>
    <row r="258" spans="1:7" x14ac:dyDescent="0.3">
      <c r="A258" s="55" t="s">
        <v>518</v>
      </c>
      <c r="B258" s="130">
        <v>2</v>
      </c>
      <c r="C258" s="131"/>
      <c r="D258" s="147"/>
      <c r="E258" s="106"/>
      <c r="F258" s="204"/>
      <c r="G258" s="127"/>
    </row>
    <row r="259" spans="1:7" ht="30" x14ac:dyDescent="0.3">
      <c r="A259" s="219" t="s">
        <v>519</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IF(D261=0,"0","NA")))</f>
        <v>1</v>
      </c>
      <c r="C261" s="140"/>
      <c r="D261" s="281">
        <f>IFERROR(E261/F261,"N.A")</f>
        <v>0.66666666666666663</v>
      </c>
      <c r="E261" s="282">
        <f>COUNTIF('A3 Exploitation'!F212:F260,"ok")</f>
        <v>2</v>
      </c>
      <c r="F261" s="283">
        <f>COUNTA('A3 Exploitation'!F212:F260)</f>
        <v>3</v>
      </c>
    </row>
    <row r="262" spans="1:7" x14ac:dyDescent="0.3">
      <c r="A262" s="5" t="s">
        <v>36</v>
      </c>
      <c r="B262" s="5"/>
      <c r="C262" s="5"/>
      <c r="D262" s="5">
        <f>SUM(B248:C255,B257:C261)</f>
        <v>24</v>
      </c>
    </row>
    <row r="263" spans="1:7" x14ac:dyDescent="0.3">
      <c r="A263" s="5" t="s">
        <v>35</v>
      </c>
      <c r="B263" s="132"/>
      <c r="C263" s="133"/>
      <c r="D263" s="134">
        <f>D262/(COUNT(B248:C255,B257:C261)*2)</f>
        <v>0.92307692307692313</v>
      </c>
    </row>
    <row r="264" spans="1:7" x14ac:dyDescent="0.3">
      <c r="A264" s="145"/>
      <c r="B264" s="124"/>
      <c r="C264" s="135"/>
      <c r="D264" s="124"/>
    </row>
    <row r="265" spans="1:7" ht="18" x14ac:dyDescent="0.35">
      <c r="A265" s="42" t="s">
        <v>70</v>
      </c>
      <c r="B265" s="152"/>
      <c r="C265" s="153"/>
      <c r="D265" s="143">
        <f>SUM(D262,D222,D244)</f>
        <v>77</v>
      </c>
    </row>
    <row r="266" spans="1:7" ht="18" x14ac:dyDescent="0.35">
      <c r="A266" s="57" t="s">
        <v>202</v>
      </c>
      <c r="B266" s="160"/>
      <c r="C266" s="161"/>
      <c r="D266" s="162">
        <f>D265/(COUNT(B226:C243,B248:C255,B212:C221,B257:C261)*2)</f>
        <v>0.93902439024390238</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43460</v>
      </c>
      <c r="B269" s="124"/>
      <c r="C269" s="135"/>
      <c r="D269" s="124"/>
      <c r="F269" s="206"/>
      <c r="G269" s="214"/>
    </row>
    <row r="270" spans="1:7" s="16" customFormat="1" ht="16.5" customHeight="1" x14ac:dyDescent="0.3">
      <c r="A270" s="311" t="s">
        <v>30</v>
      </c>
      <c r="B270" s="312" t="s">
        <v>31</v>
      </c>
      <c r="C270" s="312"/>
      <c r="D270" s="312" t="s">
        <v>46</v>
      </c>
      <c r="E270" s="313" t="s">
        <v>310</v>
      </c>
      <c r="F270" s="313" t="s">
        <v>360</v>
      </c>
      <c r="G270" s="214"/>
    </row>
    <row r="271" spans="1:7" s="16" customFormat="1" ht="16.5" customHeight="1" x14ac:dyDescent="0.3">
      <c r="A271" s="311"/>
      <c r="B271" s="41" t="s">
        <v>34</v>
      </c>
      <c r="C271" s="41" t="s">
        <v>33</v>
      </c>
      <c r="D271" s="312"/>
      <c r="E271" s="313"/>
      <c r="F271" s="313"/>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165" x14ac:dyDescent="0.3">
      <c r="A302" s="209" t="s">
        <v>157</v>
      </c>
      <c r="B302" s="130">
        <v>0</v>
      </c>
      <c r="C302" s="150">
        <f>IF(B302=0, -5, "0")</f>
        <v>-5</v>
      </c>
      <c r="D302" s="165" t="s">
        <v>598</v>
      </c>
      <c r="E302" s="116" t="s">
        <v>599</v>
      </c>
      <c r="F302" s="204" t="s">
        <v>357</v>
      </c>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1</v>
      </c>
      <c r="C305" s="130"/>
      <c r="D305" s="156" t="s">
        <v>596</v>
      </c>
      <c r="E305" s="106"/>
      <c r="F305" s="204" t="s">
        <v>356</v>
      </c>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8" t="s">
        <v>396</v>
      </c>
      <c r="B308" s="319"/>
      <c r="C308" s="319"/>
      <c r="D308" s="319"/>
      <c r="E308" s="319"/>
      <c r="F308" s="320"/>
      <c r="G308" s="214"/>
    </row>
    <row r="309" spans="1:7" s="16" customFormat="1" ht="30" customHeight="1" x14ac:dyDescent="0.3">
      <c r="A309" s="58" t="s">
        <v>361</v>
      </c>
      <c r="B309" s="130">
        <v>2</v>
      </c>
      <c r="C309" s="213"/>
      <c r="D309" s="165"/>
      <c r="E309" s="106"/>
      <c r="F309" s="204"/>
      <c r="G309" s="214"/>
    </row>
    <row r="310" spans="1:7" s="16" customFormat="1" x14ac:dyDescent="0.3">
      <c r="A310" s="55" t="s">
        <v>518</v>
      </c>
      <c r="B310" s="130">
        <v>2</v>
      </c>
      <c r="C310" s="213"/>
      <c r="D310" s="165"/>
      <c r="E310" s="106"/>
      <c r="F310" s="204"/>
      <c r="G310" s="214"/>
    </row>
    <row r="311" spans="1:7" s="16" customFormat="1" ht="30" x14ac:dyDescent="0.3">
      <c r="A311" s="219" t="s">
        <v>519</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t="str">
        <f>IF(D313=1, 2, IF(AND(D313&lt;1,D313&gt;0), 1, IF(D313=0,"0","NA")))</f>
        <v>0</v>
      </c>
      <c r="C313" s="140"/>
      <c r="D313" s="281">
        <f>IFERROR(E313/F313,"N.A")</f>
        <v>0</v>
      </c>
      <c r="E313" s="282">
        <f>COUNTIF('A3 Exploitation'!F273:F312,"ok")</f>
        <v>0</v>
      </c>
      <c r="F313" s="283">
        <f>COUNTA('A3 Exploitation'!F273:F312)</f>
        <v>1</v>
      </c>
      <c r="G313" s="214"/>
    </row>
    <row r="314" spans="1:7" s="16" customFormat="1" x14ac:dyDescent="0.3">
      <c r="A314" s="5" t="s">
        <v>36</v>
      </c>
      <c r="B314" s="5"/>
      <c r="C314" s="5"/>
      <c r="D314" s="5">
        <f>SUM(B289:C307,B309:C313)</f>
        <v>36</v>
      </c>
      <c r="F314" s="206"/>
      <c r="G314" s="214"/>
    </row>
    <row r="315" spans="1:7" s="16" customFormat="1" x14ac:dyDescent="0.3">
      <c r="A315" s="5" t="s">
        <v>35</v>
      </c>
      <c r="B315" s="132"/>
      <c r="C315" s="133"/>
      <c r="D315" s="134">
        <f>D314/(COUNT(B289:C307,B309:C313)*2)</f>
        <v>0.78260869565217395</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60</v>
      </c>
      <c r="F317" s="206"/>
      <c r="G317" s="214"/>
    </row>
    <row r="318" spans="1:7" s="16" customFormat="1" ht="18" x14ac:dyDescent="0.35">
      <c r="A318" s="42" t="s">
        <v>203</v>
      </c>
      <c r="B318" s="152"/>
      <c r="C318" s="153"/>
      <c r="D318" s="144">
        <f>D317/(COUNT(B273:C284,B289:C307,B309:C313)*2)</f>
        <v>0.8571428571428571</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43460</v>
      </c>
      <c r="B321" s="124"/>
      <c r="C321" s="135"/>
      <c r="D321" s="127"/>
    </row>
    <row r="322" spans="1:7" ht="16.5" customHeight="1" x14ac:dyDescent="0.3">
      <c r="A322" s="311" t="s">
        <v>30</v>
      </c>
      <c r="B322" s="312" t="s">
        <v>31</v>
      </c>
      <c r="C322" s="312"/>
      <c r="D322" s="312" t="s">
        <v>46</v>
      </c>
      <c r="E322" s="313" t="s">
        <v>310</v>
      </c>
      <c r="F322" s="313" t="s">
        <v>360</v>
      </c>
      <c r="G322" s="127"/>
    </row>
    <row r="323" spans="1:7" ht="16.5" customHeight="1" x14ac:dyDescent="0.3">
      <c r="A323" s="311"/>
      <c r="B323" s="41" t="s">
        <v>34</v>
      </c>
      <c r="C323" s="41" t="s">
        <v>33</v>
      </c>
      <c r="D323" s="312"/>
      <c r="E323" s="313"/>
      <c r="F323" s="313"/>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8" t="s">
        <v>379</v>
      </c>
      <c r="B349" s="319"/>
      <c r="C349" s="319"/>
      <c r="D349" s="319"/>
      <c r="E349" s="319"/>
      <c r="F349" s="319"/>
    </row>
    <row r="350" spans="1:7" s="112" customFormat="1" ht="27.75" customHeight="1" x14ac:dyDescent="0.3">
      <c r="A350" s="55" t="s">
        <v>361</v>
      </c>
      <c r="B350" s="130">
        <v>2</v>
      </c>
      <c r="C350" s="227"/>
      <c r="D350" s="227"/>
      <c r="E350" s="227"/>
      <c r="F350" s="204"/>
      <c r="G350" s="127"/>
    </row>
    <row r="351" spans="1:7" s="112" customFormat="1" ht="30" x14ac:dyDescent="0.3">
      <c r="A351" s="219" t="s">
        <v>519</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IF(D353=0,"0","NA")))</f>
        <v>2</v>
      </c>
      <c r="C353" s="130"/>
      <c r="D353" s="281">
        <f>IFERROR(E353/F353,"N.A")</f>
        <v>1</v>
      </c>
      <c r="E353" s="282">
        <f>COUNTIF('A3 Exploitation'!F325:F352,"ok")</f>
        <v>3</v>
      </c>
      <c r="F353" s="283">
        <f>COUNTA('A3 Exploitation'!F325:F352)</f>
        <v>3</v>
      </c>
    </row>
    <row r="354" spans="1:7" x14ac:dyDescent="0.3">
      <c r="A354" s="5" t="s">
        <v>36</v>
      </c>
      <c r="B354" s="59"/>
      <c r="C354" s="59"/>
      <c r="D354" s="232">
        <f>SUM(B337:C348,B350:C353)</f>
        <v>32</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48</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43460</v>
      </c>
      <c r="B361" s="124"/>
      <c r="C361" s="135"/>
      <c r="D361" s="124"/>
    </row>
    <row r="362" spans="1:7" ht="16.5" customHeight="1" x14ac:dyDescent="0.3">
      <c r="A362" s="311" t="s">
        <v>30</v>
      </c>
      <c r="B362" s="312" t="s">
        <v>31</v>
      </c>
      <c r="C362" s="312"/>
      <c r="D362" s="312" t="s">
        <v>46</v>
      </c>
      <c r="E362" s="313" t="s">
        <v>310</v>
      </c>
      <c r="F362" s="313" t="s">
        <v>360</v>
      </c>
      <c r="G362" s="127"/>
    </row>
    <row r="363" spans="1:7" ht="16.5" customHeight="1" x14ac:dyDescent="0.3">
      <c r="A363" s="311"/>
      <c r="B363" s="41" t="s">
        <v>34</v>
      </c>
      <c r="C363" s="41" t="s">
        <v>33</v>
      </c>
      <c r="D363" s="312"/>
      <c r="E363" s="313"/>
      <c r="F363" s="313"/>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17" t="s">
        <v>379</v>
      </c>
      <c r="B383" s="317"/>
      <c r="C383" s="317"/>
      <c r="D383" s="317"/>
      <c r="E383" s="317"/>
      <c r="F383" s="317"/>
      <c r="G383" s="127"/>
    </row>
    <row r="384" spans="1:7" ht="27" customHeight="1" x14ac:dyDescent="0.3">
      <c r="A384" s="70" t="s">
        <v>361</v>
      </c>
      <c r="B384" s="130">
        <v>2</v>
      </c>
      <c r="C384" s="130"/>
      <c r="D384" s="149"/>
      <c r="E384" s="94"/>
      <c r="F384" s="204"/>
      <c r="G384" s="127"/>
    </row>
    <row r="385" spans="1:7" ht="27" customHeight="1" x14ac:dyDescent="0.3">
      <c r="A385" s="10" t="s">
        <v>519</v>
      </c>
      <c r="B385" s="130">
        <v>2</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43460</v>
      </c>
      <c r="B394" s="124"/>
      <c r="C394" s="135"/>
      <c r="D394" s="127"/>
      <c r="G394" s="127"/>
    </row>
    <row r="395" spans="1:7" ht="16.5" customHeight="1" x14ac:dyDescent="0.3">
      <c r="A395" s="311" t="s">
        <v>30</v>
      </c>
      <c r="B395" s="312" t="s">
        <v>31</v>
      </c>
      <c r="C395" s="312"/>
      <c r="D395" s="312" t="s">
        <v>46</v>
      </c>
      <c r="E395" s="313" t="s">
        <v>310</v>
      </c>
      <c r="F395" s="313" t="s">
        <v>360</v>
      </c>
      <c r="G395" s="127"/>
    </row>
    <row r="396" spans="1:7" ht="16.5" customHeight="1" x14ac:dyDescent="0.3">
      <c r="A396" s="311"/>
      <c r="B396" s="41" t="s">
        <v>34</v>
      </c>
      <c r="C396" s="41" t="s">
        <v>33</v>
      </c>
      <c r="D396" s="312"/>
      <c r="E396" s="313"/>
      <c r="F396" s="313"/>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7" t="s">
        <v>379</v>
      </c>
      <c r="B435" s="317"/>
      <c r="C435" s="317"/>
      <c r="D435" s="317"/>
      <c r="E435" s="317"/>
      <c r="F435" s="317"/>
      <c r="G435" s="12"/>
    </row>
    <row r="436" spans="1:7" ht="26.25" customHeight="1" x14ac:dyDescent="0.3">
      <c r="A436" s="70" t="s">
        <v>361</v>
      </c>
      <c r="B436" s="130">
        <v>2</v>
      </c>
      <c r="C436" s="130"/>
      <c r="D436" s="129"/>
      <c r="E436" s="94"/>
      <c r="F436" s="204"/>
      <c r="G436" s="233"/>
    </row>
    <row r="437" spans="1:7" ht="30" x14ac:dyDescent="0.3">
      <c r="A437" s="10" t="s">
        <v>519</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IF(D439=0,"0","NA")))</f>
        <v>2</v>
      </c>
      <c r="C439" s="130"/>
      <c r="D439" s="281">
        <f>IFERROR(E439/F439,"N.A")</f>
        <v>1</v>
      </c>
      <c r="E439" s="282">
        <f>COUNTIF('A3 Exploitation'!F398:F438,"ok")</f>
        <v>2</v>
      </c>
      <c r="F439" s="283">
        <f>COUNTA('A3 Exploitation'!F398:F438)</f>
        <v>2</v>
      </c>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58</v>
      </c>
    </row>
    <row r="444" spans="1:7" ht="18" x14ac:dyDescent="0.35">
      <c r="A444" s="42" t="s">
        <v>206</v>
      </c>
      <c r="B444" s="152"/>
      <c r="C444" s="153"/>
      <c r="D444" s="144">
        <f>D443/(COUNT(B430:C434,B410:C416,B421:C425,B398:C405,B436:C439)*2)</f>
        <v>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43460</v>
      </c>
      <c r="B447" s="124"/>
      <c r="C447" s="135"/>
      <c r="D447" s="124"/>
    </row>
    <row r="448" spans="1:7" ht="16.5" customHeight="1" x14ac:dyDescent="0.3">
      <c r="A448" s="311" t="s">
        <v>30</v>
      </c>
      <c r="B448" s="312" t="s">
        <v>31</v>
      </c>
      <c r="C448" s="312"/>
      <c r="D448" s="312" t="s">
        <v>46</v>
      </c>
      <c r="E448" s="313" t="s">
        <v>310</v>
      </c>
      <c r="F448" s="313" t="s">
        <v>360</v>
      </c>
      <c r="G448" s="127"/>
    </row>
    <row r="449" spans="1:6" ht="16.5" customHeight="1" x14ac:dyDescent="0.3">
      <c r="A449" s="311"/>
      <c r="B449" s="41" t="s">
        <v>34</v>
      </c>
      <c r="C449" s="41" t="s">
        <v>33</v>
      </c>
      <c r="D449" s="312"/>
      <c r="E449" s="313"/>
      <c r="F449" s="313"/>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3" x14ac:dyDescent="0.3">
      <c r="A462" s="70" t="s">
        <v>243</v>
      </c>
      <c r="B462" s="130">
        <v>1</v>
      </c>
      <c r="C462" s="130"/>
      <c r="D462" s="95" t="s">
        <v>607</v>
      </c>
      <c r="E462" s="94"/>
      <c r="F462" s="204" t="s">
        <v>356</v>
      </c>
    </row>
    <row r="463" spans="1:6" x14ac:dyDescent="0.3">
      <c r="A463" s="70" t="s">
        <v>351</v>
      </c>
      <c r="B463" s="130">
        <v>2</v>
      </c>
      <c r="C463" s="130"/>
      <c r="D463" s="95"/>
      <c r="E463" s="94"/>
      <c r="F463" s="204"/>
    </row>
    <row r="464" spans="1:6" ht="33" x14ac:dyDescent="0.3">
      <c r="A464" s="70" t="s">
        <v>133</v>
      </c>
      <c r="B464" s="130">
        <v>1</v>
      </c>
      <c r="C464" s="130"/>
      <c r="D464" s="138" t="s">
        <v>606</v>
      </c>
      <c r="E464" s="94"/>
      <c r="F464" s="204" t="s">
        <v>356</v>
      </c>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4" t="s">
        <v>379</v>
      </c>
      <c r="B471" s="315"/>
      <c r="C471" s="315"/>
      <c r="D471" s="315"/>
      <c r="E471" s="315"/>
      <c r="F471" s="315"/>
    </row>
    <row r="472" spans="1:7" s="112" customFormat="1" ht="27.75" customHeight="1" x14ac:dyDescent="0.3">
      <c r="A472" s="55" t="s">
        <v>361</v>
      </c>
      <c r="B472" s="130">
        <v>2</v>
      </c>
      <c r="C472" s="213"/>
      <c r="D472" s="116"/>
      <c r="E472" s="106"/>
      <c r="F472" s="204"/>
      <c r="G472" s="127"/>
    </row>
    <row r="473" spans="1:7" s="112" customFormat="1" x14ac:dyDescent="0.3">
      <c r="A473" s="55" t="s">
        <v>518</v>
      </c>
      <c r="B473" s="130">
        <v>2</v>
      </c>
      <c r="C473" s="213"/>
      <c r="D473" s="116"/>
      <c r="E473" s="106"/>
      <c r="F473" s="204"/>
      <c r="G473" s="127"/>
    </row>
    <row r="474" spans="1:7" s="112" customFormat="1" ht="30" x14ac:dyDescent="0.3">
      <c r="A474" s="219" t="s">
        <v>519</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98" t="str">
        <f>IF(D476=1, 2, IF(AND(D476&lt;1,D476&gt;0), 1, IF(D476=0,"0","NA")))</f>
        <v>0</v>
      </c>
      <c r="C476" s="140"/>
      <c r="D476" s="281">
        <f>IFERROR(E476/F476,"N.A")</f>
        <v>0</v>
      </c>
      <c r="E476" s="282">
        <f>COUNTIF('A3 Exploitation'!F451:F475,"ok")</f>
        <v>0</v>
      </c>
      <c r="F476" s="283">
        <f>COUNTA('A3 Exploitation'!F451:F475)</f>
        <v>1</v>
      </c>
    </row>
    <row r="477" spans="1:7" x14ac:dyDescent="0.3">
      <c r="A477" s="5" t="s">
        <v>36</v>
      </c>
      <c r="B477" s="5"/>
      <c r="C477" s="5"/>
      <c r="D477" s="234">
        <f>SUM(B461:C470,B472:C476)</f>
        <v>26</v>
      </c>
    </row>
    <row r="478" spans="1:7" x14ac:dyDescent="0.3">
      <c r="A478" s="5" t="s">
        <v>35</v>
      </c>
      <c r="B478" s="132"/>
      <c r="C478" s="133"/>
      <c r="D478" s="134">
        <f>D477/(COUNT(B461:C470,B472:C476)*2)</f>
        <v>0.9285714285714286</v>
      </c>
    </row>
    <row r="479" spans="1:7" x14ac:dyDescent="0.3">
      <c r="A479" s="2"/>
      <c r="B479" s="135"/>
      <c r="C479" s="135"/>
      <c r="D479" s="135"/>
    </row>
    <row r="480" spans="1:7" ht="18" x14ac:dyDescent="0.35">
      <c r="A480" s="42" t="s">
        <v>115</v>
      </c>
      <c r="B480" s="152"/>
      <c r="C480" s="153"/>
      <c r="D480" s="143">
        <f>SUM(D477,D457)</f>
        <v>38</v>
      </c>
    </row>
    <row r="481" spans="1:7" ht="18" x14ac:dyDescent="0.35">
      <c r="A481" s="42" t="s">
        <v>207</v>
      </c>
      <c r="B481" s="152"/>
      <c r="C481" s="153"/>
      <c r="D481" s="144">
        <f>D480/(COUNT(B461:C470,B451:C456,B472:C476)*2)</f>
        <v>0.95</v>
      </c>
    </row>
    <row r="482" spans="1:7" x14ac:dyDescent="0.3">
      <c r="A482" s="1"/>
      <c r="B482" s="124"/>
      <c r="C482" s="135"/>
      <c r="D482" s="124"/>
    </row>
    <row r="483" spans="1:7" ht="21.75" customHeight="1" x14ac:dyDescent="0.35">
      <c r="A483" s="316" t="s">
        <v>367</v>
      </c>
      <c r="B483" s="316"/>
      <c r="C483" s="316"/>
      <c r="D483" s="316"/>
      <c r="E483" s="185"/>
      <c r="F483" s="201"/>
    </row>
    <row r="484" spans="1:7" x14ac:dyDescent="0.3">
      <c r="A484" s="74">
        <f>B11</f>
        <v>43460</v>
      </c>
      <c r="B484" s="124"/>
      <c r="C484" s="135"/>
      <c r="D484" s="124"/>
    </row>
    <row r="485" spans="1:7" ht="16.5" customHeight="1" x14ac:dyDescent="0.3">
      <c r="A485" s="311" t="s">
        <v>30</v>
      </c>
      <c r="B485" s="312" t="s">
        <v>31</v>
      </c>
      <c r="C485" s="312"/>
      <c r="D485" s="312" t="s">
        <v>46</v>
      </c>
      <c r="E485" s="313" t="s">
        <v>310</v>
      </c>
      <c r="F485" s="313" t="s">
        <v>360</v>
      </c>
      <c r="G485" s="127"/>
    </row>
    <row r="486" spans="1:7" ht="16.5" customHeight="1" x14ac:dyDescent="0.3">
      <c r="A486" s="311"/>
      <c r="B486" s="41" t="s">
        <v>34</v>
      </c>
      <c r="C486" s="41" t="s">
        <v>33</v>
      </c>
      <c r="D486" s="312"/>
      <c r="E486" s="313"/>
      <c r="F486" s="313"/>
    </row>
    <row r="487" spans="1:7" ht="18" x14ac:dyDescent="0.3">
      <c r="A487" s="194" t="s">
        <v>368</v>
      </c>
      <c r="B487" s="195"/>
      <c r="C487" s="195"/>
      <c r="D487" s="195"/>
      <c r="E487" s="195"/>
      <c r="F487" s="197"/>
    </row>
    <row r="488" spans="1:7" ht="33" x14ac:dyDescent="0.3">
      <c r="A488" s="4" t="s">
        <v>263</v>
      </c>
      <c r="B488" s="130">
        <v>1</v>
      </c>
      <c r="C488" s="130"/>
      <c r="D488" s="95" t="s">
        <v>626</v>
      </c>
      <c r="E488" s="94"/>
      <c r="F488" s="204" t="s">
        <v>357</v>
      </c>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9</v>
      </c>
    </row>
    <row r="494" spans="1:7" x14ac:dyDescent="0.3">
      <c r="A494" s="5" t="s">
        <v>35</v>
      </c>
      <c r="B494" s="132"/>
      <c r="C494" s="133"/>
      <c r="D494" s="134">
        <f>D493/(COUNT(B488:C492)*2)</f>
        <v>0.9</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t="str">
        <f>IF(D498=1, 2, IF(AND(D498&lt;1,D498&gt;0), 1, IF(D498=0,"0","NA")))</f>
        <v>NA</v>
      </c>
      <c r="C498" s="213"/>
      <c r="D498" s="281" t="str">
        <f>IFERROR(E498/F498,"N.A")</f>
        <v>N.A</v>
      </c>
      <c r="E498" s="282">
        <f>COUNTIF('A3 Exploitation'!F488:F497,"ok")</f>
        <v>0</v>
      </c>
      <c r="F498" s="283">
        <f>COUNTA('A3 Exploitation'!F488:F497)</f>
        <v>0</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13</v>
      </c>
    </row>
    <row r="503" spans="1:7" ht="18" x14ac:dyDescent="0.35">
      <c r="A503" s="42" t="s">
        <v>208</v>
      </c>
      <c r="B503" s="152"/>
      <c r="C503" s="153"/>
      <c r="D503" s="144">
        <f>D502/(COUNT(B496:C498,B488:C492)*2)</f>
        <v>0.9285714285714286</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43460</v>
      </c>
      <c r="B506" s="124"/>
      <c r="C506" s="135"/>
      <c r="D506" s="124"/>
    </row>
    <row r="507" spans="1:7" ht="16.5" customHeight="1" x14ac:dyDescent="0.3">
      <c r="A507" s="311" t="s">
        <v>30</v>
      </c>
      <c r="B507" s="312" t="s">
        <v>31</v>
      </c>
      <c r="C507" s="312"/>
      <c r="D507" s="312" t="s">
        <v>46</v>
      </c>
      <c r="E507" s="313" t="s">
        <v>310</v>
      </c>
      <c r="F507" s="313" t="s">
        <v>360</v>
      </c>
      <c r="G507" s="127"/>
    </row>
    <row r="508" spans="1:7" ht="16.5" customHeight="1" x14ac:dyDescent="0.3">
      <c r="A508" s="311"/>
      <c r="B508" s="41" t="s">
        <v>34</v>
      </c>
      <c r="C508" s="41" t="s">
        <v>33</v>
      </c>
      <c r="D508" s="312"/>
      <c r="E508" s="313"/>
      <c r="F508" s="313"/>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t="str">
        <f>IF(D512=1, 2, IF(AND(D512&lt;1,D512&gt;0), 1, IF(D512=0,"0","NA")))</f>
        <v>NA</v>
      </c>
      <c r="C512" s="140"/>
      <c r="D512" s="281" t="str">
        <f>IFERROR(E512/F512,"N.A")</f>
        <v>N.A</v>
      </c>
      <c r="E512" s="284">
        <f>COUNTIF('A3 Exploitation'!F509:F511,"ok")</f>
        <v>0</v>
      </c>
      <c r="F512" s="285">
        <f>COUNTA('A3 Exploitation'!F509:F511)</f>
        <v>0</v>
      </c>
    </row>
    <row r="513" spans="1:7" x14ac:dyDescent="0.3">
      <c r="A513" s="5" t="s">
        <v>36</v>
      </c>
      <c r="B513" s="5"/>
      <c r="C513" s="5"/>
      <c r="D513" s="59">
        <f>SUM(B509:C512)</f>
        <v>6</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43460</v>
      </c>
      <c r="B517" s="124"/>
      <c r="C517" s="135"/>
      <c r="D517" s="124"/>
    </row>
    <row r="518" spans="1:7" ht="16.5" customHeight="1" x14ac:dyDescent="0.3">
      <c r="A518" s="311" t="s">
        <v>30</v>
      </c>
      <c r="B518" s="312" t="s">
        <v>31</v>
      </c>
      <c r="C518" s="312"/>
      <c r="D518" s="312" t="s">
        <v>46</v>
      </c>
      <c r="E518" s="313" t="s">
        <v>310</v>
      </c>
      <c r="F518" s="313" t="s">
        <v>360</v>
      </c>
      <c r="G518" s="127"/>
    </row>
    <row r="519" spans="1:7" ht="16.5" customHeight="1" x14ac:dyDescent="0.3">
      <c r="A519" s="311"/>
      <c r="B519" s="41" t="s">
        <v>34</v>
      </c>
      <c r="C519" s="41" t="s">
        <v>33</v>
      </c>
      <c r="D519" s="312"/>
      <c r="E519" s="313"/>
      <c r="F519" s="313"/>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v>2</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COUNTIF('A3 Exploitation'!F520:F531,"ok")</f>
        <v>0</v>
      </c>
      <c r="F532" s="283">
        <f>COUNTA('A3 Exploitation'!F520:F531)</f>
        <v>0</v>
      </c>
    </row>
    <row r="533" spans="1:7" x14ac:dyDescent="0.3">
      <c r="A533" s="5" t="s">
        <v>36</v>
      </c>
      <c r="B533" s="5"/>
      <c r="C533" s="5"/>
      <c r="D533" s="5">
        <f>SUM(B520:C532)</f>
        <v>18</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43460</v>
      </c>
      <c r="B537" s="124"/>
      <c r="C537" s="135"/>
      <c r="D537" s="124"/>
      <c r="G537" s="127"/>
    </row>
    <row r="538" spans="1:7" ht="16.5" customHeight="1" x14ac:dyDescent="0.3">
      <c r="A538" s="311" t="s">
        <v>30</v>
      </c>
      <c r="B538" s="312" t="s">
        <v>31</v>
      </c>
      <c r="C538" s="312"/>
      <c r="D538" s="312" t="s">
        <v>46</v>
      </c>
      <c r="E538" s="313" t="s">
        <v>310</v>
      </c>
      <c r="F538" s="313" t="s">
        <v>360</v>
      </c>
      <c r="G538" s="127"/>
    </row>
    <row r="539" spans="1:7" ht="16.5" customHeight="1" x14ac:dyDescent="0.3">
      <c r="A539" s="311"/>
      <c r="B539" s="41" t="s">
        <v>34</v>
      </c>
      <c r="C539" s="41" t="s">
        <v>33</v>
      </c>
      <c r="D539" s="312"/>
      <c r="E539" s="313"/>
      <c r="F539" s="313"/>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COUNTIF('A3 Exploitation'!F540:F542,"ok")</f>
        <v>0</v>
      </c>
      <c r="F543" s="283">
        <f>COUNTA('A3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0.70833333333333326</v>
      </c>
    </row>
    <row r="548" spans="1:4" ht="22.5" x14ac:dyDescent="0.45">
      <c r="A548" s="35" t="s">
        <v>45</v>
      </c>
      <c r="B548" s="181"/>
      <c r="C548" s="182"/>
      <c r="D548" s="183">
        <f>SUM(D544,D533,D513,D502,D443,D390,D357,D45,D317,D265,D157,D480,D204,D102)</f>
        <v>576</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0.96</v>
      </c>
    </row>
  </sheetData>
  <sheetProtection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2" zoomScale="80" zoomScaleNormal="90" zoomScaleSheetLayoutView="80" workbookViewId="0">
      <selection activeCell="F98" sqref="F9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51" t="s">
        <v>50</v>
      </c>
      <c r="B6" s="351"/>
      <c r="C6" s="351"/>
      <c r="D6" s="351"/>
      <c r="E6" s="351"/>
      <c r="F6" s="351"/>
      <c r="G6" s="125"/>
    </row>
    <row r="7" spans="1:7" s="12" customFormat="1" ht="21.75" customHeight="1" x14ac:dyDescent="0.45">
      <c r="A7" s="332" t="str">
        <f>'A3 Exploitation'!A8:F8</f>
        <v>Mourouj 1</v>
      </c>
      <c r="B7" s="332"/>
      <c r="C7" s="332"/>
      <c r="D7" s="332"/>
      <c r="E7" s="332"/>
      <c r="F7" s="332"/>
      <c r="G7" s="125"/>
    </row>
    <row r="8" spans="1:7" s="12" customFormat="1" ht="24" x14ac:dyDescent="0.45">
      <c r="A8" s="14" t="s">
        <v>42</v>
      </c>
      <c r="B8" s="352" t="str">
        <f>'A4 Exploitation'!B9:F9</f>
        <v>Mme Meriam CHOUCHENE</v>
      </c>
      <c r="C8" s="352"/>
      <c r="D8" s="352"/>
      <c r="E8" s="352"/>
      <c r="F8" s="352"/>
      <c r="G8" s="125"/>
    </row>
    <row r="9" spans="1:7" s="12" customFormat="1" ht="24" x14ac:dyDescent="0.45">
      <c r="A9" s="15" t="s">
        <v>44</v>
      </c>
      <c r="B9" s="353" t="str">
        <f>'A4 Exploitation'!B10:F10</f>
        <v>Directeur magasin &amp; chefs rayons</v>
      </c>
      <c r="C9" s="353"/>
      <c r="D9" s="353"/>
      <c r="E9" s="353"/>
      <c r="F9" s="353"/>
      <c r="G9" s="125"/>
    </row>
    <row r="10" spans="1:7" s="12" customFormat="1" ht="24" x14ac:dyDescent="0.45">
      <c r="A10" s="14" t="s">
        <v>43</v>
      </c>
      <c r="B10" s="350">
        <f>'A4 Exploitation'!A11:F11</f>
        <v>43460</v>
      </c>
      <c r="C10" s="350"/>
      <c r="D10" s="350"/>
      <c r="E10" s="350"/>
      <c r="F10" s="350"/>
      <c r="G10" s="125"/>
    </row>
    <row r="11" spans="1:7" s="12" customFormat="1" ht="24" x14ac:dyDescent="0.45">
      <c r="A11" s="14" t="s">
        <v>294</v>
      </c>
      <c r="B11" s="349">
        <f>D199</f>
        <v>0.86403508771929827</v>
      </c>
      <c r="C11" s="349"/>
      <c r="D11" s="349"/>
      <c r="E11" s="349"/>
      <c r="F11" s="349"/>
      <c r="G11" s="125"/>
    </row>
    <row r="12" spans="1:7" s="12" customFormat="1" ht="22.5" x14ac:dyDescent="0.45">
      <c r="A12" s="11"/>
      <c r="D12" s="328"/>
      <c r="E12" s="328"/>
      <c r="F12" s="328"/>
      <c r="G12" s="328"/>
    </row>
    <row r="13" spans="1:7" s="12" customFormat="1" ht="11.25" customHeight="1" x14ac:dyDescent="0.3">
      <c r="A13" s="311" t="s">
        <v>30</v>
      </c>
      <c r="B13" s="312" t="s">
        <v>31</v>
      </c>
      <c r="C13" s="312"/>
      <c r="D13" s="312" t="s">
        <v>46</v>
      </c>
      <c r="E13" s="312" t="s">
        <v>190</v>
      </c>
      <c r="F13" s="312" t="s">
        <v>191</v>
      </c>
      <c r="G13" s="112"/>
    </row>
    <row r="14" spans="1:7" s="12" customFormat="1" ht="12.75" customHeight="1" x14ac:dyDescent="0.3">
      <c r="A14" s="311"/>
      <c r="B14" s="34" t="s">
        <v>34</v>
      </c>
      <c r="C14" s="34" t="s">
        <v>33</v>
      </c>
      <c r="D14" s="312"/>
      <c r="E14" s="312"/>
      <c r="F14" s="312"/>
      <c r="G14" s="127"/>
    </row>
    <row r="15" spans="1:7" x14ac:dyDescent="0.3">
      <c r="A15" s="17"/>
      <c r="B15" s="17"/>
      <c r="C15" s="17"/>
      <c r="D15" s="17"/>
    </row>
    <row r="16" spans="1:7" ht="19.5" x14ac:dyDescent="0.4">
      <c r="A16" s="344" t="s">
        <v>0</v>
      </c>
      <c r="B16" s="345"/>
      <c r="C16" s="345"/>
      <c r="D16" s="345"/>
      <c r="E16" s="345"/>
      <c r="F16" s="345"/>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6" t="s">
        <v>36</v>
      </c>
      <c r="B22" s="342"/>
      <c r="C22" s="343"/>
      <c r="D22" s="245">
        <f>SUM(B17:C21)</f>
        <v>10</v>
      </c>
    </row>
    <row r="23" spans="1:7" x14ac:dyDescent="0.3">
      <c r="A23" s="337" t="s">
        <v>295</v>
      </c>
      <c r="B23" s="338"/>
      <c r="C23" s="339"/>
      <c r="D23" s="33">
        <f>D22/(COUNT(B17:C21)*2)</f>
        <v>1</v>
      </c>
    </row>
    <row r="24" spans="1:7" s="22" customFormat="1" x14ac:dyDescent="0.3">
      <c r="A24" s="26"/>
      <c r="B24" s="27"/>
      <c r="C24" s="27"/>
      <c r="D24" s="28"/>
      <c r="G24" s="126"/>
    </row>
    <row r="25" spans="1:7" ht="19.5" x14ac:dyDescent="0.4">
      <c r="A25" s="335" t="s">
        <v>4</v>
      </c>
      <c r="B25" s="336"/>
      <c r="C25" s="336"/>
      <c r="D25" s="336"/>
      <c r="E25" s="336"/>
      <c r="F25" s="336"/>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7" t="s">
        <v>36</v>
      </c>
      <c r="B33" s="338"/>
      <c r="C33" s="339"/>
      <c r="D33" s="244">
        <f>SUM(B26:C32)</f>
        <v>14</v>
      </c>
    </row>
    <row r="34" spans="1:7" x14ac:dyDescent="0.3">
      <c r="A34" s="337" t="s">
        <v>295</v>
      </c>
      <c r="B34" s="338"/>
      <c r="C34" s="339"/>
      <c r="D34" s="33">
        <f>D33/(COUNT(B26:C32)*2)</f>
        <v>1</v>
      </c>
    </row>
    <row r="35" spans="1:7" s="22" customFormat="1" x14ac:dyDescent="0.3">
      <c r="A35" s="26"/>
      <c r="B35" s="27"/>
      <c r="C35" s="27"/>
      <c r="D35" s="28"/>
      <c r="G35" s="126"/>
    </row>
    <row r="36" spans="1:7" s="22" customFormat="1" ht="19.5" x14ac:dyDescent="0.4">
      <c r="A36" s="335" t="s">
        <v>219</v>
      </c>
      <c r="B36" s="336"/>
      <c r="C36" s="336"/>
      <c r="D36" s="336"/>
      <c r="E36" s="336"/>
      <c r="F36" s="336"/>
      <c r="G36" s="126"/>
    </row>
    <row r="37" spans="1:7" s="22" customFormat="1" ht="33.75" x14ac:dyDescent="0.35">
      <c r="A37" s="40" t="s">
        <v>97</v>
      </c>
      <c r="B37" s="94">
        <v>1</v>
      </c>
      <c r="C37" s="120" t="str">
        <f>IF(B37=0, -5, "0")</f>
        <v>0</v>
      </c>
      <c r="D37" s="95" t="s">
        <v>595</v>
      </c>
      <c r="E37" s="94"/>
      <c r="F37" s="94" t="s">
        <v>357</v>
      </c>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ht="33" x14ac:dyDescent="0.3">
      <c r="A40" s="17" t="s">
        <v>82</v>
      </c>
      <c r="B40" s="94">
        <v>1</v>
      </c>
      <c r="C40" s="94"/>
      <c r="D40" s="95" t="s">
        <v>605</v>
      </c>
      <c r="E40" s="94"/>
      <c r="F40" s="94" t="s">
        <v>357</v>
      </c>
      <c r="G40" s="126"/>
    </row>
    <row r="41" spans="1:7" s="22" customFormat="1" x14ac:dyDescent="0.3">
      <c r="A41" s="17" t="s">
        <v>293</v>
      </c>
      <c r="B41" s="94">
        <v>2</v>
      </c>
      <c r="C41" s="94"/>
      <c r="D41" s="98"/>
      <c r="E41" s="94"/>
      <c r="F41" s="94"/>
      <c r="G41" s="126"/>
    </row>
    <row r="42" spans="1:7" s="22" customFormat="1" x14ac:dyDescent="0.3">
      <c r="A42" s="337" t="s">
        <v>36</v>
      </c>
      <c r="B42" s="338"/>
      <c r="C42" s="339"/>
      <c r="D42" s="244">
        <f>SUM(B37:C41)</f>
        <v>8</v>
      </c>
      <c r="E42" s="13"/>
      <c r="F42" s="13"/>
      <c r="G42" s="126"/>
    </row>
    <row r="43" spans="1:7" s="22" customFormat="1" x14ac:dyDescent="0.3">
      <c r="A43" s="337" t="s">
        <v>295</v>
      </c>
      <c r="B43" s="338"/>
      <c r="C43" s="339"/>
      <c r="D43" s="33">
        <f>D42/(COUNT(B37:C41)*2)</f>
        <v>0.8</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37" t="s">
        <v>36</v>
      </c>
      <c r="B52" s="338"/>
      <c r="C52" s="339"/>
      <c r="D52" s="244">
        <f>SUM(B46:C51)</f>
        <v>12</v>
      </c>
    </row>
    <row r="53" spans="1:7" x14ac:dyDescent="0.3">
      <c r="A53" s="337" t="s">
        <v>295</v>
      </c>
      <c r="B53" s="338"/>
      <c r="C53" s="339"/>
      <c r="D53" s="33">
        <f>D52/(COUNT(B46:C51)*2)</f>
        <v>1</v>
      </c>
    </row>
    <row r="54" spans="1:7" s="22" customFormat="1" x14ac:dyDescent="0.3">
      <c r="A54" s="26"/>
      <c r="B54" s="27"/>
      <c r="C54" s="27"/>
      <c r="D54" s="28"/>
      <c r="G54" s="126"/>
    </row>
    <row r="55" spans="1:7" ht="19.5" x14ac:dyDescent="0.4">
      <c r="A55" s="335" t="s">
        <v>8</v>
      </c>
      <c r="B55" s="336"/>
      <c r="C55" s="336"/>
      <c r="D55" s="336"/>
      <c r="E55" s="336"/>
      <c r="F55" s="336"/>
    </row>
    <row r="56" spans="1:7" ht="50.25" x14ac:dyDescent="0.35">
      <c r="A56" s="43" t="s">
        <v>176</v>
      </c>
      <c r="B56" s="94">
        <v>1</v>
      </c>
      <c r="C56" s="120" t="str">
        <f>IF(B56=0, -5, "0")</f>
        <v>0</v>
      </c>
      <c r="D56" s="95" t="s">
        <v>610</v>
      </c>
      <c r="E56" s="94"/>
      <c r="F56" s="94" t="s">
        <v>357</v>
      </c>
    </row>
    <row r="57" spans="1:7" x14ac:dyDescent="0.3">
      <c r="A57" s="21" t="s">
        <v>168</v>
      </c>
      <c r="B57" s="94">
        <v>2</v>
      </c>
      <c r="C57" s="94"/>
      <c r="D57" s="94"/>
      <c r="E57" s="99"/>
      <c r="F57" s="94"/>
    </row>
    <row r="58" spans="1:7" ht="35.25" customHeight="1" x14ac:dyDescent="0.3">
      <c r="A58" s="23" t="s">
        <v>244</v>
      </c>
      <c r="B58" s="94">
        <v>1</v>
      </c>
      <c r="C58" s="94"/>
      <c r="D58" s="113" t="s">
        <v>628</v>
      </c>
      <c r="E58" s="95"/>
      <c r="F58" s="94" t="s">
        <v>357</v>
      </c>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7" t="s">
        <v>36</v>
      </c>
      <c r="B63" s="338"/>
      <c r="C63" s="339"/>
      <c r="D63" s="244">
        <f>SUM(B56:C62)</f>
        <v>12</v>
      </c>
    </row>
    <row r="64" spans="1:7" x14ac:dyDescent="0.3">
      <c r="A64" s="337" t="s">
        <v>295</v>
      </c>
      <c r="B64" s="338"/>
      <c r="C64" s="339"/>
      <c r="D64" s="33">
        <f>D63/(COUNT(B56:C62)*2)</f>
        <v>0.8571428571428571</v>
      </c>
    </row>
    <row r="65" spans="1:7" s="22" customFormat="1" x14ac:dyDescent="0.3">
      <c r="A65" s="26"/>
      <c r="B65" s="27"/>
      <c r="C65" s="27"/>
      <c r="D65" s="28"/>
      <c r="G65" s="126"/>
    </row>
    <row r="66" spans="1:7" ht="19.5" x14ac:dyDescent="0.4">
      <c r="A66" s="335" t="s">
        <v>130</v>
      </c>
      <c r="B66" s="336"/>
      <c r="C66" s="336"/>
      <c r="D66" s="336"/>
      <c r="E66" s="336"/>
      <c r="F66" s="336"/>
    </row>
    <row r="67" spans="1:7" ht="19.5" x14ac:dyDescent="0.4">
      <c r="A67" s="17" t="s">
        <v>271</v>
      </c>
      <c r="B67" s="100" t="s">
        <v>32</v>
      </c>
      <c r="C67" s="101"/>
      <c r="D67" s="102"/>
      <c r="E67" s="102"/>
      <c r="F67" s="94"/>
    </row>
    <row r="68" spans="1:7" ht="19.5" x14ac:dyDescent="0.4">
      <c r="A68" s="17" t="s">
        <v>272</v>
      </c>
      <c r="B68" s="100">
        <v>1</v>
      </c>
      <c r="C68" s="101"/>
      <c r="D68" s="95" t="s">
        <v>611</v>
      </c>
      <c r="E68" s="102"/>
      <c r="F68" s="94" t="s">
        <v>357</v>
      </c>
    </row>
    <row r="69" spans="1:7" ht="19.5" x14ac:dyDescent="0.4">
      <c r="A69" s="17" t="s">
        <v>293</v>
      </c>
      <c r="B69" s="100">
        <v>2</v>
      </c>
      <c r="C69" s="101"/>
      <c r="D69" s="103"/>
      <c r="E69" s="103"/>
      <c r="F69" s="94"/>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33.75" x14ac:dyDescent="0.35">
      <c r="A77" s="46" t="s">
        <v>285</v>
      </c>
      <c r="B77" s="100">
        <v>1</v>
      </c>
      <c r="C77" s="120" t="str">
        <f>IF(B77=0, -5, "0")</f>
        <v>0</v>
      </c>
      <c r="D77" s="95" t="s">
        <v>608</v>
      </c>
      <c r="E77" s="105"/>
      <c r="F77" s="94" t="s">
        <v>357</v>
      </c>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7" t="s">
        <v>36</v>
      </c>
      <c r="B84" s="338"/>
      <c r="C84" s="339"/>
      <c r="D84" s="244">
        <f>SUM(B67:C83)</f>
        <v>20</v>
      </c>
    </row>
    <row r="85" spans="1:7" x14ac:dyDescent="0.3">
      <c r="A85" s="337" t="s">
        <v>295</v>
      </c>
      <c r="B85" s="338"/>
      <c r="C85" s="339"/>
      <c r="D85" s="33">
        <f>D84/(COUNT(B67:C83)*2)</f>
        <v>0.90909090909090906</v>
      </c>
    </row>
    <row r="86" spans="1:7" s="22" customFormat="1" x14ac:dyDescent="0.3">
      <c r="A86" s="26"/>
      <c r="B86" s="27"/>
      <c r="C86" s="27"/>
      <c r="D86" s="28"/>
      <c r="G86" s="126"/>
    </row>
    <row r="87" spans="1:7" ht="19.5" x14ac:dyDescent="0.4">
      <c r="A87" s="335" t="s">
        <v>211</v>
      </c>
      <c r="B87" s="336"/>
      <c r="C87" s="336"/>
      <c r="D87" s="336"/>
      <c r="E87" s="336"/>
      <c r="F87" s="336"/>
    </row>
    <row r="88" spans="1:7" ht="34.5" x14ac:dyDescent="0.4">
      <c r="A88" s="50" t="s">
        <v>273</v>
      </c>
      <c r="B88" s="110">
        <v>2</v>
      </c>
      <c r="C88" s="101"/>
      <c r="D88" s="95"/>
      <c r="E88" s="95"/>
      <c r="F88" s="94"/>
    </row>
    <row r="89" spans="1:7" ht="34.5" x14ac:dyDescent="0.4">
      <c r="A89" s="17" t="s">
        <v>272</v>
      </c>
      <c r="B89" s="110">
        <v>1</v>
      </c>
      <c r="C89" s="101"/>
      <c r="D89" s="95" t="s">
        <v>612</v>
      </c>
      <c r="E89" s="94"/>
      <c r="F89" s="94" t="s">
        <v>357</v>
      </c>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1</v>
      </c>
      <c r="C95" s="94"/>
      <c r="D95" s="95" t="s">
        <v>600</v>
      </c>
      <c r="E95" s="94"/>
      <c r="F95" s="94" t="s">
        <v>357</v>
      </c>
    </row>
    <row r="96" spans="1:7" x14ac:dyDescent="0.3">
      <c r="A96" s="25" t="s">
        <v>282</v>
      </c>
      <c r="B96" s="110">
        <v>2</v>
      </c>
      <c r="C96" s="94"/>
      <c r="D96" s="95"/>
      <c r="E96" s="94"/>
      <c r="F96" s="94"/>
    </row>
    <row r="97" spans="1:7" x14ac:dyDescent="0.3">
      <c r="A97" s="25" t="s">
        <v>283</v>
      </c>
      <c r="B97" s="110">
        <v>2</v>
      </c>
      <c r="C97" s="94"/>
      <c r="D97" s="95"/>
      <c r="E97" s="94"/>
      <c r="F97" s="94"/>
    </row>
    <row r="98" spans="1:7" ht="33" x14ac:dyDescent="0.3">
      <c r="A98" s="17" t="s">
        <v>134</v>
      </c>
      <c r="B98" s="110">
        <v>0</v>
      </c>
      <c r="C98" s="94"/>
      <c r="D98" s="95" t="s">
        <v>601</v>
      </c>
      <c r="E98" s="95" t="s">
        <v>602</v>
      </c>
      <c r="F98" s="94" t="s">
        <v>356</v>
      </c>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7" t="s">
        <v>36</v>
      </c>
      <c r="B102" s="338"/>
      <c r="C102" s="339"/>
      <c r="D102" s="244">
        <f>SUM(B88:C101)</f>
        <v>24</v>
      </c>
    </row>
    <row r="103" spans="1:7" x14ac:dyDescent="0.3">
      <c r="A103" s="337" t="s">
        <v>295</v>
      </c>
      <c r="B103" s="338"/>
      <c r="C103" s="339"/>
      <c r="D103" s="33">
        <f>D102/(COUNT(B88:C101)*2)</f>
        <v>0.8571428571428571</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5" t="s">
        <v>212</v>
      </c>
      <c r="B106" s="336"/>
      <c r="C106" s="336"/>
      <c r="D106" s="336"/>
      <c r="E106" s="336"/>
      <c r="F106" s="336"/>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7" t="s">
        <v>36</v>
      </c>
      <c r="B118" s="338"/>
      <c r="C118" s="339"/>
      <c r="D118" s="244">
        <f>SUM(B107:C117)</f>
        <v>22</v>
      </c>
      <c r="E118" s="13"/>
      <c r="F118" s="13"/>
      <c r="G118" s="126"/>
    </row>
    <row r="119" spans="1:7" s="22" customFormat="1" x14ac:dyDescent="0.3">
      <c r="A119" s="337" t="s">
        <v>295</v>
      </c>
      <c r="B119" s="338"/>
      <c r="C119" s="339"/>
      <c r="D119" s="33">
        <f>D118/(COUNT(B107:C117)*2)</f>
        <v>1</v>
      </c>
      <c r="E119" s="13"/>
      <c r="F119" s="13"/>
      <c r="G119" s="126"/>
    </row>
    <row r="120" spans="1:7" s="22" customFormat="1" x14ac:dyDescent="0.3">
      <c r="A120" s="26"/>
      <c r="B120" s="27"/>
      <c r="C120" s="27"/>
      <c r="D120" s="28"/>
      <c r="G120" s="126"/>
    </row>
    <row r="121" spans="1:7" ht="19.5" x14ac:dyDescent="0.4">
      <c r="A121" s="335" t="s">
        <v>185</v>
      </c>
      <c r="B121" s="336"/>
      <c r="C121" s="336"/>
      <c r="D121" s="336"/>
      <c r="E121" s="336"/>
      <c r="F121" s="336"/>
    </row>
    <row r="122" spans="1:7" ht="33" x14ac:dyDescent="0.3">
      <c r="A122" s="44" t="s">
        <v>275</v>
      </c>
      <c r="B122" s="111">
        <v>1</v>
      </c>
      <c r="C122" s="94"/>
      <c r="D122" s="113" t="s">
        <v>589</v>
      </c>
      <c r="E122" s="113"/>
      <c r="F122" s="94" t="s">
        <v>357</v>
      </c>
    </row>
    <row r="123" spans="1:7" ht="33" x14ac:dyDescent="0.3">
      <c r="A123" s="44" t="s">
        <v>272</v>
      </c>
      <c r="B123" s="111">
        <v>1</v>
      </c>
      <c r="C123" s="94"/>
      <c r="D123" s="95" t="s">
        <v>616</v>
      </c>
      <c r="E123" s="95"/>
      <c r="F123" s="94" t="s">
        <v>357</v>
      </c>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51" x14ac:dyDescent="0.4">
      <c r="A126" s="17" t="s">
        <v>292</v>
      </c>
      <c r="B126" s="111">
        <v>1</v>
      </c>
      <c r="C126" s="101"/>
      <c r="D126" s="95" t="s">
        <v>617</v>
      </c>
      <c r="E126" s="102"/>
      <c r="F126" s="94" t="s">
        <v>357</v>
      </c>
    </row>
    <row r="127" spans="1:7" ht="36" x14ac:dyDescent="0.35">
      <c r="A127" s="43" t="s">
        <v>213</v>
      </c>
      <c r="B127" s="111">
        <v>2</v>
      </c>
      <c r="C127" s="120" t="str">
        <f>IF(B127=0, -5, "0")</f>
        <v>0</v>
      </c>
      <c r="D127" s="107"/>
      <c r="E127" s="102"/>
      <c r="F127" s="94"/>
    </row>
    <row r="128" spans="1:7" ht="18" x14ac:dyDescent="0.35">
      <c r="A128" s="40" t="s">
        <v>236</v>
      </c>
      <c r="B128" s="111">
        <v>1</v>
      </c>
      <c r="C128" s="120" t="str">
        <f>IF(B128=0, -5, "0")</f>
        <v>0</v>
      </c>
      <c r="D128" s="95" t="s">
        <v>588</v>
      </c>
      <c r="E128" s="95"/>
      <c r="F128" s="94" t="s">
        <v>356</v>
      </c>
    </row>
    <row r="129" spans="1:7" ht="33" x14ac:dyDescent="0.3">
      <c r="A129" s="20" t="s">
        <v>166</v>
      </c>
      <c r="B129" s="111">
        <v>1</v>
      </c>
      <c r="C129" s="121"/>
      <c r="D129" s="95" t="s">
        <v>593</v>
      </c>
      <c r="E129" s="95"/>
      <c r="F129" s="94" t="s">
        <v>357</v>
      </c>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7" t="s">
        <v>36</v>
      </c>
      <c r="B133" s="338"/>
      <c r="C133" s="339"/>
      <c r="D133" s="244">
        <f>SUM(B122:C132)</f>
        <v>17</v>
      </c>
    </row>
    <row r="134" spans="1:7" x14ac:dyDescent="0.3">
      <c r="A134" s="337" t="s">
        <v>295</v>
      </c>
      <c r="B134" s="338"/>
      <c r="C134" s="339"/>
      <c r="D134" s="32">
        <f>D133/(COUNT(B122:C132)*2)</f>
        <v>0.77272727272727271</v>
      </c>
    </row>
    <row r="135" spans="1:7" s="22" customFormat="1" x14ac:dyDescent="0.3">
      <c r="A135" s="26"/>
      <c r="B135" s="27"/>
      <c r="C135" s="27"/>
      <c r="D135" s="31"/>
      <c r="G135" s="126"/>
    </row>
    <row r="136" spans="1:7" ht="19.5" x14ac:dyDescent="0.4">
      <c r="A136" s="335" t="s">
        <v>71</v>
      </c>
      <c r="B136" s="336"/>
      <c r="C136" s="336"/>
      <c r="D136" s="336"/>
      <c r="E136" s="336"/>
      <c r="F136" s="336"/>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ht="34.5" customHeight="1" x14ac:dyDescent="0.3">
      <c r="A140" s="52" t="s">
        <v>278</v>
      </c>
      <c r="B140" s="110">
        <v>1</v>
      </c>
      <c r="C140" s="95"/>
      <c r="D140" s="129" t="s">
        <v>595</v>
      </c>
      <c r="E140" s="94"/>
      <c r="F140" s="94" t="s">
        <v>357</v>
      </c>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1</v>
      </c>
      <c r="C143" s="122"/>
      <c r="D143" s="95" t="s">
        <v>597</v>
      </c>
      <c r="E143" s="94"/>
      <c r="F143" s="94" t="s">
        <v>357</v>
      </c>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ht="33" x14ac:dyDescent="0.3">
      <c r="A146" s="23" t="s">
        <v>95</v>
      </c>
      <c r="B146" s="110">
        <v>1</v>
      </c>
      <c r="C146" s="95"/>
      <c r="D146" s="95" t="s">
        <v>621</v>
      </c>
      <c r="E146" s="94"/>
      <c r="F146" s="94" t="s">
        <v>357</v>
      </c>
    </row>
    <row r="147" spans="1:7" ht="33" x14ac:dyDescent="0.3">
      <c r="A147" s="50" t="s">
        <v>214</v>
      </c>
      <c r="B147" s="110">
        <v>1</v>
      </c>
      <c r="C147" s="95"/>
      <c r="D147" s="95" t="s">
        <v>613</v>
      </c>
      <c r="E147" s="94"/>
      <c r="F147" s="94" t="s">
        <v>357</v>
      </c>
    </row>
    <row r="148" spans="1:7" x14ac:dyDescent="0.3">
      <c r="A148" s="17" t="s">
        <v>305</v>
      </c>
      <c r="B148" s="110">
        <v>2</v>
      </c>
      <c r="C148" s="95"/>
      <c r="D148" s="115"/>
      <c r="E148" s="94"/>
      <c r="F148" s="94"/>
    </row>
    <row r="149" spans="1:7" x14ac:dyDescent="0.3">
      <c r="A149" s="337" t="s">
        <v>36</v>
      </c>
      <c r="B149" s="338"/>
      <c r="C149" s="339"/>
      <c r="D149" s="244">
        <f>SUM(B137:C148)</f>
        <v>20</v>
      </c>
    </row>
    <row r="150" spans="1:7" x14ac:dyDescent="0.3">
      <c r="A150" s="337" t="s">
        <v>295</v>
      </c>
      <c r="B150" s="338"/>
      <c r="C150" s="339"/>
      <c r="D150" s="33">
        <f>D149/(COUNT(B137:C148)*2)</f>
        <v>0.83333333333333337</v>
      </c>
    </row>
    <row r="151" spans="1:7" s="22" customFormat="1" x14ac:dyDescent="0.3">
      <c r="A151" s="26"/>
      <c r="B151" s="27"/>
      <c r="C151" s="27"/>
      <c r="D151" s="28"/>
      <c r="G151" s="126"/>
    </row>
    <row r="152" spans="1:7" ht="19.5" x14ac:dyDescent="0.4">
      <c r="A152" s="335" t="s">
        <v>217</v>
      </c>
      <c r="B152" s="336"/>
      <c r="C152" s="336"/>
      <c r="D152" s="336"/>
      <c r="E152" s="336"/>
      <c r="F152" s="336"/>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33.75" x14ac:dyDescent="0.35">
      <c r="A157" s="40" t="s">
        <v>308</v>
      </c>
      <c r="B157" s="94">
        <v>1</v>
      </c>
      <c r="C157" s="120" t="str">
        <f>IF(B157=0, -5, "0")</f>
        <v>0</v>
      </c>
      <c r="D157" s="95" t="s">
        <v>592</v>
      </c>
      <c r="E157" s="94"/>
      <c r="F157" s="94" t="s">
        <v>356</v>
      </c>
    </row>
    <row r="158" spans="1:7" ht="33" x14ac:dyDescent="0.3">
      <c r="A158" s="76" t="s">
        <v>196</v>
      </c>
      <c r="B158" s="94">
        <v>1</v>
      </c>
      <c r="C158" s="94"/>
      <c r="D158" s="129" t="s">
        <v>627</v>
      </c>
      <c r="E158" s="94"/>
      <c r="F158" s="94" t="s">
        <v>357</v>
      </c>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7" t="s">
        <v>36</v>
      </c>
      <c r="B161" s="342"/>
      <c r="C161" s="343"/>
      <c r="D161" s="245">
        <f>SUM(B153:C160)</f>
        <v>14</v>
      </c>
    </row>
    <row r="162" spans="1:7" x14ac:dyDescent="0.3">
      <c r="A162" s="337" t="s">
        <v>295</v>
      </c>
      <c r="B162" s="338"/>
      <c r="C162" s="339"/>
      <c r="D162" s="33">
        <f>D161/(COUNT(B153:C160)*2)</f>
        <v>0.875</v>
      </c>
    </row>
    <row r="163" spans="1:7" s="22" customFormat="1" x14ac:dyDescent="0.3">
      <c r="A163" s="26"/>
      <c r="B163" s="27"/>
      <c r="C163" s="29"/>
      <c r="D163" s="30"/>
      <c r="G163" s="126"/>
    </row>
    <row r="164" spans="1:7" ht="19.5" x14ac:dyDescent="0.4">
      <c r="A164" s="335" t="s">
        <v>77</v>
      </c>
      <c r="B164" s="336"/>
      <c r="C164" s="336"/>
      <c r="D164" s="336"/>
      <c r="E164" s="336"/>
      <c r="F164" s="336"/>
    </row>
    <row r="165" spans="1:7" ht="50.25" x14ac:dyDescent="0.35">
      <c r="A165" s="40" t="s">
        <v>286</v>
      </c>
      <c r="B165" s="94">
        <v>1</v>
      </c>
      <c r="C165" s="120" t="str">
        <f>IF(B165=0, -5, "0")</f>
        <v>0</v>
      </c>
      <c r="D165" s="95" t="s">
        <v>591</v>
      </c>
      <c r="E165" s="94"/>
      <c r="F165" s="94" t="s">
        <v>356</v>
      </c>
    </row>
    <row r="166" spans="1:7" x14ac:dyDescent="0.3">
      <c r="A166" s="17" t="s">
        <v>287</v>
      </c>
      <c r="B166" s="94">
        <v>2</v>
      </c>
      <c r="C166" s="94"/>
      <c r="D166" s="95"/>
      <c r="E166" s="94"/>
      <c r="F166" s="94"/>
    </row>
    <row r="167" spans="1:7" ht="33" x14ac:dyDescent="0.3">
      <c r="A167" s="44" t="s">
        <v>215</v>
      </c>
      <c r="B167" s="94">
        <v>1</v>
      </c>
      <c r="C167" s="94"/>
      <c r="D167" s="95" t="s">
        <v>614</v>
      </c>
      <c r="E167" s="94"/>
      <c r="F167" s="94" t="s">
        <v>357</v>
      </c>
    </row>
    <row r="168" spans="1:7" x14ac:dyDescent="0.3">
      <c r="A168" s="17" t="s">
        <v>86</v>
      </c>
      <c r="B168" s="94">
        <v>2</v>
      </c>
      <c r="C168" s="94"/>
      <c r="D168" s="94"/>
      <c r="E168" s="95"/>
      <c r="F168" s="94"/>
    </row>
    <row r="169" spans="1:7" x14ac:dyDescent="0.3">
      <c r="A169" s="337" t="s">
        <v>36</v>
      </c>
      <c r="B169" s="338"/>
      <c r="C169" s="339"/>
      <c r="D169" s="244">
        <f>SUM(B165:C168)</f>
        <v>6</v>
      </c>
    </row>
    <row r="170" spans="1:7" x14ac:dyDescent="0.3">
      <c r="A170" s="337" t="s">
        <v>295</v>
      </c>
      <c r="B170" s="338"/>
      <c r="C170" s="339"/>
      <c r="D170" s="33">
        <f>D169/(COUNT(B165:C168)*2)</f>
        <v>0.75</v>
      </c>
    </row>
    <row r="171" spans="1:7" s="22" customFormat="1" x14ac:dyDescent="0.3">
      <c r="A171" s="26"/>
      <c r="B171" s="27"/>
      <c r="C171" s="27"/>
      <c r="D171" s="28"/>
      <c r="G171" s="126"/>
    </row>
    <row r="172" spans="1:7" ht="19.5" x14ac:dyDescent="0.4">
      <c r="A172" s="340" t="s">
        <v>17</v>
      </c>
      <c r="B172" s="341"/>
      <c r="C172" s="341"/>
      <c r="D172" s="341"/>
      <c r="E172" s="341"/>
      <c r="F172" s="341"/>
    </row>
    <row r="173" spans="1:7" ht="82.5" x14ac:dyDescent="0.3">
      <c r="A173" s="20" t="s">
        <v>180</v>
      </c>
      <c r="B173" s="94">
        <v>0</v>
      </c>
      <c r="C173" s="94"/>
      <c r="D173" s="95" t="s">
        <v>620</v>
      </c>
      <c r="E173" s="95" t="s">
        <v>618</v>
      </c>
      <c r="F173" s="94" t="s">
        <v>357</v>
      </c>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7" t="s">
        <v>36</v>
      </c>
      <c r="B177" s="338"/>
      <c r="C177" s="339"/>
      <c r="D177" s="244">
        <f>SUM(B173:C176)</f>
        <v>6</v>
      </c>
    </row>
    <row r="178" spans="1:7" x14ac:dyDescent="0.3">
      <c r="A178" s="337" t="s">
        <v>295</v>
      </c>
      <c r="B178" s="338"/>
      <c r="C178" s="339"/>
      <c r="D178" s="33">
        <f>D177/(COUNT(B173:C176)*2)</f>
        <v>0.75</v>
      </c>
    </row>
    <row r="179" spans="1:7" s="22" customFormat="1" x14ac:dyDescent="0.3">
      <c r="A179" s="26"/>
      <c r="B179" s="27"/>
      <c r="C179" s="27"/>
      <c r="D179" s="28"/>
      <c r="G179" s="126"/>
    </row>
    <row r="180" spans="1:7" ht="19.5" x14ac:dyDescent="0.4">
      <c r="A180" s="335" t="s">
        <v>78</v>
      </c>
      <c r="B180" s="336"/>
      <c r="C180" s="336"/>
      <c r="D180" s="336"/>
      <c r="E180" s="336"/>
      <c r="F180" s="336"/>
    </row>
    <row r="181" spans="1:7" ht="66" x14ac:dyDescent="0.3">
      <c r="A181" s="44" t="s">
        <v>315</v>
      </c>
      <c r="B181" s="94">
        <v>0</v>
      </c>
      <c r="C181" s="94"/>
      <c r="D181" s="95" t="s">
        <v>619</v>
      </c>
      <c r="E181" s="95" t="s">
        <v>590</v>
      </c>
      <c r="F181" s="94" t="s">
        <v>356</v>
      </c>
    </row>
    <row r="182" spans="1:7" ht="49.5" x14ac:dyDescent="0.3">
      <c r="A182" s="52" t="s">
        <v>220</v>
      </c>
      <c r="B182" s="94">
        <v>1</v>
      </c>
      <c r="C182" s="94"/>
      <c r="D182" s="95" t="s">
        <v>604</v>
      </c>
      <c r="E182" s="69"/>
      <c r="F182" s="94" t="s">
        <v>356</v>
      </c>
    </row>
    <row r="183" spans="1:7" ht="49.5" x14ac:dyDescent="0.3">
      <c r="A183" s="17" t="s">
        <v>88</v>
      </c>
      <c r="B183" s="94">
        <v>0</v>
      </c>
      <c r="C183" s="94"/>
      <c r="D183" s="95" t="s">
        <v>586</v>
      </c>
      <c r="E183" s="95" t="s">
        <v>587</v>
      </c>
      <c r="F183" s="94" t="s">
        <v>357</v>
      </c>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7" t="s">
        <v>36</v>
      </c>
      <c r="B186" s="338"/>
      <c r="C186" s="339"/>
      <c r="D186" s="244">
        <f>SUM(B181:C185)</f>
        <v>5</v>
      </c>
    </row>
    <row r="187" spans="1:7" x14ac:dyDescent="0.3">
      <c r="A187" s="337" t="s">
        <v>295</v>
      </c>
      <c r="B187" s="338"/>
      <c r="C187" s="339"/>
      <c r="D187" s="33">
        <f>D186/(COUNT(B181:C185)*2)</f>
        <v>0.5</v>
      </c>
    </row>
    <row r="188" spans="1:7" s="22" customFormat="1" x14ac:dyDescent="0.3">
      <c r="A188" s="26"/>
      <c r="B188" s="27"/>
      <c r="C188" s="27"/>
      <c r="D188" s="28"/>
      <c r="G188" s="126"/>
    </row>
    <row r="189" spans="1:7" ht="19.5" x14ac:dyDescent="0.4">
      <c r="A189" s="335" t="s">
        <v>216</v>
      </c>
      <c r="B189" s="336"/>
      <c r="C189" s="336"/>
      <c r="D189" s="336"/>
      <c r="E189" s="336"/>
      <c r="F189" s="336"/>
    </row>
    <row r="190" spans="1:7" x14ac:dyDescent="0.3">
      <c r="A190" s="44" t="s">
        <v>371</v>
      </c>
      <c r="B190" s="94">
        <v>2</v>
      </c>
      <c r="C190" s="94"/>
      <c r="D190" s="94"/>
      <c r="E190" s="94"/>
      <c r="F190" s="94"/>
      <c r="G190" s="13"/>
    </row>
    <row r="191" spans="1:7" ht="18" x14ac:dyDescent="0.35">
      <c r="A191" s="67" t="s">
        <v>316</v>
      </c>
      <c r="B191" s="94">
        <v>2</v>
      </c>
      <c r="C191" s="120" t="str">
        <f>IF(B191=0, -5, "0")</f>
        <v>0</v>
      </c>
      <c r="D191" s="94"/>
      <c r="E191" s="94"/>
      <c r="F191" s="94"/>
    </row>
    <row r="192" spans="1:7" ht="49.5" x14ac:dyDescent="0.3">
      <c r="A192" s="20" t="s">
        <v>311</v>
      </c>
      <c r="B192" s="94">
        <v>1</v>
      </c>
      <c r="C192" s="94"/>
      <c r="D192" s="95" t="s">
        <v>615</v>
      </c>
      <c r="E192" s="94"/>
      <c r="F192" s="94" t="s">
        <v>356</v>
      </c>
    </row>
    <row r="193" spans="1:6" x14ac:dyDescent="0.3">
      <c r="A193" s="53" t="s">
        <v>189</v>
      </c>
      <c r="B193" s="94">
        <v>2</v>
      </c>
      <c r="C193" s="94"/>
      <c r="D193" s="94"/>
      <c r="E193" s="94"/>
      <c r="F193" s="94"/>
    </row>
    <row r="194" spans="1:6" x14ac:dyDescent="0.3">
      <c r="A194" s="337" t="s">
        <v>36</v>
      </c>
      <c r="B194" s="338"/>
      <c r="C194" s="339"/>
      <c r="D194" s="54">
        <f>SUM(B190:C193)</f>
        <v>7</v>
      </c>
    </row>
    <row r="195" spans="1:6" x14ac:dyDescent="0.3">
      <c r="A195" s="337" t="s">
        <v>295</v>
      </c>
      <c r="B195" s="338"/>
      <c r="C195" s="339"/>
      <c r="D195" s="33">
        <f>D194/(COUNT(B190:C193)*2)</f>
        <v>0.875</v>
      </c>
    </row>
    <row r="197" spans="1:6" ht="18" x14ac:dyDescent="0.35">
      <c r="A197" s="64" t="s">
        <v>510</v>
      </c>
      <c r="B197" s="63"/>
      <c r="C197" s="63"/>
      <c r="D197" s="297">
        <f>E197/F197</f>
        <v>0.65625</v>
      </c>
      <c r="E197" s="287">
        <f>COUNTIF('A3 Technique'!F17:F193,"ok")</f>
        <v>21</v>
      </c>
      <c r="F197" s="288">
        <f>COUNTA('A3 Technique'!F17:F193)</f>
        <v>32</v>
      </c>
    </row>
    <row r="198" spans="1:6" ht="22.5" x14ac:dyDescent="0.3">
      <c r="A198" s="35" t="s">
        <v>45</v>
      </c>
      <c r="B198" s="36"/>
      <c r="C198" s="37"/>
      <c r="D198" s="38">
        <f>SUM(D194,D186,D177,D169,D161,D63,D52,D33,D22,D118,D149,D133,D102,D84,D42)</f>
        <v>197</v>
      </c>
    </row>
    <row r="199" spans="1:6" ht="22.5" x14ac:dyDescent="0.3">
      <c r="A199" s="35" t="s">
        <v>323</v>
      </c>
      <c r="B199" s="36"/>
      <c r="C199" s="37"/>
      <c r="D199" s="39">
        <f>D198/(COUNT(B190:C193,B181:C185,B173:C176,B165:C168,B153:C160,B56:C62,B46:C51,B26:C32,B17:C21,B107:C117,B137:C148,B122:C132,B88:C101,B67:C83,B37:C41)*2)</f>
        <v>0.86403508771929827</v>
      </c>
    </row>
  </sheetData>
  <sheetProtection algorithmName="SHA-512" hashValue="GKK7TZmoj2jvds/E65F6ETueEdOQTntuXHQPf5R8rHFsQQrjJwzTiLY2voiTvalVfm5j1sw9HJ/cH8XyoDK2+A==" saltValue="wlHj8UoqzvEwHP3eu8PVyw=="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cp:lastModifiedBy>
  <cp:lastPrinted>2018-02-22T14:54:44Z</cp:lastPrinted>
  <dcterms:created xsi:type="dcterms:W3CDTF">2015-10-03T07:44:26Z</dcterms:created>
  <dcterms:modified xsi:type="dcterms:W3CDTF">2019-02-15T10:23:14Z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