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idou2 juillet 2019\"/>
    </mc:Choice>
  </mc:AlternateContent>
  <bookViews>
    <workbookView xWindow="0" yWindow="0" windowWidth="20490" windowHeight="835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44" l="1"/>
  <c r="B112" i="29" l="1"/>
  <c r="D714" i="48" l="1"/>
  <c r="D715" i="48"/>
  <c r="D711" i="48"/>
  <c r="D712" i="48" s="1"/>
  <c r="D704" i="48"/>
  <c r="D705" i="48" s="1"/>
  <c r="D690" i="48"/>
  <c r="D691" i="48"/>
  <c r="D640" i="48"/>
  <c r="D630" i="48"/>
  <c r="D616" i="48"/>
  <c r="D617" i="48" s="1"/>
  <c r="D599" i="48"/>
  <c r="D600" i="48"/>
  <c r="D596" i="48"/>
  <c r="D597" i="48"/>
  <c r="D578" i="48"/>
  <c r="D579" i="48"/>
  <c r="D59" i="45"/>
  <c r="D517"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D134" i="45" l="1"/>
  <c r="D135" i="45" s="1"/>
  <c r="D556" i="44"/>
  <c r="D557" i="44" s="1"/>
  <c r="D385" i="44"/>
  <c r="D386" i="44" s="1"/>
  <c r="D596" i="44"/>
  <c r="D597" i="44" s="1"/>
  <c r="D578" i="44"/>
  <c r="D100" i="45"/>
  <c r="D101" i="45" s="1"/>
  <c r="D58" i="47"/>
  <c r="D59" i="47" s="1"/>
  <c r="D134" i="47"/>
  <c r="D135" i="47" s="1"/>
  <c r="D118" i="47"/>
  <c r="D119" i="47" s="1"/>
  <c r="D44" i="44"/>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21" i="44" s="1"/>
  <c r="D467" i="44"/>
  <c r="D468" i="44" s="1"/>
  <c r="D689" i="44"/>
  <c r="B689" i="44" s="1"/>
  <c r="D690" i="44" s="1"/>
  <c r="D711" i="44"/>
  <c r="D515" i="44"/>
  <c r="B515" i="44" s="1"/>
  <c r="D516" i="44" s="1"/>
  <c r="B80" i="29" s="1"/>
  <c r="D362" i="44"/>
  <c r="D363" i="44" s="1"/>
  <c r="D127" i="44"/>
  <c r="B127" i="44" s="1"/>
  <c r="D128" i="44" s="1"/>
  <c r="D714" i="44" l="1"/>
  <c r="D715" i="44" s="1"/>
  <c r="B106" i="29" s="1"/>
  <c r="D712" i="44"/>
  <c r="D691" i="44"/>
  <c r="B101" i="29" s="1"/>
  <c r="D599" i="44"/>
  <c r="D600" i="44" s="1"/>
  <c r="D423" i="44"/>
  <c r="D424" i="44" s="1"/>
  <c r="B70" i="29" s="1"/>
  <c r="D183" i="44"/>
  <c r="B50" i="29" s="1"/>
  <c r="D129" i="44"/>
  <c r="B45" i="29" s="1"/>
  <c r="D47" i="44"/>
  <c r="D48" i="44" s="1"/>
  <c r="B40" i="29" s="1"/>
  <c r="D45" i="44"/>
  <c r="D579" i="44"/>
  <c r="D214" i="47"/>
  <c r="D215" i="47" s="1"/>
  <c r="B11" i="47" s="1"/>
  <c r="D717" i="44"/>
  <c r="B35" i="29" s="1"/>
  <c r="D214" i="45"/>
  <c r="D215" i="45" s="1"/>
  <c r="B111" i="29" s="1"/>
  <c r="D244" i="44"/>
  <c r="D661" i="44"/>
  <c r="D299" i="44"/>
  <c r="D559" i="44"/>
  <c r="D470" i="44"/>
  <c r="D365" i="44"/>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<sst xmlns="http://schemas.openxmlformats.org/spreadsheetml/2006/main" count="2623" uniqueCount="530">
  <si>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</si>
  <si>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</si>
  <si>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</si>
  <si>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</si>
  <si>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</si>
  <si>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</si>
  <si>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</si>
  <si>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</si>
  <si>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</si>
  <si>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</si>
  <si>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</si>
  <si>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</si>
  <si>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</si>
  <si>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</si>
  <si>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</si>
  <si>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</si>
  <si>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</si>
  <si>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</si>
  <si>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</si>
  <si>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</si>
  <si>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</si>
  <si>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</si>
  <si>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</si>
  <si>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</si>
  <si>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</si>
  <si>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</si>
  <si>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</si>
  <si>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</si>
  <si>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</si>
  <si>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</si>
  <si>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</si>
  <si>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</si>
  <si>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</si>
  <si>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</si>
  <si>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</si>
  <si>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</si>
  <si>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</si>
  <si>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</si>
  <si>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</si>
  <si>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</si>
  <si>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</si>
  <si>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</si>
  <si>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</si>
  <si>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</si>
  <si>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</si>
  <si>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</si>
  <si>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</si>
  <si>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</si>
  <si>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</si>
  <si>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</si>
  <si>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</si>
  <si>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</si>
  <si>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</si>
  <si>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</si>
  <si>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</si>
  <si>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</si>
  <si>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</si>
  <si>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</si>
  <si>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</si>
  <si>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</si>
  <si>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</si>
  <si>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</si>
  <si>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</si>
  <si>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</si>
  <si>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</si>
  <si>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</si>
  <si>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</si>
  <si>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</si>
  <si>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</si>
  <si>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</si>
  <si>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</si>
  <si>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</si>
  <si>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</si>
  <si>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</si>
  <si>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</si>
  <si>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</si>
  <si>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</si>
  <si>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</si>
  <si>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</si>
  <si>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</si>
  <si>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</si>
  <si>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</si>
  <si>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</si>
  <si>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</si>
  <si>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</si>
  <si>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</si>
  <si>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</si>
  <si>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</si>
  <si>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</si>
  <si>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</si>
  <si>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</si>
  <si>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</si>
  <si>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</si>
  <si>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</si>
  <si>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</si>
  <si>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</si>
  <si>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</si>
  <si>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</si>
  <si>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</si>
  <si>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</si>
  <si>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</si>
  <si>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</si>
  <si>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</si>
  <si>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</si>
  <si>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</si>
  <si>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</si>
  <si>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</si>
  <si>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</si>
  <si>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</si>
  <si>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</si>
  <si>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</si>
  <si>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</si>
  <si>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</si>
  <si>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</si>
  <si>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</si>
  <si>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</si>
  <si>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</si>
  <si>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</si>
  <si>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</si>
  <si>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</si>
  <si>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</si>
  <si>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</si>
  <si>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</si>
  <si>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</si>
  <si>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</si>
  <si>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</si>
  <si>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</si>
  <si>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</si>
  <si>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</si>
  <si>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</si>
  <si>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</si>
  <si>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</si>
  <si>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</si>
  <si>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</si>
  <si>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</si>
  <si>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</si>
  <si>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</si>
  <si>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</si>
  <si>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</si>
  <si>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</si>
  <si>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</si>
  <si>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</si>
  <si>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</si>
  <si>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</si>
  <si>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</si>
  <si>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</si>
  <si>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</si>
  <si>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</si>
  <si>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</si>
  <si>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</si>
  <si>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</si>
  <si>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</si>
  <si>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</si>
  <si>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</si>
  <si>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</si>
  <si>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</si>
  <si>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</si>
  <si>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</si>
  <si>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</si>
  <si>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</si>
  <si>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</si>
  <si>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</si>
  <si>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</si>
  <si>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</si>
  <si>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</si>
  <si>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</si>
  <si>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</si>
  <si>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</si>
  <si>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</si>
  <si>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</si>
  <si>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</si>
  <si>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</si>
  <si>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</si>
  <si>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</si>
  <si>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</si>
  <si>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</si>
  <si>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</si>
  <si>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</si>
  <si>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</si>
  <si>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</si>
  <si>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</si>
  <si>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</si>
  <si>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</si>
  <si>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</si>
  <si>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</si>
  <si>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</si>
  <si>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</si>
  <si>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</si>
  <si>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</si>
  <si>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</si>
  <si>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</si>
  <si>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</si>
  <si>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</si>
  <si>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</si>
  <si>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</si>
  <si>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</si>
  <si>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</si>
  <si>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</si>
  <si>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</si>
  <si>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</si>
  <si>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</si>
  <si>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</si>
  <si>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</si>
  <si>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</si>
  <si>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</si>
  <si>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</si>
  <si>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</si>
  <si>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</si>
  <si>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</si>
  <si>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</si>
  <si>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</si>
  <si>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</si>
  <si>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</si>
  <si>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</si>
  <si>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</si>
  <si>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</si>
  <si>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</si>
  <si>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</si>
  <si>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</si>
  <si>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</si>
  <si>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</si>
  <si>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</si>
  <si>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</si>
  <si>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</si>
  <si>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</si>
  <si>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</si>
  <si>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</si>
  <si>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</si>
  <si>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</si>
  <si>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</si>
  <si>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</si>
  <si>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</si>
  <si>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</si>
  <si>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</si>
  <si>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</si>
  <si>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</si>
  <si>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</si>
  <si>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</si>
  <si>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</si>
  <si>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</si>
  <si>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</si>
  <si>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</si>
  <si>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</si>
  <si>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</si>
  <si>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</si>
  <si>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</si>
  <si>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</si>
  <si>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</si>
  <si>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</si>
  <si>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</si>
  <si>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</si>
  <si>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</si>
  <si>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</si>
  <si>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</si>
  <si>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</si>
  <si>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</si>
  <si>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</si>
  <si>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</si>
  <si>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</si>
  <si>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</si>
  <si>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</si>
  <si>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</si>
  <si>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</si>
  <si>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</si>
  <si>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</si>
  <si>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</si>
  <si>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</si>
  <si>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</si>
  <si>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</si>
  <si>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</si>
  <si>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</si>
  <si>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</si>
  <si>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</si>
  <si>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</si>
  <si>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</si>
  <si>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</si>
  <si>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</si>
  <si>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</si>
  <si>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</si>
  <si>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</si>
  <si>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</si>
  <si>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</si>
  <si>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</si>
  <si>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</si>
  <si>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</si>
  <si>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</si>
  <si>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</si>
  <si>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</si>
  <si>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</si>
  <si>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</si>
  <si>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</si>
  <si>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</si>
  <si>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</si>
  <si>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</si>
  <si>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</si>
  <si>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</si>
  <si>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</si>
  <si>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</si>
  <si>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</si>
  <si>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</si>
  <si>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</si>
  <si>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</si>
  <si>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</si>
  <si>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</si>
  <si>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</si>
  <si>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</si>
  <si>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</si>
  <si>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</si>
  <si>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</si>
  <si>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</si>
  <si>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</si>
  <si>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</si>
  <si>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</si>
  <si>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</si>
  <si>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</si>
  <si>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</si>
  <si>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</si>
  <si>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</si>
  <si>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</si>
  <si>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</si>
  <si>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</si>
  <si>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</si>
  <si>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</si>
  <si>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</si>
  <si>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</si>
  <si>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</si>
  <si>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</si>
  <si>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</si>
  <si>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</si>
  <si>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</si>
  <si>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</si>
  <si>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</si>
  <si>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</si>
  <si>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</si>
  <si>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</si>
  <si>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</si>
  <si>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</si>
  <si>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</si>
  <si>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</si>
  <si>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</si>
  <si>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</si>
  <si>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</si>
  <si>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</si>
  <si>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</si>
  <si>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</si>
  <si>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</si>
  <si>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</si>
  <si>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</si>
  <si>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</si>
  <si>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</si>
  <si>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</si>
  <si>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</si>
  <si>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</si>
  <si>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</si>
  <si>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</si>
  <si>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</si>
  <si>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</si>
  <si>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</si>
  <si>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</si>
  <si>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</si>
  <si>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</si>
  <si>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</si>
  <si>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</si>
  <si>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</si>
  <si>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</si>
  <si>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</si>
  <si>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</si>
  <si>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</si>
  <si>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</si>
  <si>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</si>
  <si>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</si>
  <si>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</si>
  <si>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</si>
  <si>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</si>
  <si>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</si>
  <si>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</si>
  <si>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</si>
  <si>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</si>
  <si>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</si>
  <si>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</si>
  <si>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</si>
  <si>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</si>
  <si>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</si>
  <si>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</si>
  <si>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</si>
  <si>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</si>
  <si>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</si>
  <si>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</si>
  <si>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</si>
  <si>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</si>
  <si>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</si>
  <si>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</si>
  <si>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</si>
  <si>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</si>
  <si>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</si>
  <si>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</si>
  <si>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</si>
  <si>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</si>
  <si>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</si>
  <si>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</si>
  <si>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</si>
  <si>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</si>
  <si>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</si>
  <si>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</si>
  <si>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</si>
  <si>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</si>
  <si>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</si>
  <si>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</si>
  <si>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</si>
  <si>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</si>
  <si>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</si>
  <si>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</si>
  <si>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</si>
  <si>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</si>
  <si>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</si>
  <si>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</si>
  <si>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</si>
  <si>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</si>
  <si>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</si>
  <si>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</si>
  <si>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</si>
  <si>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</si>
  <si>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</si>
  <si>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</si>
  <si>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</si>
  <si>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</si>
  <si>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</si>
  <si>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</si>
  <si>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</si>
  <si>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</si>
  <si>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</si>
  <si>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</si>
  <si>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</si>
  <si>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</si>
  <si>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</si>
  <si>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</si>
  <si>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</si>
  <si>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</si>
  <si>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</si>
  <si>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</si>
  <si>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</si>
  <si>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</si>
  <si>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</si>
  <si>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</si>
  <si>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</si>
  <si>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</si>
  <si>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</si>
  <si>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</si>
  <si>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</si>
  <si>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</si>
  <si>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</si>
  <si>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</si>
  <si>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</si>
  <si>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</si>
  <si>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</si>
  <si>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</si>
  <si>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</si>
  <si>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</si>
  <si>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</si>
  <si>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</si>
  <si>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</si>
  <si>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</si>
  <si>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</si>
  <si>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</si>
  <si>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</si>
  <si>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UHD MIDOUN 2</t>
  </si>
  <si>
    <t>Mme Meriam CHOUCHENE</t>
  </si>
  <si>
    <t>Directeur &amp; chefs rayons</t>
  </si>
  <si>
    <t>Etat de propreté insatisfaisant; accumulation de cartons et de déchets divers dans l'aire de réception.</t>
  </si>
  <si>
    <t>Renforcer le nettoyage de la zone.
Améliorer la gestion des déchets.</t>
  </si>
  <si>
    <t>Interdire l'utilisation de ce produit.
Prévoir un dispositif de grade alimentaire pour cet effet.</t>
  </si>
  <si>
    <t>Présence de piqûres de moisissures sur les meubles froids des yaourts.</t>
  </si>
  <si>
    <t>Renforcer le nettoyage et désinfection des meubles froids.</t>
  </si>
  <si>
    <t>Certains boudins de charcuteries sont dépourvus d'identification de leur date d'ouverture.</t>
  </si>
  <si>
    <t>Identifier les produits ouverts par leur date d'entame.</t>
  </si>
  <si>
    <t>Fournir des produits propres au rayon pour éviter la perte de traçabilité.</t>
  </si>
  <si>
    <t>Respecter les barèmes de cuisson comme indiqué au cadencier de cuisson.
Enregistrer régulièrement les cuissons au cadencier.</t>
  </si>
  <si>
    <t>Présence d'odeur de regard au rayon fromage/ charcuterie.</t>
  </si>
  <si>
    <t>Revoir l'état des canalisation à ce niveau.</t>
  </si>
  <si>
    <t>Manque de traçabilité de 5 kg de gruyère Londor lot 19183.</t>
  </si>
  <si>
    <t>Plus de rigueur au enregistrement des quantités des produits.</t>
  </si>
  <si>
    <t>Revoir l'efficacité des DEIV à ces niveaux.</t>
  </si>
  <si>
    <t>Entreposage d'un flacon de dissolvant de vernis à ongle au niveau du stand; ce produit est utilisé pour effacer les chevalets. Attention au risque de contamination chimique.
Utilisation d'un seau en plastique non apte au contact avec les aliments pour la manipulation de la glace.
Décoration des produits de la mer par des morceaux de citron. Absence de preuve de décontamination de ces fruits.</t>
  </si>
  <si>
    <t>Port de pantalon de ville.</t>
  </si>
  <si>
    <t>Respecter la charte vestimentaire.</t>
  </si>
  <si>
    <t>Interdire cette pratique.</t>
  </si>
  <si>
    <t>Réparer les casiers.</t>
  </si>
  <si>
    <t>Oxydation de la gaine de la fabrique de glace.</t>
  </si>
  <si>
    <t>Procéder à un traitement anti rouille pour cet équipement.</t>
  </si>
  <si>
    <t>Identifier les produits par leur date de réception.</t>
  </si>
  <si>
    <t>Crevassement du revêtement mural du stand.</t>
  </si>
  <si>
    <t>Fixer le revêtement abimé.</t>
  </si>
  <si>
    <t>La température des poissons 'chiens de mer' prélevée sur l'étal est 7,3°C &gt; 2°C.</t>
  </si>
  <si>
    <t>Procéder au glaçage correct des produits sur étal.</t>
  </si>
  <si>
    <t>Présence de fuite d'eau au poste lave-mains de la pâtisserie.</t>
  </si>
  <si>
    <t>Réparer la fuite d'eau.</t>
  </si>
  <si>
    <t>Utilisation de grattoirs métalliques pour nettoyage du matériel.</t>
  </si>
  <si>
    <t>Interdire l'utilisation des grattoirs métalliques.</t>
  </si>
  <si>
    <t>Oxydation du revêtement mural de la plonge pâtisserie.</t>
  </si>
  <si>
    <t>Procéder à un traitement antirouille à ce niveau.</t>
  </si>
  <si>
    <t>Accumulation de givre au niveau de la chambre froide négative de la pâtisserie.</t>
  </si>
  <si>
    <t>Procéder au dégivrage de la chambre froide.</t>
  </si>
  <si>
    <t>Les échantillons vérifiés de pains aux céréales 'Sopral lot 2106' sont non-conformes: 174g, 170g, 160g.</t>
  </si>
  <si>
    <t>Avertir le fournisseur sur cet écart.</t>
  </si>
  <si>
    <t>Avertir les services concernés sur cet écart.</t>
  </si>
  <si>
    <t>La liste des ingrédients, indiquée sur les étiquettes UHD des Nougats vrac, est partiellement lisible. 
La liste des ingrédients, indiquée sur l'étiquette du fournisseur 'Kohli' des Nougats, ne présente pas la totalité des ingrédients.</t>
  </si>
  <si>
    <t>Le taux d'hygrométrie de la réserve des fruits secs est 66%.</t>
  </si>
  <si>
    <t>Renforcer l'aération à ce niveau.</t>
  </si>
  <si>
    <t>Présence de souillures sous palettes de la réserve sèche.</t>
  </si>
  <si>
    <t>Renforcer le nettoyage sous palettes.</t>
  </si>
  <si>
    <t>Le système d'aération n'est pas fonctionnel au niveau des vestiaires hommes.</t>
  </si>
  <si>
    <t>Mettre le système d'aération en marche.</t>
  </si>
  <si>
    <t>Absence de dispositif de séchage au sanitaire femmes.</t>
  </si>
  <si>
    <t>Fournir un dispositif de séchage à ce niveau.</t>
  </si>
  <si>
    <t>Présence de mouches aux rayons fromage, poissonnerie et FLEG.</t>
  </si>
  <si>
    <t>Ecaillement du revêtement du meuble froid.</t>
  </si>
  <si>
    <t>Fixer le revêtement du meuble.</t>
  </si>
  <si>
    <t>T° prélevée au meuble froid 17°C, T° affichée 15,7°C.</t>
  </si>
  <si>
    <t>Ajuster la température du meuble froid (T° max 6°C).</t>
  </si>
  <si>
    <t>Procéder au dégivrage du meuble.</t>
  </si>
  <si>
    <t>Présence de souillures au sol de la réserve.</t>
  </si>
  <si>
    <t>Renforcer le nettoyage et dépoussiérage de la réserve.</t>
  </si>
  <si>
    <t>Présence de signe de manque de cuisson sur deux poulets destinés à la fabrication des sandwichs.
Manque d'indication de 35 poulets au cadenciers du 15/07/2019.</t>
  </si>
  <si>
    <t>Perte de traçabilité des charcuteries (destinés à la fabrication des pizzas) entamés et prélevés du rayon fromage/ charcuterie.  Absence de récépissé de cession relatif à ces produits.
Absence d'enregistrement des poulets réceptionnés au rayon le 13/07/2019 dans les fiches de contrôle des produits réceptionnés.</t>
  </si>
  <si>
    <t>Identification erronée de la date de réception des poissons stockés dans la chambre froide (réceptionnés le 14/07, identifiés le 15/07).</t>
  </si>
  <si>
    <t>Réemballe d'une barquette de calamar pané (DE1 3/06/20019 DE2 4/07/2019).</t>
  </si>
  <si>
    <t>Certaines porte-étiquettes des meubles froids des produits laitiers sont abimés.</t>
  </si>
  <si>
    <t>Remplacer les portes étiquettes abimées.</t>
  </si>
  <si>
    <t>Accumulation de givre au meuble surgelé des crèmes glacées.</t>
  </si>
  <si>
    <t>Certains casiers au vestiaire hommes sont défoncés et rouillés à l'intérieur.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</si>
</sst>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35" fillId="0" borderId="1" xfId="0" applyFont="1" applyBorder="1" applyAlignment="1" applyProtection="1">
      <alignment horizontal="lef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60678448"/>
        <c:axId val="-1160677904"/>
      </c:barChart>
      <c:catAx>
        <c:axId val="-116067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0677904"/>
        <c:crosses val="autoZero"/>
        <c:auto val="1"/>
        <c:lblAlgn val="ctr"/>
        <c:lblOffset val="100"/>
        <c:noMultiLvlLbl val="0"/>
      </c:catAx>
      <c:valAx>
        <c:axId val="-116067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6067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0.97727272727272729</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77845744"/>
        <c:axId val="-1377844656"/>
      </c:barChart>
      <c:catAx>
        <c:axId val="-137784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44656"/>
        <c:crosses val="autoZero"/>
        <c:auto val="1"/>
        <c:lblAlgn val="ctr"/>
        <c:lblOffset val="100"/>
        <c:noMultiLvlLbl val="0"/>
      </c:catAx>
      <c:valAx>
        <c:axId val="-137784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784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0.95238095238095233</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377842480"/>
        <c:axId val="-1377835952"/>
      </c:barChart>
      <c:catAx>
        <c:axId val="-137784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35952"/>
        <c:crosses val="autoZero"/>
        <c:auto val="1"/>
        <c:lblAlgn val="ctr"/>
        <c:lblOffset val="100"/>
        <c:noMultiLvlLbl val="0"/>
      </c:catAx>
      <c:valAx>
        <c:axId val="-137783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784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0.98611111111111116</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77839216"/>
        <c:axId val="-1377833776"/>
      </c:barChart>
      <c:catAx>
        <c:axId val="-137783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33776"/>
        <c:crosses val="autoZero"/>
        <c:auto val="1"/>
        <c:lblAlgn val="ctr"/>
        <c:lblOffset val="100"/>
        <c:noMultiLvlLbl val="0"/>
      </c:catAx>
      <c:valAx>
        <c:axId val="-137783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783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379556448"/>
        <c:axId val="-1379554816"/>
      </c:barChart>
      <c:catAx>
        <c:axId val="-137955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54816"/>
        <c:crosses val="autoZero"/>
        <c:auto val="1"/>
        <c:lblAlgn val="ctr"/>
        <c:lblOffset val="100"/>
        <c:noMultiLvlLbl val="0"/>
      </c:catAx>
      <c:valAx>
        <c:axId val="-137955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955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379548832"/>
        <c:axId val="-1379551552"/>
      </c:barChart>
      <c:catAx>
        <c:axId val="-137954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51552"/>
        <c:crosses val="autoZero"/>
        <c:auto val="1"/>
        <c:lblAlgn val="ctr"/>
        <c:lblOffset val="100"/>
        <c:noMultiLvlLbl val="0"/>
      </c:catAx>
      <c:valAx>
        <c:axId val="-137955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954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0.92173913043478262</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379560256"/>
        <c:axId val="-1379558624"/>
      </c:barChart>
      <c:catAx>
        <c:axId val="-137956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58624"/>
        <c:crosses val="autoZero"/>
        <c:auto val="1"/>
        <c:lblAlgn val="ctr"/>
        <c:lblOffset val="100"/>
        <c:noMultiLvlLbl val="0"/>
      </c:catAx>
      <c:valAx>
        <c:axId val="-137955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956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0.89884393063583812</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379553728"/>
        <c:axId val="-1379555904"/>
      </c:barChart>
      <c:catAx>
        <c:axId val="-137955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55904"/>
        <c:crosses val="autoZero"/>
        <c:auto val="1"/>
        <c:lblAlgn val="ctr"/>
        <c:lblOffset val="100"/>
        <c:noMultiLvlLbl val="0"/>
      </c:catAx>
      <c:valAx>
        <c:axId val="-137955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955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0.91029153053531031</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379517120"/>
        <c:axId val="-1379523648"/>
        <c:extLst xmlns:c16r2="http://schemas.microsoft.com/office/drawing/2015/06/chart"/>
      </c:barChart>
      <c:catAx>
        <c:axId val="-13795171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23648"/>
        <c:crosses val="autoZero"/>
        <c:auto val="1"/>
        <c:lblAlgn val="ctr"/>
        <c:lblOffset val="100"/>
        <c:noMultiLvlLbl val="0"/>
      </c:catAx>
      <c:valAx>
        <c:axId val="-13795236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7951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0.75272727272727269</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79525824"/>
        <c:axId val="-1379524192"/>
        <c:extLst xmlns:c16r2="http://schemas.microsoft.com/office/drawing/2015/06/chart"/>
      </c:barChart>
      <c:catAx>
        <c:axId val="-137952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9524192"/>
        <c:crosses val="autoZero"/>
        <c:auto val="1"/>
        <c:lblAlgn val="ctr"/>
        <c:lblOffset val="100"/>
        <c:noMultiLvlLbl val="0"/>
      </c:catAx>
      <c:valAx>
        <c:axId val="-137952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7952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28640160"/>
        <c:axId val="-1228642336"/>
      </c:barChart>
      <c:catAx>
        <c:axId val="-122864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8642336"/>
        <c:crosses val="autoZero"/>
        <c:auto val="1"/>
        <c:lblAlgn val="ctr"/>
        <c:lblOffset val="100"/>
        <c:noMultiLvlLbl val="0"/>
      </c:catAx>
      <c:valAx>
        <c:axId val="-122864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4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0.91891891891891897</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28641792"/>
        <c:axId val="-1228646688"/>
      </c:barChart>
      <c:catAx>
        <c:axId val="-122864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8646688"/>
        <c:crosses val="autoZero"/>
        <c:auto val="1"/>
        <c:lblAlgn val="ctr"/>
        <c:lblOffset val="100"/>
        <c:noMultiLvlLbl val="0"/>
      </c:catAx>
      <c:valAx>
        <c:axId val="-1228646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4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0.72619047619047616</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28643424"/>
        <c:axId val="-1228648320"/>
      </c:barChart>
      <c:catAx>
        <c:axId val="-122864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8648320"/>
        <c:crosses val="autoZero"/>
        <c:auto val="1"/>
        <c:lblAlgn val="ctr"/>
        <c:lblOffset val="100"/>
        <c:noMultiLvlLbl val="0"/>
      </c:catAx>
      <c:valAx>
        <c:axId val="-1228648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4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0.79729729729729726</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28647232"/>
        <c:axId val="-1228642880"/>
      </c:barChart>
      <c:catAx>
        <c:axId val="-122864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8642880"/>
        <c:crosses val="autoZero"/>
        <c:auto val="1"/>
        <c:lblAlgn val="ctr"/>
        <c:lblOffset val="100"/>
        <c:noMultiLvlLbl val="0"/>
      </c:catAx>
      <c:valAx>
        <c:axId val="-122864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4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28636896"/>
        <c:axId val="-1228634720"/>
      </c:barChart>
      <c:catAx>
        <c:axId val="-122863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8634720"/>
        <c:crosses val="autoZero"/>
        <c:auto val="1"/>
        <c:lblAlgn val="ctr"/>
        <c:lblOffset val="100"/>
        <c:noMultiLvlLbl val="0"/>
      </c:catAx>
      <c:valAx>
        <c:axId val="-122863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3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0.73076923076923073</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28636352"/>
        <c:axId val="-1377832144"/>
      </c:barChart>
      <c:catAx>
        <c:axId val="-122863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32144"/>
        <c:crosses val="autoZero"/>
        <c:auto val="1"/>
        <c:lblAlgn val="ctr"/>
        <c:lblOffset val="100"/>
        <c:noMultiLvlLbl val="0"/>
      </c:catAx>
      <c:valAx>
        <c:axId val="-137783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863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77837040"/>
        <c:axId val="-1377832688"/>
      </c:barChart>
      <c:catAx>
        <c:axId val="-137783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32688"/>
        <c:crosses val="autoZero"/>
        <c:auto val="1"/>
        <c:lblAlgn val="ctr"/>
        <c:lblOffset val="100"/>
        <c:noMultiLvlLbl val="0"/>
      </c:catAx>
      <c:valAx>
        <c:axId val="-137783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783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77845200"/>
        <c:axId val="-1377836496"/>
      </c:barChart>
      <c:catAx>
        <c:axId val="-1377845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7836496"/>
        <c:crosses val="autoZero"/>
        <c:auto val="1"/>
        <c:lblAlgn val="ctr"/>
        <c:lblOffset val="100"/>
        <c:noMultiLvlLbl val="0"/>
      </c:catAx>
      <c:valAx>
        <c:axId val="-137783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7845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03" zoomScaleSheetLayoutView="100" workbookViewId="0">
      <selection activeCell="J24" sqref="J24"/>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6" t="s">
        <v>275</v>
      </c>
      <c r="B18" s="356"/>
      <c r="C18" s="356"/>
      <c r="D18" s="357" t="s">
        <v>465</v>
      </c>
      <c r="E18" s="357"/>
      <c r="F18" s="357"/>
      <c r="G18" s="357"/>
      <c r="H18" s="357"/>
      <c r="I18" s="357"/>
      <c r="J18" s="357"/>
      <c r="K18" s="357"/>
    </row>
    <row r="20" spans="1:11" ht="16.5" x14ac:dyDescent="0.3">
      <c r="A20" s="47"/>
      <c r="B20" s="42"/>
      <c r="C20" s="42"/>
      <c r="D20" s="42"/>
      <c r="E20" s="42"/>
      <c r="F20" s="42"/>
      <c r="G20" s="42"/>
      <c r="H20" s="42"/>
      <c r="I20" s="42"/>
    </row>
    <row r="21" spans="1:11" x14ac:dyDescent="0.25">
      <c r="A21" s="358" t="s">
        <v>276</v>
      </c>
      <c r="B21" s="358"/>
      <c r="C21" s="358"/>
      <c r="D21" s="358"/>
      <c r="E21" s="358"/>
      <c r="F21" s="358"/>
      <c r="G21" s="358"/>
      <c r="H21" s="358"/>
      <c r="I21" s="358"/>
      <c r="J21" s="358"/>
      <c r="K21" s="358"/>
    </row>
    <row r="22" spans="1:11" x14ac:dyDescent="0.25">
      <c r="A22" s="48"/>
      <c r="B22" s="43"/>
      <c r="C22" s="43"/>
      <c r="D22" s="42"/>
      <c r="E22" s="42"/>
      <c r="F22" s="42"/>
      <c r="G22" s="42"/>
      <c r="H22" s="42"/>
      <c r="I22" s="42"/>
    </row>
    <row r="23" spans="1:11" ht="42" customHeight="1" x14ac:dyDescent="0.25">
      <c r="A23" s="49" t="s">
        <v>277</v>
      </c>
      <c r="B23" s="359" t="s">
        <v>278</v>
      </c>
      <c r="C23" s="359"/>
      <c r="D23" s="42"/>
      <c r="E23" s="42"/>
      <c r="F23" s="42"/>
      <c r="G23" s="42"/>
      <c r="H23" s="42"/>
      <c r="I23" s="42"/>
      <c r="J23" t="str">
        <f>D18</f>
        <v>UHD MIDOUN 2</v>
      </c>
    </row>
    <row r="24" spans="1:11" ht="33" customHeight="1" x14ac:dyDescent="0.25">
      <c r="A24" s="50" t="s">
        <v>279</v>
      </c>
      <c r="B24" s="360">
        <f>AVERAGE('A3 Exploitation'!D719,'A3 Technique'!D215)</f>
        <v>0.91029153053531031</v>
      </c>
      <c r="C24" s="360"/>
      <c r="D24" s="42"/>
      <c r="E24" s="42"/>
      <c r="F24" s="42"/>
      <c r="G24" s="42"/>
      <c r="H24" s="42"/>
      <c r="I24" s="42"/>
    </row>
    <row r="25" spans="1:11" ht="33" customHeight="1" x14ac:dyDescent="0.25">
      <c r="A25" s="50" t="s">
        <v>280</v>
      </c>
      <c r="B25" s="360" t="e">
        <f>AVERAGE('A4 Exploitation'!D719,'A4 Technique'!D215)</f>
        <v>#DIV/0!</v>
      </c>
      <c r="C25" s="360"/>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9" t="s">
        <v>281</v>
      </c>
      <c r="C29" s="359"/>
      <c r="D29" s="42"/>
      <c r="E29" s="42"/>
      <c r="F29" s="42"/>
      <c r="G29" s="42"/>
      <c r="H29" s="42"/>
      <c r="I29" s="42"/>
      <c r="J29" t="str">
        <f>D18</f>
        <v>UHD MIDOUN 2</v>
      </c>
    </row>
    <row r="30" spans="1:11" ht="33" customHeight="1" x14ac:dyDescent="0.25">
      <c r="A30" s="50" t="s">
        <v>279</v>
      </c>
      <c r="B30" s="360">
        <f>'A3 Exploitation'!D719</f>
        <v>0.89884393063583812</v>
      </c>
      <c r="C30" s="360"/>
      <c r="D30" s="42"/>
      <c r="E30" s="42"/>
      <c r="F30" s="42"/>
      <c r="G30" s="42"/>
      <c r="H30" s="42"/>
      <c r="I30" s="42"/>
    </row>
    <row r="31" spans="1:11" ht="33" customHeight="1" x14ac:dyDescent="0.25">
      <c r="A31" s="50" t="s">
        <v>280</v>
      </c>
      <c r="B31" s="360" t="e">
        <f>'A4 Exploitation'!D719</f>
        <v>#DIV/0!</v>
      </c>
      <c r="C31" s="360"/>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1" t="s">
        <v>282</v>
      </c>
      <c r="C34" s="361"/>
      <c r="D34" s="42"/>
      <c r="E34" s="42"/>
      <c r="F34" s="42"/>
      <c r="G34" s="42"/>
      <c r="H34" s="42"/>
      <c r="I34" s="42"/>
      <c r="J34" t="str">
        <f>D18</f>
        <v>UHD MIDOUN 2</v>
      </c>
    </row>
    <row r="35" spans="1:10" ht="33" customHeight="1" x14ac:dyDescent="0.25">
      <c r="A35" s="50" t="s">
        <v>279</v>
      </c>
      <c r="B35" s="360">
        <f>AVERAGE('A3 Exploitation'!D717, 'A3 Technique'!D213)</f>
        <v>0.75272727272727269</v>
      </c>
      <c r="C35" s="360"/>
      <c r="D35" s="42"/>
      <c r="E35" s="42"/>
      <c r="F35" s="42"/>
      <c r="G35" s="42"/>
      <c r="H35" s="42"/>
      <c r="I35" s="42"/>
    </row>
    <row r="36" spans="1:10" ht="33" customHeight="1" x14ac:dyDescent="0.25">
      <c r="A36" s="50" t="s">
        <v>280</v>
      </c>
      <c r="B36" s="360" t="e">
        <f>AVERAGE('A4 Exploitation'!D717, 'A4 Technique'!D213)</f>
        <v>#DIV/0!</v>
      </c>
      <c r="C36" s="360"/>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9" t="s">
        <v>283</v>
      </c>
      <c r="C39" s="359"/>
      <c r="D39" s="42"/>
      <c r="E39" s="42"/>
      <c r="F39" s="42"/>
      <c r="G39" s="42"/>
      <c r="H39" s="42"/>
      <c r="I39" s="42"/>
      <c r="J39" t="str">
        <f>D18</f>
        <v>UHD MIDOUN 2</v>
      </c>
    </row>
    <row r="40" spans="1:10" ht="33" customHeight="1" x14ac:dyDescent="0.25">
      <c r="A40" s="50" t="s">
        <v>279</v>
      </c>
      <c r="B40" s="362">
        <f>'A3 Exploitation'!D48</f>
        <v>0.97222222222222221</v>
      </c>
      <c r="C40" s="362"/>
      <c r="D40" s="42"/>
      <c r="E40" s="42"/>
      <c r="F40" s="42"/>
      <c r="G40" s="42"/>
      <c r="H40" s="42"/>
      <c r="I40" s="42"/>
    </row>
    <row r="41" spans="1:10" ht="33" customHeight="1" x14ac:dyDescent="0.25">
      <c r="A41" s="50" t="s">
        <v>280</v>
      </c>
      <c r="B41" s="362" t="e">
        <f>'A4 Exploitation'!D48</f>
        <v>#DIV/0!</v>
      </c>
      <c r="C41" s="362"/>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9" t="s">
        <v>284</v>
      </c>
      <c r="C44" s="359"/>
      <c r="D44" s="42"/>
      <c r="E44" s="42"/>
      <c r="F44" s="42"/>
      <c r="G44" s="42"/>
      <c r="H44" s="42"/>
      <c r="I44" s="42"/>
      <c r="J44" t="str">
        <f>D18</f>
        <v>UHD MIDOUN 2</v>
      </c>
    </row>
    <row r="45" spans="1:10" ht="33" customHeight="1" x14ac:dyDescent="0.25">
      <c r="A45" s="50" t="s">
        <v>279</v>
      </c>
      <c r="B45" s="362" t="e">
        <f>'A3 Exploitation'!D129</f>
        <v>#DIV/0!</v>
      </c>
      <c r="C45" s="362"/>
      <c r="D45" s="42"/>
      <c r="E45" s="42"/>
      <c r="F45" s="42"/>
      <c r="G45" s="42"/>
      <c r="H45" s="42"/>
      <c r="I45" s="42"/>
    </row>
    <row r="46" spans="1:10" ht="33" customHeight="1" x14ac:dyDescent="0.25">
      <c r="A46" s="50" t="s">
        <v>280</v>
      </c>
      <c r="B46" s="362" t="e">
        <f>'A4 Exploitation'!D129</f>
        <v>#DIV/0!</v>
      </c>
      <c r="C46" s="362"/>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9" t="s">
        <v>444</v>
      </c>
      <c r="C49" s="359"/>
      <c r="D49" s="42"/>
      <c r="E49" s="42"/>
      <c r="F49" s="42"/>
      <c r="G49" s="42"/>
      <c r="H49" s="42"/>
      <c r="I49" s="42"/>
      <c r="J49" t="str">
        <f>D18</f>
        <v>UHD MIDOUN 2</v>
      </c>
    </row>
    <row r="50" spans="1:10" ht="33" customHeight="1" x14ac:dyDescent="0.25">
      <c r="A50" s="50" t="s">
        <v>279</v>
      </c>
      <c r="B50" s="362">
        <f>'A3 Exploitation'!D183</f>
        <v>0.91891891891891897</v>
      </c>
      <c r="C50" s="362"/>
      <c r="D50" s="42"/>
      <c r="E50" s="42"/>
      <c r="F50" s="42"/>
      <c r="G50" s="42"/>
      <c r="H50" s="42"/>
      <c r="I50" s="42"/>
    </row>
    <row r="51" spans="1:10" ht="33" customHeight="1" x14ac:dyDescent="0.25">
      <c r="A51" s="50" t="s">
        <v>280</v>
      </c>
      <c r="B51" s="362" t="e">
        <f>'A4 Exploitation'!D183</f>
        <v>#DIV/0!</v>
      </c>
      <c r="C51" s="362"/>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9" t="s">
        <v>445</v>
      </c>
      <c r="C54" s="359"/>
      <c r="D54" s="42"/>
      <c r="E54" s="42"/>
      <c r="F54" s="42"/>
      <c r="G54" s="42"/>
      <c r="H54" s="42"/>
      <c r="I54" s="42"/>
      <c r="J54" t="str">
        <f>D18</f>
        <v>UHD MIDOUN 2</v>
      </c>
    </row>
    <row r="55" spans="1:10" ht="33" customHeight="1" x14ac:dyDescent="0.25">
      <c r="A55" s="50" t="s">
        <v>279</v>
      </c>
      <c r="B55" s="362">
        <f>'A3 Exploitation'!D245</f>
        <v>0.72619047619047616</v>
      </c>
      <c r="C55" s="362"/>
      <c r="D55" s="42"/>
      <c r="E55" s="42"/>
      <c r="F55" s="42"/>
      <c r="G55" s="42"/>
      <c r="H55" s="42"/>
      <c r="I55" s="42"/>
    </row>
    <row r="56" spans="1:10" ht="33" customHeight="1" x14ac:dyDescent="0.25">
      <c r="A56" s="50" t="s">
        <v>280</v>
      </c>
      <c r="B56" s="362" t="e">
        <f>'A4 Exploitation'!D245</f>
        <v>#DIV/0!</v>
      </c>
      <c r="C56" s="362"/>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9" t="s">
        <v>446</v>
      </c>
      <c r="C59" s="359"/>
      <c r="D59" s="42"/>
      <c r="E59" s="42"/>
      <c r="F59" s="42"/>
      <c r="G59" s="42"/>
      <c r="H59" s="42"/>
      <c r="I59" s="42"/>
      <c r="J59" t="str">
        <f>D18</f>
        <v>UHD MIDOUN 2</v>
      </c>
    </row>
    <row r="60" spans="1:10" ht="33" customHeight="1" x14ac:dyDescent="0.25">
      <c r="A60" s="50" t="s">
        <v>279</v>
      </c>
      <c r="B60" s="362">
        <f>'A3 Exploitation'!D300</f>
        <v>0.79729729729729726</v>
      </c>
      <c r="C60" s="362"/>
      <c r="D60" s="42"/>
      <c r="E60" s="42"/>
      <c r="F60" s="42"/>
      <c r="G60" s="42"/>
      <c r="H60" s="42"/>
      <c r="I60" s="42"/>
    </row>
    <row r="61" spans="1:10" ht="33" customHeight="1" x14ac:dyDescent="0.25">
      <c r="A61" s="50" t="s">
        <v>280</v>
      </c>
      <c r="B61" s="362" t="e">
        <f>'A4 Exploitation'!D300</f>
        <v>#DIV/0!</v>
      </c>
      <c r="C61" s="362"/>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9" t="s">
        <v>447</v>
      </c>
      <c r="C64" s="359"/>
      <c r="D64" s="42"/>
      <c r="E64" s="42"/>
      <c r="F64" s="42"/>
      <c r="G64" s="42"/>
      <c r="H64" s="42"/>
      <c r="I64" s="42"/>
      <c r="J64" t="str">
        <f>D18</f>
        <v>UHD MIDOUN 2</v>
      </c>
    </row>
    <row r="65" spans="1:10" ht="33" customHeight="1" x14ac:dyDescent="0.25">
      <c r="A65" s="50" t="s">
        <v>279</v>
      </c>
      <c r="B65" s="362">
        <f>'A3 Exploitation'!D366</f>
        <v>1</v>
      </c>
      <c r="C65" s="362"/>
      <c r="D65" s="42"/>
      <c r="E65" s="42"/>
      <c r="F65" s="42"/>
      <c r="G65" s="42"/>
      <c r="H65" s="42"/>
      <c r="I65" s="42"/>
    </row>
    <row r="66" spans="1:10" ht="33" customHeight="1" x14ac:dyDescent="0.25">
      <c r="A66" s="50" t="s">
        <v>280</v>
      </c>
      <c r="B66" s="362" t="e">
        <f>'A4 Exploitation'!D366</f>
        <v>#DIV/0!</v>
      </c>
      <c r="C66" s="362"/>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9" t="s">
        <v>448</v>
      </c>
      <c r="C69" s="359"/>
      <c r="D69" s="42"/>
      <c r="E69" s="42"/>
      <c r="F69" s="42"/>
      <c r="G69" s="42"/>
      <c r="H69" s="42"/>
      <c r="I69" s="42"/>
      <c r="J69" t="str">
        <f>D18</f>
        <v>UHD MIDOUN 2</v>
      </c>
    </row>
    <row r="70" spans="1:10" ht="33" customHeight="1" x14ac:dyDescent="0.25">
      <c r="A70" s="50" t="s">
        <v>279</v>
      </c>
      <c r="B70" s="362">
        <f>'A3 Exploitation'!D424</f>
        <v>0.73076923076923073</v>
      </c>
      <c r="C70" s="362"/>
      <c r="D70" s="42"/>
      <c r="E70" s="42"/>
      <c r="F70" s="42"/>
      <c r="G70" s="42"/>
      <c r="H70" s="42"/>
      <c r="I70" s="42"/>
    </row>
    <row r="71" spans="1:10" ht="33" customHeight="1" x14ac:dyDescent="0.25">
      <c r="A71" s="50" t="s">
        <v>280</v>
      </c>
      <c r="B71" s="362" t="e">
        <f>'A4 Exploitation'!D424</f>
        <v>#DIV/0!</v>
      </c>
      <c r="C71" s="362"/>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9" t="s">
        <v>449</v>
      </c>
      <c r="C74" s="359"/>
      <c r="D74" s="42"/>
      <c r="E74" s="42"/>
      <c r="F74" s="42"/>
      <c r="G74" s="42"/>
      <c r="H74" s="42"/>
      <c r="I74" s="42"/>
      <c r="J74" t="str">
        <f>D18</f>
        <v>UHD MIDOUN 2</v>
      </c>
    </row>
    <row r="75" spans="1:10" ht="33" customHeight="1" x14ac:dyDescent="0.25">
      <c r="A75" s="50" t="s">
        <v>279</v>
      </c>
      <c r="B75" s="362">
        <f>'A3 Exploitation'!D471</f>
        <v>1</v>
      </c>
      <c r="C75" s="362"/>
      <c r="D75" s="42"/>
      <c r="E75" s="42"/>
      <c r="F75" s="42"/>
      <c r="G75" s="42"/>
      <c r="H75" s="42"/>
      <c r="I75" s="42"/>
    </row>
    <row r="76" spans="1:10" ht="33" customHeight="1" x14ac:dyDescent="0.25">
      <c r="A76" s="50" t="s">
        <v>280</v>
      </c>
      <c r="B76" s="362" t="e">
        <f>'A4 Exploitation'!D471</f>
        <v>#DIV/0!</v>
      </c>
      <c r="C76" s="362"/>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9" t="s">
        <v>450</v>
      </c>
      <c r="C79" s="359"/>
      <c r="D79" s="42"/>
      <c r="E79" s="42"/>
      <c r="F79" s="42"/>
      <c r="G79" s="42"/>
      <c r="H79" s="42"/>
      <c r="I79" s="42"/>
      <c r="J79" t="str">
        <f>D18</f>
        <v>UHD MIDOUN 2</v>
      </c>
    </row>
    <row r="80" spans="1:10" ht="33" customHeight="1" x14ac:dyDescent="0.25">
      <c r="A80" s="50" t="s">
        <v>279</v>
      </c>
      <c r="B80" s="362" t="e">
        <f>'A3 Exploitation'!D517</f>
        <v>#DIV/0!</v>
      </c>
      <c r="C80" s="362"/>
      <c r="D80" s="42"/>
      <c r="E80" s="42"/>
      <c r="F80" s="42"/>
      <c r="G80" s="42"/>
      <c r="H80" s="42"/>
      <c r="I80" s="42"/>
    </row>
    <row r="81" spans="1:10" ht="33" customHeight="1" x14ac:dyDescent="0.25">
      <c r="A81" s="50" t="s">
        <v>280</v>
      </c>
      <c r="B81" s="362" t="e">
        <f>'A4 Exploitation'!D517</f>
        <v>#DIV/0!</v>
      </c>
      <c r="C81" s="362"/>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9" t="s">
        <v>451</v>
      </c>
      <c r="C84" s="359"/>
      <c r="D84" s="42"/>
      <c r="E84" s="42"/>
      <c r="F84" s="42"/>
      <c r="G84" s="42"/>
      <c r="H84" s="42"/>
      <c r="I84" s="42"/>
      <c r="J84" t="str">
        <f>D18</f>
        <v>UHD MIDOUN 2</v>
      </c>
    </row>
    <row r="85" spans="1:10" ht="33" customHeight="1" x14ac:dyDescent="0.25">
      <c r="A85" s="50" t="s">
        <v>279</v>
      </c>
      <c r="B85" s="362">
        <f>'A3 Exploitation'!D560</f>
        <v>0.97727272727272729</v>
      </c>
      <c r="C85" s="362"/>
      <c r="D85" s="42"/>
      <c r="E85" s="42"/>
      <c r="F85" s="42"/>
      <c r="G85" s="42"/>
      <c r="H85" s="42"/>
      <c r="I85" s="42"/>
    </row>
    <row r="86" spans="1:10" ht="33" customHeight="1" x14ac:dyDescent="0.25">
      <c r="A86" s="50" t="s">
        <v>280</v>
      </c>
      <c r="B86" s="362" t="e">
        <f>'A4 Exploitation'!D560</f>
        <v>#DIV/0!</v>
      </c>
      <c r="C86" s="362"/>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9" t="s">
        <v>285</v>
      </c>
      <c r="C89" s="359"/>
      <c r="D89" s="42"/>
      <c r="E89" s="42"/>
      <c r="F89" s="42"/>
      <c r="G89" s="42"/>
      <c r="H89" s="42"/>
      <c r="I89" s="42"/>
      <c r="J89" t="str">
        <f>D18</f>
        <v>UHD MIDOUN 2</v>
      </c>
    </row>
    <row r="90" spans="1:10" ht="33" customHeight="1" x14ac:dyDescent="0.25">
      <c r="A90" s="50" t="s">
        <v>279</v>
      </c>
      <c r="B90" s="362">
        <f>'A3 Exploitation'!D600</f>
        <v>0.95238095238095233</v>
      </c>
      <c r="C90" s="362"/>
      <c r="D90" s="42"/>
      <c r="E90" s="42"/>
      <c r="F90" s="42"/>
      <c r="G90" s="42"/>
      <c r="H90" s="42"/>
      <c r="I90" s="42"/>
    </row>
    <row r="91" spans="1:10" ht="33" customHeight="1" x14ac:dyDescent="0.25">
      <c r="A91" s="50" t="s">
        <v>280</v>
      </c>
      <c r="B91" s="362" t="e">
        <f>'A4 Exploitation'!D600</f>
        <v>#DIV/0!</v>
      </c>
      <c r="C91" s="362"/>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9" t="s">
        <v>286</v>
      </c>
      <c r="C94" s="359"/>
      <c r="D94" s="42"/>
      <c r="E94" s="42"/>
      <c r="F94" s="42"/>
      <c r="G94" s="42"/>
      <c r="H94" s="42"/>
      <c r="I94" s="42"/>
      <c r="J94" t="str">
        <f>D18</f>
        <v>UHD MIDOUN 2</v>
      </c>
    </row>
    <row r="95" spans="1:10" ht="33" customHeight="1" x14ac:dyDescent="0.25">
      <c r="A95" s="50" t="s">
        <v>279</v>
      </c>
      <c r="B95" s="362">
        <f>'A3 Exploitation'!D662</f>
        <v>0.98611111111111116</v>
      </c>
      <c r="C95" s="362"/>
      <c r="D95" s="42"/>
      <c r="E95" s="42"/>
      <c r="F95" s="42"/>
      <c r="G95" s="42"/>
      <c r="H95" s="42"/>
      <c r="I95" s="42"/>
    </row>
    <row r="96" spans="1:10" ht="33" customHeight="1" x14ac:dyDescent="0.25">
      <c r="A96" s="50" t="s">
        <v>280</v>
      </c>
      <c r="B96" s="362" t="e">
        <f>'A4 Exploitation'!D662</f>
        <v>#DIV/0!</v>
      </c>
      <c r="C96" s="362"/>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3"/>
      <c r="C99" s="363"/>
      <c r="D99" s="42"/>
      <c r="E99" s="42"/>
      <c r="F99" s="42"/>
      <c r="G99" s="42"/>
      <c r="H99" s="42"/>
      <c r="I99" s="42"/>
    </row>
    <row r="100" spans="1:10" ht="33" customHeight="1" x14ac:dyDescent="0.25">
      <c r="A100" s="49" t="s">
        <v>277</v>
      </c>
      <c r="B100" s="359" t="s">
        <v>452</v>
      </c>
      <c r="C100" s="359"/>
      <c r="D100" s="42"/>
      <c r="E100" s="42"/>
      <c r="F100" s="42"/>
      <c r="G100" s="42"/>
      <c r="H100" s="42"/>
      <c r="I100" s="42"/>
      <c r="J100" t="str">
        <f>D18</f>
        <v>UHD MIDOUN 2</v>
      </c>
    </row>
    <row r="101" spans="1:10" ht="33" customHeight="1" x14ac:dyDescent="0.25">
      <c r="A101" s="50" t="s">
        <v>279</v>
      </c>
      <c r="B101" s="362">
        <f>'A3 Exploitation'!D691</f>
        <v>1</v>
      </c>
      <c r="C101" s="362"/>
      <c r="D101" s="42"/>
      <c r="E101" s="42"/>
      <c r="F101" s="42"/>
      <c r="G101" s="42"/>
      <c r="H101" s="42"/>
      <c r="I101" s="42"/>
    </row>
    <row r="102" spans="1:10" ht="33" customHeight="1" x14ac:dyDescent="0.25">
      <c r="A102" s="50" t="s">
        <v>280</v>
      </c>
      <c r="B102" s="362" t="e">
        <f>'A4 Exploitation'!D691</f>
        <v>#DIV/0!</v>
      </c>
      <c r="C102" s="362"/>
    </row>
    <row r="103" spans="1:10" ht="18.75" x14ac:dyDescent="0.25">
      <c r="A103" s="53"/>
      <c r="B103" s="46"/>
      <c r="C103" s="46"/>
    </row>
    <row r="104" spans="1:10" ht="33" customHeight="1" x14ac:dyDescent="0.25">
      <c r="A104" s="53"/>
      <c r="B104" s="46"/>
      <c r="C104" s="46"/>
    </row>
    <row r="105" spans="1:10" ht="33" customHeight="1" x14ac:dyDescent="0.25">
      <c r="A105" s="49" t="s">
        <v>277</v>
      </c>
      <c r="B105" s="359" t="s">
        <v>453</v>
      </c>
      <c r="C105" s="359"/>
      <c r="J105" t="str">
        <f>D18</f>
        <v>UHD MIDOUN 2</v>
      </c>
    </row>
    <row r="106" spans="1:10" ht="33" customHeight="1" x14ac:dyDescent="0.25">
      <c r="A106" s="50" t="s">
        <v>279</v>
      </c>
      <c r="B106" s="362">
        <f>'A3 Exploitation'!D715</f>
        <v>1</v>
      </c>
      <c r="C106" s="362"/>
    </row>
    <row r="107" spans="1:10" ht="33" customHeight="1" x14ac:dyDescent="0.25">
      <c r="A107" s="50" t="s">
        <v>280</v>
      </c>
      <c r="B107" s="362" t="e">
        <f>'A4 Exploitation'!D715</f>
        <v>#DIV/0!</v>
      </c>
      <c r="C107" s="362"/>
    </row>
    <row r="108" spans="1:10" ht="18.75" x14ac:dyDescent="0.25">
      <c r="A108" s="53"/>
      <c r="B108" s="46"/>
      <c r="C108" s="46"/>
    </row>
    <row r="109" spans="1:10" ht="33" customHeight="1" x14ac:dyDescent="0.25">
      <c r="A109" s="53"/>
      <c r="B109" s="46"/>
      <c r="C109" s="46"/>
    </row>
    <row r="110" spans="1:10" ht="33" customHeight="1" x14ac:dyDescent="0.25">
      <c r="A110" s="49" t="s">
        <v>277</v>
      </c>
      <c r="B110" s="359" t="s">
        <v>287</v>
      </c>
      <c r="C110" s="359"/>
      <c r="J110" t="str">
        <f>D18</f>
        <v>UHD MIDOUN 2</v>
      </c>
    </row>
    <row r="111" spans="1:10" ht="33" customHeight="1" x14ac:dyDescent="0.25">
      <c r="A111" s="50" t="s">
        <v>279</v>
      </c>
      <c r="B111" s="362">
        <f>'A3 Technique'!D215</f>
        <v>0.92173913043478262</v>
      </c>
      <c r="C111" s="362"/>
    </row>
    <row r="112" spans="1:10" ht="33" customHeight="1" x14ac:dyDescent="0.25">
      <c r="A112" s="50" t="s">
        <v>280</v>
      </c>
      <c r="B112" s="362" t="e">
        <f>'A4 Technique'!D215</f>
        <v>#DIV/0!</v>
      </c>
      <c r="C112" s="362"/>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695" zoomScale="70" zoomScaleNormal="100" zoomScaleSheetLayoutView="70" workbookViewId="0">
      <selection activeCell="A398" sqref="A39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4"/>
      <c r="E1" s="364"/>
      <c r="F1" s="364"/>
      <c r="G1" s="364"/>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5" t="s">
        <v>149</v>
      </c>
      <c r="B7" s="365"/>
      <c r="C7" s="365"/>
      <c r="D7" s="365"/>
      <c r="E7" s="365"/>
      <c r="F7" s="365"/>
      <c r="G7" s="93"/>
    </row>
    <row r="8" spans="1:7" ht="22.5" x14ac:dyDescent="0.45">
      <c r="A8" s="366" t="str">
        <f>'Page de garde'!D18</f>
        <v>UHD MIDOUN 2</v>
      </c>
      <c r="B8" s="366"/>
      <c r="C8" s="366"/>
      <c r="D8" s="366"/>
      <c r="E8" s="366"/>
      <c r="F8" s="366"/>
      <c r="G8" s="93"/>
    </row>
    <row r="9" spans="1:7" ht="22.5" x14ac:dyDescent="0.45">
      <c r="A9" s="94" t="s">
        <v>39</v>
      </c>
      <c r="B9" s="367" t="s">
        <v>466</v>
      </c>
      <c r="C9" s="367"/>
      <c r="D9" s="367"/>
      <c r="E9" s="367"/>
      <c r="F9" s="367"/>
      <c r="G9" s="93"/>
    </row>
    <row r="10" spans="1:7" ht="22.5" x14ac:dyDescent="0.45">
      <c r="A10" s="95" t="s">
        <v>41</v>
      </c>
      <c r="B10" s="368" t="s">
        <v>467</v>
      </c>
      <c r="C10" s="368"/>
      <c r="D10" s="368"/>
      <c r="E10" s="368"/>
      <c r="F10" s="368"/>
      <c r="G10" s="93"/>
    </row>
    <row r="11" spans="1:7" ht="22.5" x14ac:dyDescent="0.45">
      <c r="A11" s="94" t="s">
        <v>40</v>
      </c>
      <c r="B11" s="369">
        <v>43662</v>
      </c>
      <c r="C11" s="369"/>
      <c r="D11" s="369"/>
      <c r="E11" s="369"/>
      <c r="F11" s="369"/>
      <c r="G11" s="93"/>
    </row>
    <row r="12" spans="1:7" ht="22.5" x14ac:dyDescent="0.45">
      <c r="A12" s="94" t="s">
        <v>198</v>
      </c>
      <c r="B12" s="374">
        <f>D719</f>
        <v>0.89884393063583812</v>
      </c>
      <c r="C12" s="374"/>
      <c r="D12" s="374"/>
      <c r="E12" s="374"/>
      <c r="F12" s="374"/>
      <c r="G12" s="93"/>
    </row>
    <row r="13" spans="1:7" ht="22.5" x14ac:dyDescent="0.45">
      <c r="A13" s="92"/>
      <c r="B13" s="90"/>
      <c r="C13" s="90"/>
      <c r="D13" s="364"/>
      <c r="E13" s="364"/>
      <c r="F13" s="364"/>
      <c r="G13" s="364"/>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43662</v>
      </c>
      <c r="B16" s="99"/>
      <c r="C16" s="99"/>
      <c r="D16" s="99"/>
      <c r="E16" s="99"/>
      <c r="F16" s="99"/>
      <c r="G16" s="96"/>
    </row>
    <row r="17" spans="1:8" ht="16.5" customHeight="1" x14ac:dyDescent="0.4">
      <c r="A17" s="371" t="s">
        <v>28</v>
      </c>
      <c r="B17" s="372" t="s">
        <v>29</v>
      </c>
      <c r="C17" s="372"/>
      <c r="D17" s="372" t="s">
        <v>42</v>
      </c>
      <c r="E17" s="373" t="s">
        <v>264</v>
      </c>
      <c r="F17" s="373" t="s">
        <v>294</v>
      </c>
      <c r="G17" s="96"/>
    </row>
    <row r="18" spans="1:8" ht="16.5" customHeight="1" x14ac:dyDescent="0.4">
      <c r="A18" s="371"/>
      <c r="B18" s="100" t="s">
        <v>32</v>
      </c>
      <c r="C18" s="100" t="s">
        <v>31</v>
      </c>
      <c r="D18" s="372"/>
      <c r="E18" s="373"/>
      <c r="F18" s="373"/>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105" x14ac:dyDescent="0.4">
      <c r="A21" s="103" t="s">
        <v>9</v>
      </c>
      <c r="B21" s="104">
        <v>1</v>
      </c>
      <c r="C21" s="104"/>
      <c r="D21" s="105" t="s">
        <v>468</v>
      </c>
      <c r="E21" s="105" t="s">
        <v>469</v>
      </c>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v>2</v>
      </c>
      <c r="C43" s="104"/>
      <c r="D43" s="319">
        <v>1</v>
      </c>
      <c r="E43" s="353"/>
      <c r="F43" s="353"/>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6" t="s">
        <v>36</v>
      </c>
      <c r="B47" s="124"/>
      <c r="C47" s="125"/>
      <c r="D47" s="126">
        <f>SUM(D44,D26)</f>
        <v>35</v>
      </c>
      <c r="E47" s="90"/>
      <c r="F47" s="96"/>
      <c r="G47" s="96"/>
    </row>
    <row r="48" spans="1:7" ht="22.5" x14ac:dyDescent="0.45">
      <c r="A48" s="326" t="s">
        <v>166</v>
      </c>
      <c r="B48" s="124"/>
      <c r="C48" s="125"/>
      <c r="D48" s="127">
        <f>D47/(COUNT(B30:C37,B21:C25,B39:C43)*2)</f>
        <v>0.97222222222222221</v>
      </c>
      <c r="E48" s="90"/>
      <c r="F48" s="96"/>
      <c r="G48" s="96"/>
    </row>
    <row r="49" spans="1:7" ht="21" x14ac:dyDescent="0.3">
      <c r="A49" s="370"/>
      <c r="B49" s="370"/>
      <c r="C49" s="370"/>
      <c r="D49" s="370"/>
      <c r="E49" s="370"/>
      <c r="F49" s="370"/>
      <c r="G49" s="370"/>
    </row>
    <row r="50" spans="1:7" ht="22.5" x14ac:dyDescent="0.45">
      <c r="A50" s="244" t="s">
        <v>107</v>
      </c>
      <c r="B50" s="244"/>
      <c r="C50" s="244"/>
      <c r="D50" s="244"/>
      <c r="E50" s="244"/>
      <c r="F50" s="244"/>
      <c r="G50" s="96"/>
    </row>
    <row r="51" spans="1:7" ht="21" x14ac:dyDescent="0.4">
      <c r="A51" s="129">
        <f>B11</f>
        <v>43662</v>
      </c>
      <c r="B51" s="96"/>
      <c r="C51" s="96"/>
      <c r="D51" s="96"/>
      <c r="E51" s="90"/>
      <c r="F51" s="96"/>
      <c r="G51" s="96"/>
    </row>
    <row r="52" spans="1:7" ht="21" x14ac:dyDescent="0.4">
      <c r="A52" s="371" t="s">
        <v>28</v>
      </c>
      <c r="B52" s="372" t="s">
        <v>29</v>
      </c>
      <c r="C52" s="372"/>
      <c r="D52" s="372" t="s">
        <v>42</v>
      </c>
      <c r="E52" s="373" t="s">
        <v>264</v>
      </c>
      <c r="F52" s="373" t="s">
        <v>295</v>
      </c>
      <c r="G52" s="96"/>
    </row>
    <row r="53" spans="1:7" ht="21" x14ac:dyDescent="0.4">
      <c r="A53" s="371"/>
      <c r="B53" s="100" t="s">
        <v>32</v>
      </c>
      <c r="C53" s="100" t="s">
        <v>31</v>
      </c>
      <c r="D53" s="372"/>
      <c r="E53" s="373"/>
      <c r="F53" s="373"/>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2"/>
      <c r="B64" s="383"/>
      <c r="C64" s="383"/>
      <c r="D64" s="383"/>
      <c r="E64" s="383"/>
      <c r="F64" s="383"/>
      <c r="G64" s="383"/>
    </row>
    <row r="65" spans="1:7" ht="43.5" customHeight="1" x14ac:dyDescent="0.4">
      <c r="A65" s="378" t="s">
        <v>341</v>
      </c>
      <c r="B65" s="378"/>
      <c r="C65" s="378"/>
      <c r="D65" s="378"/>
      <c r="E65" s="378"/>
      <c r="F65" s="37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4"/>
      <c r="B83" s="384"/>
      <c r="C83" s="384"/>
      <c r="D83" s="384"/>
      <c r="E83" s="384"/>
      <c r="F83" s="384"/>
      <c r="G83" s="384"/>
    </row>
    <row r="84" spans="1:7" ht="45" customHeight="1" x14ac:dyDescent="0.45">
      <c r="A84" s="385" t="s">
        <v>342</v>
      </c>
      <c r="B84" s="385"/>
      <c r="C84" s="385"/>
      <c r="D84" s="385"/>
      <c r="E84" s="385"/>
      <c r="F84" s="38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5"/>
      <c r="B101" s="376"/>
      <c r="C101" s="376"/>
      <c r="D101" s="376"/>
      <c r="E101" s="376"/>
      <c r="F101" s="377"/>
      <c r="G101" s="96"/>
    </row>
    <row r="102" spans="1:7" ht="46.5" customHeight="1" x14ac:dyDescent="0.4">
      <c r="A102" s="378" t="s">
        <v>343</v>
      </c>
      <c r="B102" s="378"/>
      <c r="C102" s="378"/>
      <c r="D102" s="378"/>
      <c r="E102" s="378"/>
      <c r="F102" s="37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5"/>
      <c r="B109" s="376"/>
      <c r="C109" s="376"/>
      <c r="D109" s="376"/>
      <c r="E109" s="376"/>
      <c r="F109" s="377"/>
      <c r="G109" s="96"/>
    </row>
    <row r="110" spans="1:7" ht="39.75" customHeight="1" x14ac:dyDescent="0.4">
      <c r="A110" s="378" t="s">
        <v>375</v>
      </c>
      <c r="B110" s="378"/>
      <c r="C110" s="378"/>
      <c r="D110" s="378"/>
      <c r="E110" s="378"/>
      <c r="F110" s="37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6"/>
      <c r="B118" s="376"/>
      <c r="C118" s="376"/>
      <c r="D118" s="376"/>
      <c r="E118" s="376"/>
      <c r="F118" s="376"/>
      <c r="G118" s="96"/>
    </row>
    <row r="119" spans="1:7" ht="22.5" x14ac:dyDescent="0.4">
      <c r="A119" s="378" t="s">
        <v>304</v>
      </c>
      <c r="B119" s="378"/>
      <c r="C119" s="378"/>
      <c r="D119" s="378"/>
      <c r="E119" s="378"/>
      <c r="F119" s="378"/>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9"/>
      <c r="B130" s="379"/>
      <c r="C130" s="379"/>
      <c r="D130" s="379"/>
      <c r="E130" s="379"/>
      <c r="F130" s="379"/>
      <c r="G130" s="96"/>
    </row>
    <row r="131" spans="1:16384" ht="22.5" customHeight="1" x14ac:dyDescent="0.4">
      <c r="A131" s="380" t="s">
        <v>404</v>
      </c>
      <c r="B131" s="380"/>
      <c r="C131" s="380"/>
      <c r="D131" s="380"/>
      <c r="E131" s="380"/>
      <c r="F131" s="380"/>
      <c r="G131" s="96"/>
    </row>
    <row r="132" spans="1:16384" ht="22.5" customHeight="1" x14ac:dyDescent="0.4">
      <c r="A132" s="381"/>
      <c r="B132" s="381"/>
      <c r="C132" s="381"/>
      <c r="D132" s="381"/>
      <c r="E132" s="381"/>
      <c r="F132" s="381"/>
      <c r="G132" s="96"/>
    </row>
    <row r="133" spans="1:16384" s="258" customFormat="1" ht="22.5" customHeight="1" x14ac:dyDescent="0.25">
      <c r="A133" s="371" t="s">
        <v>28</v>
      </c>
      <c r="B133" s="372" t="s">
        <v>29</v>
      </c>
      <c r="C133" s="372"/>
      <c r="D133" s="372" t="s">
        <v>42</v>
      </c>
      <c r="E133" s="373" t="s">
        <v>264</v>
      </c>
      <c r="F133" s="373" t="s">
        <v>295</v>
      </c>
    </row>
    <row r="134" spans="1:16384" s="258" customFormat="1" ht="22.5" customHeight="1" x14ac:dyDescent="0.25">
      <c r="A134" s="371"/>
      <c r="B134" s="100" t="s">
        <v>32</v>
      </c>
      <c r="C134" s="100" t="s">
        <v>31</v>
      </c>
      <c r="D134" s="372"/>
      <c r="E134" s="373"/>
      <c r="F134" s="373"/>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7" t="s">
        <v>441</v>
      </c>
      <c r="B137" s="387"/>
      <c r="C137" s="387"/>
      <c r="D137" s="387"/>
      <c r="E137" s="387"/>
      <c r="F137" s="387"/>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6" t="s">
        <v>340</v>
      </c>
      <c r="B144" s="386"/>
      <c r="C144" s="386"/>
      <c r="D144" s="386"/>
      <c r="E144" s="386"/>
      <c r="F144" s="386"/>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63" x14ac:dyDescent="0.4">
      <c r="A151" s="107" t="s">
        <v>331</v>
      </c>
      <c r="B151" s="252">
        <v>0</v>
      </c>
      <c r="C151" s="107"/>
      <c r="D151" s="107" t="s">
        <v>502</v>
      </c>
      <c r="E151" s="107" t="s">
        <v>503</v>
      </c>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84" x14ac:dyDescent="0.4">
      <c r="A160" s="139" t="s">
        <v>148</v>
      </c>
      <c r="B160" s="252">
        <v>1</v>
      </c>
      <c r="C160" s="354" t="str">
        <f>IF(B160=0, -5, "0")</f>
        <v>0</v>
      </c>
      <c r="D160" s="107" t="s">
        <v>496</v>
      </c>
      <c r="E160" s="107" t="s">
        <v>497</v>
      </c>
      <c r="F160" s="209"/>
      <c r="G160" s="96"/>
    </row>
    <row r="161" spans="1:7" ht="21" x14ac:dyDescent="0.4">
      <c r="A161" s="375"/>
      <c r="B161" s="376"/>
      <c r="C161" s="376"/>
      <c r="D161" s="376"/>
      <c r="E161" s="376"/>
      <c r="F161" s="376"/>
      <c r="G161" s="96"/>
    </row>
    <row r="162" spans="1:7" ht="32.25" customHeight="1" x14ac:dyDescent="0.4">
      <c r="A162" s="387" t="s">
        <v>442</v>
      </c>
      <c r="B162" s="387"/>
      <c r="C162" s="387"/>
      <c r="D162" s="387"/>
      <c r="E162" s="387"/>
      <c r="F162" s="387"/>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47" x14ac:dyDescent="0.4">
      <c r="A168" s="107" t="s">
        <v>390</v>
      </c>
      <c r="B168" s="104">
        <v>1</v>
      </c>
      <c r="C168" s="107"/>
      <c r="D168" s="107" t="s">
        <v>505</v>
      </c>
      <c r="E168" s="105" t="s">
        <v>504</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88"/>
      <c r="B172" s="389"/>
      <c r="C172" s="389"/>
      <c r="D172" s="389"/>
      <c r="E172" s="389"/>
      <c r="F172" s="389"/>
      <c r="G172" s="96"/>
    </row>
    <row r="173" spans="1:7" ht="32.25" customHeight="1" x14ac:dyDescent="0.4">
      <c r="A173" s="387" t="s">
        <v>304</v>
      </c>
      <c r="B173" s="387"/>
      <c r="C173" s="387"/>
      <c r="D173" s="387"/>
      <c r="E173" s="387"/>
      <c r="F173" s="387"/>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354"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0</v>
      </c>
      <c r="C181" s="103"/>
      <c r="D181" s="319">
        <v>0</v>
      </c>
      <c r="E181" s="353"/>
      <c r="F181" s="353"/>
      <c r="G181" s="96"/>
    </row>
    <row r="182" spans="1:7" ht="22.5" x14ac:dyDescent="0.4">
      <c r="A182" s="231" t="s">
        <v>418</v>
      </c>
      <c r="B182" s="390"/>
      <c r="C182" s="391"/>
      <c r="D182" s="243">
        <f>SUM(B145:C160,B174:C181,B163:C171,B138:C142)</f>
        <v>68</v>
      </c>
      <c r="E182" s="90"/>
      <c r="F182" s="96"/>
      <c r="G182" s="96"/>
    </row>
    <row r="183" spans="1:7" ht="22.5" x14ac:dyDescent="0.4">
      <c r="A183" s="231" t="s">
        <v>419</v>
      </c>
      <c r="B183" s="219"/>
      <c r="C183" s="220"/>
      <c r="D183" s="221">
        <f>D182/(COUNT(B138:C142,B145:C160,B163:C171,B174:C181)*2)</f>
        <v>0.91891891891891897</v>
      </c>
      <c r="E183" s="90"/>
      <c r="F183" s="96"/>
      <c r="G183" s="96"/>
    </row>
    <row r="184" spans="1:7" ht="21" x14ac:dyDescent="0.4">
      <c r="A184" s="398"/>
      <c r="B184" s="398"/>
      <c r="C184" s="398"/>
      <c r="D184" s="398"/>
      <c r="E184" s="398"/>
      <c r="F184" s="398"/>
      <c r="G184" s="96"/>
    </row>
    <row r="185" spans="1:7" ht="22.5" x14ac:dyDescent="0.45">
      <c r="A185" s="97" t="s">
        <v>100</v>
      </c>
      <c r="B185" s="97"/>
      <c r="C185" s="97"/>
      <c r="D185" s="97"/>
      <c r="E185" s="97"/>
      <c r="F185" s="97"/>
      <c r="G185" s="96"/>
    </row>
    <row r="186" spans="1:7" ht="21" x14ac:dyDescent="0.4">
      <c r="A186" s="129">
        <f>B11</f>
        <v>43662</v>
      </c>
      <c r="B186" s="96"/>
      <c r="C186" s="96"/>
      <c r="D186" s="96"/>
      <c r="E186" s="90"/>
      <c r="F186" s="96"/>
      <c r="G186" s="96"/>
    </row>
    <row r="187" spans="1:7" ht="21" x14ac:dyDescent="0.4">
      <c r="A187" s="371" t="s">
        <v>28</v>
      </c>
      <c r="B187" s="372" t="s">
        <v>29</v>
      </c>
      <c r="C187" s="372"/>
      <c r="D187" s="372" t="s">
        <v>42</v>
      </c>
      <c r="E187" s="373" t="s">
        <v>264</v>
      </c>
      <c r="F187" s="373" t="s">
        <v>295</v>
      </c>
      <c r="G187" s="96"/>
    </row>
    <row r="188" spans="1:7" ht="21" x14ac:dyDescent="0.4">
      <c r="A188" s="371"/>
      <c r="B188" s="100" t="s">
        <v>32</v>
      </c>
      <c r="C188" s="100" t="s">
        <v>31</v>
      </c>
      <c r="D188" s="372"/>
      <c r="E188" s="373"/>
      <c r="F188" s="373"/>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2" t="s">
        <v>34</v>
      </c>
      <c r="B199" s="393"/>
      <c r="C199" s="394"/>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0"/>
      <c r="B201" s="370"/>
      <c r="C201" s="370"/>
      <c r="D201" s="370"/>
      <c r="E201" s="370"/>
      <c r="F201" s="370"/>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191.25" customHeight="1" x14ac:dyDescent="0.4">
      <c r="A212" s="158" t="s">
        <v>393</v>
      </c>
      <c r="B212" s="104">
        <v>0</v>
      </c>
      <c r="C212" s="159">
        <f>IF(B212=0, -5, "0")</f>
        <v>-5</v>
      </c>
      <c r="D212" s="105" t="s">
        <v>522</v>
      </c>
      <c r="E212" s="105" t="s">
        <v>476</v>
      </c>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10.75" x14ac:dyDescent="0.45">
      <c r="A215" s="184" t="s">
        <v>132</v>
      </c>
      <c r="B215" s="104">
        <v>0</v>
      </c>
      <c r="C215" s="118">
        <f>IF(B215=0, -10, "0")</f>
        <v>-10</v>
      </c>
      <c r="D215" s="355" t="s">
        <v>523</v>
      </c>
      <c r="E215" s="105" t="s">
        <v>475</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2" t="s">
        <v>34</v>
      </c>
      <c r="B223" s="393"/>
      <c r="C223" s="394"/>
      <c r="D223" s="123">
        <f>SUM(B203:C222)</f>
        <v>21</v>
      </c>
      <c r="E223" s="90"/>
      <c r="F223" s="96"/>
      <c r="G223" s="96"/>
    </row>
    <row r="224" spans="1:7" ht="21" x14ac:dyDescent="0.4">
      <c r="A224" s="108" t="s">
        <v>33</v>
      </c>
      <c r="B224" s="109"/>
      <c r="C224" s="110"/>
      <c r="D224" s="111">
        <f>D223/(COUNT(B203:C222)*2)</f>
        <v>0.47727272727272729</v>
      </c>
      <c r="E224" s="90"/>
      <c r="F224" s="96"/>
      <c r="G224" s="96"/>
    </row>
    <row r="225" spans="1:7" ht="21" x14ac:dyDescent="0.4">
      <c r="A225" s="370"/>
      <c r="B225" s="370"/>
      <c r="C225" s="370"/>
      <c r="D225" s="370"/>
      <c r="E225" s="370"/>
      <c r="F225" s="370"/>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395" t="s">
        <v>304</v>
      </c>
      <c r="B232" s="396"/>
      <c r="C232" s="396"/>
      <c r="D232" s="397"/>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2</v>
      </c>
      <c r="C240" s="137"/>
      <c r="D240" s="319">
        <v>1</v>
      </c>
      <c r="E240" s="353"/>
      <c r="F240" s="353"/>
      <c r="G240" s="96"/>
    </row>
    <row r="241" spans="1:7" ht="21" x14ac:dyDescent="0.4">
      <c r="A241" s="392" t="s">
        <v>34</v>
      </c>
      <c r="B241" s="393"/>
      <c r="C241" s="394"/>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61</v>
      </c>
      <c r="E244" s="90"/>
      <c r="F244" s="96"/>
      <c r="G244" s="96"/>
    </row>
    <row r="245" spans="1:7" ht="22.5" x14ac:dyDescent="0.45">
      <c r="A245" s="326" t="s">
        <v>422</v>
      </c>
      <c r="B245" s="153"/>
      <c r="C245" s="154"/>
      <c r="D245" s="127">
        <f>D244/(COUNT(B227:C231,B191:C198,B203:C222,B233:C240)*2)</f>
        <v>0.72619047619047616</v>
      </c>
      <c r="E245" s="90"/>
      <c r="F245" s="96"/>
      <c r="G245" s="96"/>
    </row>
    <row r="246" spans="1:7" ht="21" x14ac:dyDescent="0.4">
      <c r="A246" s="370"/>
      <c r="B246" s="370"/>
      <c r="C246" s="370"/>
      <c r="D246" s="370"/>
      <c r="E246" s="370"/>
      <c r="F246" s="370"/>
      <c r="G246" s="96"/>
    </row>
    <row r="247" spans="1:7" ht="22.5" x14ac:dyDescent="0.45">
      <c r="A247" s="97" t="s">
        <v>101</v>
      </c>
      <c r="B247" s="97"/>
      <c r="C247" s="97"/>
      <c r="D247" s="97"/>
      <c r="E247" s="97"/>
      <c r="F247" s="97"/>
      <c r="G247" s="96"/>
    </row>
    <row r="248" spans="1:7" ht="21" x14ac:dyDescent="0.4">
      <c r="A248" s="129">
        <f>B11</f>
        <v>43662</v>
      </c>
      <c r="B248" s="96"/>
      <c r="C248" s="96"/>
      <c r="D248" s="96"/>
      <c r="E248" s="90"/>
      <c r="F248" s="96"/>
      <c r="G248" s="96"/>
    </row>
    <row r="249" spans="1:7" ht="21" x14ac:dyDescent="0.4">
      <c r="A249" s="371" t="s">
        <v>28</v>
      </c>
      <c r="B249" s="372" t="s">
        <v>29</v>
      </c>
      <c r="C249" s="372"/>
      <c r="D249" s="372" t="s">
        <v>42</v>
      </c>
      <c r="E249" s="373" t="s">
        <v>264</v>
      </c>
      <c r="F249" s="373" t="s">
        <v>295</v>
      </c>
      <c r="G249" s="96"/>
    </row>
    <row r="250" spans="1:7" ht="21" x14ac:dyDescent="0.4">
      <c r="A250" s="371"/>
      <c r="B250" s="100" t="s">
        <v>32</v>
      </c>
      <c r="C250" s="100" t="s">
        <v>31</v>
      </c>
      <c r="D250" s="372"/>
      <c r="E250" s="373"/>
      <c r="F250" s="373"/>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2" t="s">
        <v>34</v>
      </c>
      <c r="B261" s="393"/>
      <c r="C261" s="394"/>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68.25" customHeight="1" x14ac:dyDescent="0.4">
      <c r="A274" s="103" t="s">
        <v>116</v>
      </c>
      <c r="B274" s="104">
        <v>1</v>
      </c>
      <c r="C274" s="104"/>
      <c r="D274" s="105" t="s">
        <v>473</v>
      </c>
      <c r="E274" s="105" t="s">
        <v>474</v>
      </c>
      <c r="F274" s="105"/>
      <c r="G274" s="96"/>
    </row>
    <row r="275" spans="1:7" ht="86.25" customHeight="1" x14ac:dyDescent="0.4">
      <c r="A275" s="168" t="s">
        <v>359</v>
      </c>
      <c r="B275" s="104">
        <v>0</v>
      </c>
      <c r="C275" s="140">
        <f>IF(B275=0, -10, "0")</f>
        <v>-10</v>
      </c>
      <c r="D275" s="211" t="s">
        <v>479</v>
      </c>
      <c r="E275" s="105" t="s">
        <v>480</v>
      </c>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9"/>
      <c r="B286" s="399"/>
      <c r="C286" s="399"/>
      <c r="D286" s="399"/>
      <c r="E286" s="399"/>
      <c r="F286" s="399"/>
      <c r="G286" s="96"/>
    </row>
    <row r="287" spans="1:7" ht="31.5" customHeight="1" x14ac:dyDescent="0.4">
      <c r="A287" s="400" t="s">
        <v>304</v>
      </c>
      <c r="B287" s="400"/>
      <c r="C287" s="400"/>
      <c r="D287" s="400"/>
      <c r="E287" s="400"/>
      <c r="F287" s="400"/>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43</v>
      </c>
      <c r="E296" s="90"/>
      <c r="F296" s="96"/>
      <c r="G296" s="96"/>
    </row>
    <row r="297" spans="1:7" ht="21" x14ac:dyDescent="0.4">
      <c r="A297" s="108" t="s">
        <v>33</v>
      </c>
      <c r="B297" s="109"/>
      <c r="C297" s="110"/>
      <c r="D297" s="111">
        <f>D296/(COUNT(B265:C285,B288:C295)*2)</f>
        <v>0.74137931034482762</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59</v>
      </c>
      <c r="E299" s="90"/>
      <c r="F299" s="96"/>
      <c r="G299" s="96"/>
    </row>
    <row r="300" spans="1:7" ht="22.5" x14ac:dyDescent="0.45">
      <c r="A300" s="326" t="s">
        <v>424</v>
      </c>
      <c r="B300" s="153"/>
      <c r="C300" s="154"/>
      <c r="D300" s="127">
        <f>D299/(COUNT(B253:C260,B265:C285,B288:C295)*2)</f>
        <v>0.79729729729729726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43662</v>
      </c>
      <c r="B303" s="96"/>
      <c r="C303" s="96"/>
      <c r="D303" s="96"/>
      <c r="E303" s="90"/>
      <c r="F303" s="96"/>
      <c r="G303" s="96"/>
    </row>
    <row r="304" spans="1:7" ht="21" x14ac:dyDescent="0.4">
      <c r="A304" s="371" t="s">
        <v>28</v>
      </c>
      <c r="B304" s="372" t="s">
        <v>29</v>
      </c>
      <c r="C304" s="372"/>
      <c r="D304" s="372" t="s">
        <v>42</v>
      </c>
      <c r="E304" s="373" t="s">
        <v>264</v>
      </c>
      <c r="F304" s="373" t="s">
        <v>295</v>
      </c>
      <c r="G304" s="96"/>
    </row>
    <row r="305" spans="1:7" ht="21" x14ac:dyDescent="0.4">
      <c r="A305" s="371"/>
      <c r="B305" s="100" t="s">
        <v>32</v>
      </c>
      <c r="C305" s="100" t="s">
        <v>31</v>
      </c>
      <c r="D305" s="372"/>
      <c r="E305" s="373"/>
      <c r="F305" s="373"/>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3" t="s">
        <v>58</v>
      </c>
      <c r="B332" s="104">
        <v>2</v>
      </c>
      <c r="C332" s="118" t="str">
        <f>IF(B332=0, -10, "0")</f>
        <v>0</v>
      </c>
      <c r="D332" s="172"/>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38</v>
      </c>
      <c r="E339" s="90"/>
      <c r="F339" s="96"/>
      <c r="G339" s="96"/>
    </row>
    <row r="340" spans="1:7" ht="21" x14ac:dyDescent="0.4">
      <c r="A340" s="108" t="s">
        <v>33</v>
      </c>
      <c r="B340" s="109"/>
      <c r="C340" s="110"/>
      <c r="D340" s="111">
        <f>D339/(COUNT(B320:C338)*2)</f>
        <v>1</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3"/>
      <c r="B352" s="403"/>
      <c r="C352" s="403"/>
      <c r="D352" s="403"/>
      <c r="E352" s="403"/>
      <c r="F352" s="403"/>
      <c r="G352" s="403"/>
    </row>
    <row r="353" spans="1:7" ht="32.25" customHeight="1" x14ac:dyDescent="0.4">
      <c r="A353" s="404" t="s">
        <v>304</v>
      </c>
      <c r="B353" s="404"/>
      <c r="C353" s="404"/>
      <c r="D353" s="404"/>
      <c r="E353" s="404"/>
      <c r="F353" s="404"/>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2</v>
      </c>
      <c r="C361" s="137"/>
      <c r="D361" s="319">
        <v>1</v>
      </c>
      <c r="E361" s="353"/>
      <c r="F361" s="353"/>
      <c r="G361" s="96"/>
    </row>
    <row r="362" spans="1:7" ht="21" x14ac:dyDescent="0.4">
      <c r="A362" s="108" t="s">
        <v>34</v>
      </c>
      <c r="B362" s="108"/>
      <c r="C362" s="108"/>
      <c r="D362" s="108">
        <f>SUM(B343:C351,B354:C361)</f>
        <v>32</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86</v>
      </c>
      <c r="E365" s="90"/>
      <c r="F365" s="96"/>
      <c r="G365" s="96"/>
    </row>
    <row r="366" spans="1:7" ht="22.5" x14ac:dyDescent="0.45">
      <c r="A366" s="177" t="s">
        <v>426</v>
      </c>
      <c r="B366" s="178"/>
      <c r="C366" s="179"/>
      <c r="D366" s="180">
        <f>D365/(COUNT(B320:C338,B343:C351,B308:C315,B354:C361)*2)</f>
        <v>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43662</v>
      </c>
      <c r="B369" s="96"/>
      <c r="C369" s="96"/>
      <c r="D369" s="96"/>
      <c r="E369" s="90"/>
      <c r="F369" s="96"/>
      <c r="G369" s="96"/>
    </row>
    <row r="370" spans="1:7" ht="21" x14ac:dyDescent="0.4">
      <c r="A370" s="371" t="s">
        <v>28</v>
      </c>
      <c r="B370" s="372" t="s">
        <v>29</v>
      </c>
      <c r="C370" s="372"/>
      <c r="D370" s="372" t="s">
        <v>42</v>
      </c>
      <c r="E370" s="373" t="s">
        <v>264</v>
      </c>
      <c r="F370" s="373" t="s">
        <v>295</v>
      </c>
      <c r="G370" s="96"/>
    </row>
    <row r="371" spans="1:7" ht="21" x14ac:dyDescent="0.4">
      <c r="A371" s="371"/>
      <c r="B371" s="100" t="s">
        <v>32</v>
      </c>
      <c r="C371" s="100" t="s">
        <v>31</v>
      </c>
      <c r="D371" s="372"/>
      <c r="E371" s="373"/>
      <c r="F371" s="373"/>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84" x14ac:dyDescent="0.4">
      <c r="A379" s="130" t="s">
        <v>144</v>
      </c>
      <c r="B379" s="104">
        <v>1</v>
      </c>
      <c r="C379" s="104"/>
      <c r="D379" s="105" t="s">
        <v>524</v>
      </c>
      <c r="E379" s="105" t="s">
        <v>489</v>
      </c>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21</v>
      </c>
      <c r="E385" s="90"/>
      <c r="F385" s="96"/>
      <c r="G385" s="96"/>
    </row>
    <row r="386" spans="1:7" ht="21" x14ac:dyDescent="0.4">
      <c r="A386" s="108" t="s">
        <v>33</v>
      </c>
      <c r="B386" s="109"/>
      <c r="C386" s="110"/>
      <c r="D386" s="111">
        <f>D385/(COUNT(B374:C384)*2)</f>
        <v>0.95454545454545459</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 x14ac:dyDescent="0.4">
      <c r="A389" s="135" t="s">
        <v>355</v>
      </c>
      <c r="B389" s="104">
        <v>2</v>
      </c>
      <c r="C389" s="104"/>
      <c r="D389" s="96"/>
      <c r="E389" s="105"/>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63" x14ac:dyDescent="0.4">
      <c r="A395" s="173" t="s">
        <v>376</v>
      </c>
      <c r="B395" s="104">
        <v>0</v>
      </c>
      <c r="C395" s="118">
        <f>IF(B395=0, -10, "0")</f>
        <v>-10</v>
      </c>
      <c r="D395" s="148" t="s">
        <v>525</v>
      </c>
      <c r="E395" s="105" t="s">
        <v>485</v>
      </c>
      <c r="F395" s="105"/>
      <c r="G395" s="96"/>
    </row>
    <row r="396" spans="1:7" ht="21" x14ac:dyDescent="0.4">
      <c r="A396" s="103" t="s">
        <v>184</v>
      </c>
      <c r="B396" s="104">
        <v>2</v>
      </c>
      <c r="C396" s="104"/>
      <c r="D396" s="156"/>
      <c r="E396" s="106"/>
      <c r="F396" s="105"/>
      <c r="G396" s="96"/>
    </row>
    <row r="397" spans="1:7" ht="67.5" x14ac:dyDescent="0.4">
      <c r="A397" s="187" t="s">
        <v>457</v>
      </c>
      <c r="B397" s="104">
        <v>1</v>
      </c>
      <c r="C397" s="118" t="str">
        <f>IF(B397=0, -10, "0")</f>
        <v>0</v>
      </c>
      <c r="D397" s="156" t="s">
        <v>492</v>
      </c>
      <c r="E397" s="105" t="s">
        <v>493</v>
      </c>
      <c r="F397" s="105"/>
      <c r="G397" s="96"/>
    </row>
    <row r="398" spans="1:7" ht="271.5" customHeight="1" x14ac:dyDescent="0.4">
      <c r="A398" s="103" t="s">
        <v>215</v>
      </c>
      <c r="B398" s="104">
        <v>0</v>
      </c>
      <c r="C398" s="104"/>
      <c r="D398" s="156" t="s">
        <v>482</v>
      </c>
      <c r="E398" s="105" t="s">
        <v>470</v>
      </c>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40.5" customHeight="1" x14ac:dyDescent="0.4">
      <c r="A403" s="139" t="s">
        <v>344</v>
      </c>
      <c r="B403" s="104">
        <v>1</v>
      </c>
      <c r="C403" s="118" t="str">
        <f>IF(B403=0, -5, "0")</f>
        <v>0</v>
      </c>
      <c r="D403" s="156" t="s">
        <v>483</v>
      </c>
      <c r="E403" s="164" t="s">
        <v>484</v>
      </c>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1"/>
      <c r="B410" s="384"/>
      <c r="C410" s="384"/>
      <c r="D410" s="384"/>
      <c r="E410" s="384"/>
      <c r="F410" s="384"/>
      <c r="G410" s="384"/>
    </row>
    <row r="411" spans="1:7" ht="24.75" x14ac:dyDescent="0.4">
      <c r="A411" s="402" t="s">
        <v>313</v>
      </c>
      <c r="B411" s="402"/>
      <c r="C411" s="402"/>
      <c r="D411" s="402"/>
      <c r="E411" s="402"/>
      <c r="F411" s="402"/>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v>0</v>
      </c>
      <c r="C419" s="104"/>
      <c r="D419" s="319">
        <v>0</v>
      </c>
      <c r="E419" s="353"/>
      <c r="F419" s="353"/>
      <c r="G419" s="96"/>
    </row>
    <row r="420" spans="1:7" ht="21" x14ac:dyDescent="0.4">
      <c r="A420" s="108" t="s">
        <v>34</v>
      </c>
      <c r="B420" s="108"/>
      <c r="C420" s="108"/>
      <c r="D420" s="108">
        <f>SUM(B389:C409,B412:C419)</f>
        <v>36</v>
      </c>
      <c r="E420" s="90"/>
      <c r="F420" s="96"/>
      <c r="G420" s="96"/>
    </row>
    <row r="421" spans="1:7" ht="21" x14ac:dyDescent="0.4">
      <c r="A421" s="108" t="s">
        <v>33</v>
      </c>
      <c r="B421" s="109"/>
      <c r="C421" s="110"/>
      <c r="D421" s="111">
        <f>D420/(COUNT(B389:C409,B412:C419)*2)</f>
        <v>0.6428571428571429</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57</v>
      </c>
      <c r="E423" s="90"/>
      <c r="F423" s="96"/>
      <c r="G423" s="96"/>
    </row>
    <row r="424" spans="1:7" ht="22.5" x14ac:dyDescent="0.45">
      <c r="A424" s="326" t="s">
        <v>429</v>
      </c>
      <c r="B424" s="153"/>
      <c r="C424" s="154"/>
      <c r="D424" s="127">
        <f>D423/(COUNT(B374:C384,B389:C409,B412:C419)*2)</f>
        <v>0.73076923076923073</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43662</v>
      </c>
      <c r="B427" s="96"/>
      <c r="C427" s="96"/>
      <c r="D427" s="96"/>
      <c r="E427" s="90"/>
      <c r="F427" s="96"/>
      <c r="G427" s="96"/>
    </row>
    <row r="428" spans="1:7" ht="21" x14ac:dyDescent="0.4">
      <c r="A428" s="371" t="s">
        <v>28</v>
      </c>
      <c r="B428" s="372" t="s">
        <v>29</v>
      </c>
      <c r="C428" s="372"/>
      <c r="D428" s="372" t="s">
        <v>42</v>
      </c>
      <c r="E428" s="373" t="s">
        <v>264</v>
      </c>
      <c r="F428" s="373" t="s">
        <v>295</v>
      </c>
      <c r="G428" s="96"/>
    </row>
    <row r="429" spans="1:7" ht="21" x14ac:dyDescent="0.4">
      <c r="A429" s="371"/>
      <c r="B429" s="100" t="s">
        <v>32</v>
      </c>
      <c r="C429" s="100" t="s">
        <v>31</v>
      </c>
      <c r="D429" s="372"/>
      <c r="E429" s="373"/>
      <c r="F429" s="373"/>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2" t="s">
        <v>304</v>
      </c>
      <c r="B459" s="402"/>
      <c r="C459" s="402"/>
      <c r="D459" s="402"/>
      <c r="E459" s="402"/>
      <c r="F459" s="402"/>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52</v>
      </c>
      <c r="E470" s="90"/>
      <c r="F470" s="96"/>
      <c r="G470" s="96"/>
    </row>
    <row r="471" spans="1:7" ht="22.5" x14ac:dyDescent="0.45">
      <c r="A471" s="326"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08" t="s">
        <v>405</v>
      </c>
      <c r="B473" s="408"/>
      <c r="C473" s="408"/>
      <c r="D473" s="408"/>
      <c r="E473" s="408"/>
      <c r="F473" s="408"/>
      <c r="G473" s="96"/>
    </row>
    <row r="474" spans="1:7" ht="21" customHeight="1" x14ac:dyDescent="0.4">
      <c r="A474" s="191">
        <f>B11</f>
        <v>43662</v>
      </c>
      <c r="F474" s="2"/>
      <c r="G474" s="96"/>
    </row>
    <row r="475" spans="1:7" ht="21" x14ac:dyDescent="0.4">
      <c r="A475" s="409" t="s">
        <v>28</v>
      </c>
      <c r="B475" s="410" t="s">
        <v>29</v>
      </c>
      <c r="C475" s="410"/>
      <c r="D475" s="410" t="s">
        <v>42</v>
      </c>
      <c r="E475" s="411" t="s">
        <v>264</v>
      </c>
      <c r="F475" s="411" t="s">
        <v>295</v>
      </c>
      <c r="G475" s="96"/>
    </row>
    <row r="476" spans="1:7" ht="21" x14ac:dyDescent="0.4">
      <c r="A476" s="409"/>
      <c r="B476" s="254" t="s">
        <v>32</v>
      </c>
      <c r="C476" s="254" t="s">
        <v>31</v>
      </c>
      <c r="D476" s="410"/>
      <c r="E476" s="411"/>
      <c r="F476" s="411"/>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5"/>
      <c r="B507" s="405"/>
      <c r="C507" s="405"/>
      <c r="D507" s="405"/>
      <c r="E507" s="405"/>
      <c r="F507" s="405"/>
      <c r="G507" s="405"/>
    </row>
    <row r="508" spans="1:7" ht="26.25" customHeight="1" x14ac:dyDescent="0.5">
      <c r="A508" s="288" t="s">
        <v>304</v>
      </c>
      <c r="B508" s="406"/>
      <c r="C508" s="406"/>
      <c r="D508" s="406"/>
      <c r="E508" s="406"/>
      <c r="F508" s="406"/>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07" t="s">
        <v>97</v>
      </c>
      <c r="B520" s="407"/>
      <c r="C520" s="407"/>
      <c r="D520" s="407"/>
      <c r="E520" s="407"/>
      <c r="F520" s="407"/>
      <c r="G520" s="96"/>
    </row>
    <row r="521" spans="1:7" ht="22.5" customHeight="1" x14ac:dyDescent="0.4">
      <c r="A521" s="191">
        <f>B11</f>
        <v>43662</v>
      </c>
      <c r="B521" s="96"/>
      <c r="C521" s="96"/>
      <c r="D521" s="114"/>
      <c r="E521" s="114"/>
      <c r="F521" s="114"/>
      <c r="G521" s="96"/>
    </row>
    <row r="522" spans="1:7" ht="21" x14ac:dyDescent="0.4">
      <c r="A522" s="417" t="s">
        <v>28</v>
      </c>
      <c r="B522" s="419" t="s">
        <v>29</v>
      </c>
      <c r="C522" s="420"/>
      <c r="D522" s="372" t="s">
        <v>42</v>
      </c>
      <c r="E522" s="373" t="s">
        <v>264</v>
      </c>
      <c r="F522" s="373" t="s">
        <v>295</v>
      </c>
      <c r="G522" s="96"/>
    </row>
    <row r="523" spans="1:7" ht="21" x14ac:dyDescent="0.4">
      <c r="A523" s="418"/>
      <c r="B523" s="249" t="s">
        <v>32</v>
      </c>
      <c r="C523" s="250" t="s">
        <v>31</v>
      </c>
      <c r="D523" s="372"/>
      <c r="E523" s="373"/>
      <c r="F523" s="373"/>
      <c r="G523" s="96"/>
    </row>
    <row r="524" spans="1:7" ht="22.5" x14ac:dyDescent="0.4">
      <c r="A524" s="286"/>
      <c r="B524" s="287"/>
      <c r="C524" s="287"/>
      <c r="D524" s="283"/>
      <c r="E524" s="324"/>
      <c r="F524" s="324"/>
      <c r="G524" s="96"/>
    </row>
    <row r="525" spans="1:7" ht="24.75" x14ac:dyDescent="0.4">
      <c r="A525" s="289" t="s">
        <v>17</v>
      </c>
      <c r="B525" s="251"/>
      <c r="C525" s="421"/>
      <c r="D525" s="421"/>
      <c r="E525" s="421"/>
      <c r="F525" s="422"/>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63" x14ac:dyDescent="0.4">
      <c r="A529" s="192" t="s">
        <v>145</v>
      </c>
      <c r="B529" s="104">
        <v>1</v>
      </c>
      <c r="C529" s="104"/>
      <c r="D529" s="103" t="s">
        <v>508</v>
      </c>
      <c r="E529" s="105" t="s">
        <v>509</v>
      </c>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2" t="s">
        <v>34</v>
      </c>
      <c r="B532" s="393"/>
      <c r="C532" s="394"/>
      <c r="D532" s="315">
        <f>SUM(B526:C531)</f>
        <v>11</v>
      </c>
      <c r="E532" s="202"/>
      <c r="F532" s="202"/>
      <c r="G532" s="96"/>
    </row>
    <row r="533" spans="1:7" ht="21" customHeight="1" x14ac:dyDescent="0.4">
      <c r="A533" s="392" t="s">
        <v>33</v>
      </c>
      <c r="B533" s="393"/>
      <c r="C533" s="394"/>
      <c r="D533" s="298">
        <f>D532/(COUNT(B526:C531)*2)</f>
        <v>0.91666666666666663</v>
      </c>
      <c r="E533" s="202"/>
      <c r="F533" s="202"/>
      <c r="G533" s="96"/>
    </row>
    <row r="534" spans="1:7" ht="21" x14ac:dyDescent="0.4">
      <c r="A534" s="370"/>
      <c r="B534" s="370"/>
      <c r="C534" s="370"/>
      <c r="D534" s="370"/>
      <c r="E534" s="370"/>
      <c r="F534" s="370"/>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2"/>
      <c r="B546" s="403"/>
      <c r="C546" s="403"/>
      <c r="D546" s="403"/>
      <c r="E546" s="403"/>
      <c r="F546" s="403"/>
      <c r="G546" s="403"/>
    </row>
    <row r="547" spans="1:7" ht="35.25" customHeight="1" x14ac:dyDescent="0.4">
      <c r="A547" s="290" t="s">
        <v>304</v>
      </c>
      <c r="B547" s="265"/>
      <c r="C547" s="413"/>
      <c r="D547" s="413"/>
      <c r="E547" s="413"/>
      <c r="F547" s="414"/>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v>2</v>
      </c>
      <c r="C555" s="104"/>
      <c r="D555" s="319">
        <v>1</v>
      </c>
      <c r="E555" s="353"/>
      <c r="F555" s="353"/>
      <c r="G555" s="96"/>
    </row>
    <row r="556" spans="1:7" ht="21" x14ac:dyDescent="0.4">
      <c r="A556" s="415" t="s">
        <v>34</v>
      </c>
      <c r="B556" s="415"/>
      <c r="C556" s="416"/>
      <c r="D556" s="327">
        <f>SUM(B548:C555,B536:C545)</f>
        <v>32</v>
      </c>
      <c r="E556" s="90"/>
      <c r="F556" s="96"/>
      <c r="G556" s="96"/>
    </row>
    <row r="557" spans="1:7" ht="21" x14ac:dyDescent="0.4">
      <c r="A557" s="415" t="s">
        <v>33</v>
      </c>
      <c r="B557" s="415"/>
      <c r="C557" s="415"/>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43</v>
      </c>
      <c r="E559" s="90"/>
      <c r="F559" s="96"/>
      <c r="G559" s="96"/>
    </row>
    <row r="560" spans="1:7" ht="21" customHeight="1" x14ac:dyDescent="0.45">
      <c r="A560" s="326" t="s">
        <v>436</v>
      </c>
      <c r="B560" s="153"/>
      <c r="C560" s="154"/>
      <c r="D560" s="127">
        <f>D559/(COUNT(B536:C545,B526:C531,B548:C555)*2)</f>
        <v>0.97727272727272729</v>
      </c>
      <c r="E560" s="239"/>
      <c r="F560" s="239"/>
      <c r="G560" s="96"/>
    </row>
    <row r="561" spans="1:7" ht="21" customHeight="1" x14ac:dyDescent="0.4">
      <c r="A561" s="128"/>
      <c r="B561" s="96"/>
      <c r="C561" s="96"/>
      <c r="D561" s="96"/>
      <c r="E561" s="90"/>
      <c r="F561" s="96"/>
      <c r="G561" s="96"/>
    </row>
    <row r="562" spans="1:7" ht="21" x14ac:dyDescent="0.4">
      <c r="A562" s="370"/>
      <c r="B562" s="370"/>
      <c r="C562" s="370"/>
      <c r="D562" s="370"/>
      <c r="E562" s="370"/>
      <c r="F562" s="370"/>
      <c r="G562" s="96"/>
    </row>
    <row r="563" spans="1:7" ht="22.5" x14ac:dyDescent="0.45">
      <c r="A563" s="431" t="s">
        <v>19</v>
      </c>
      <c r="B563" s="431"/>
      <c r="C563" s="431"/>
      <c r="D563" s="431"/>
      <c r="E563" s="431"/>
      <c r="F563" s="431"/>
      <c r="G563" s="96"/>
    </row>
    <row r="564" spans="1:7" ht="22.5" x14ac:dyDescent="0.4">
      <c r="A564" s="198">
        <f>B11</f>
        <v>43662</v>
      </c>
      <c r="B564" s="96"/>
      <c r="C564" s="96"/>
      <c r="D564" s="280"/>
      <c r="E564" s="280"/>
      <c r="F564" s="280"/>
      <c r="G564" s="96"/>
    </row>
    <row r="565" spans="1:7" ht="21" x14ac:dyDescent="0.4">
      <c r="A565" s="409" t="s">
        <v>28</v>
      </c>
      <c r="B565" s="410" t="s">
        <v>29</v>
      </c>
      <c r="C565" s="410"/>
      <c r="D565" s="410" t="s">
        <v>42</v>
      </c>
      <c r="E565" s="411" t="s">
        <v>264</v>
      </c>
      <c r="F565" s="411" t="s">
        <v>295</v>
      </c>
      <c r="G565" s="96"/>
    </row>
    <row r="566" spans="1:7" ht="21" x14ac:dyDescent="0.4">
      <c r="A566" s="409"/>
      <c r="B566" s="254" t="s">
        <v>32</v>
      </c>
      <c r="C566" s="254" t="s">
        <v>31</v>
      </c>
      <c r="D566" s="410"/>
      <c r="E566" s="411"/>
      <c r="F566" s="411"/>
      <c r="G566" s="96"/>
    </row>
    <row r="567" spans="1:7" ht="22.5" x14ac:dyDescent="0.4">
      <c r="A567" s="291"/>
      <c r="B567" s="292"/>
      <c r="C567" s="292"/>
      <c r="D567" s="292"/>
      <c r="E567" s="268"/>
      <c r="F567" s="293"/>
      <c r="G567" s="96"/>
    </row>
    <row r="568" spans="1:7" ht="24.75" x14ac:dyDescent="0.4">
      <c r="A568" s="423" t="s">
        <v>10</v>
      </c>
      <c r="B568" s="424"/>
      <c r="C568" s="424"/>
      <c r="D568" s="424"/>
      <c r="E568" s="424"/>
      <c r="F568" s="425"/>
      <c r="G568" s="96"/>
    </row>
    <row r="569" spans="1:7" ht="84" x14ac:dyDescent="0.4">
      <c r="A569" s="103" t="s">
        <v>86</v>
      </c>
      <c r="B569" s="104">
        <v>1</v>
      </c>
      <c r="C569" s="104"/>
      <c r="D569" s="105" t="s">
        <v>520</v>
      </c>
      <c r="E569" s="105" t="s">
        <v>521</v>
      </c>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5" t="s">
        <v>34</v>
      </c>
      <c r="B578" s="415"/>
      <c r="C578" s="416"/>
      <c r="D578" s="327">
        <f>SUM(B569:C577)</f>
        <v>17</v>
      </c>
      <c r="E578" s="90"/>
      <c r="F578" s="96"/>
      <c r="G578" s="96"/>
    </row>
    <row r="579" spans="1:7" ht="21" x14ac:dyDescent="0.4">
      <c r="A579" s="415" t="s">
        <v>33</v>
      </c>
      <c r="B579" s="415"/>
      <c r="C579" s="415"/>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426" t="s">
        <v>23</v>
      </c>
      <c r="B581" s="427"/>
      <c r="C581" s="427"/>
      <c r="D581" s="427"/>
      <c r="E581" s="427"/>
      <c r="F581" s="428"/>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29" t="s">
        <v>370</v>
      </c>
      <c r="B588" s="430"/>
      <c r="C588" s="430"/>
      <c r="D588" s="430"/>
      <c r="E588" s="430"/>
      <c r="F588" s="430"/>
      <c r="G588" s="430"/>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1</v>
      </c>
      <c r="C595" s="104"/>
      <c r="D595" s="319">
        <v>0.75</v>
      </c>
      <c r="E595" s="353"/>
      <c r="F595" s="353"/>
      <c r="G595" s="96"/>
    </row>
    <row r="596" spans="1:7" ht="21" x14ac:dyDescent="0.4">
      <c r="A596" s="415" t="s">
        <v>34</v>
      </c>
      <c r="B596" s="415"/>
      <c r="C596" s="416"/>
      <c r="D596" s="327">
        <f>SUM(B589:C595,B582:C587)</f>
        <v>23</v>
      </c>
      <c r="E596" s="90"/>
      <c r="F596" s="96"/>
      <c r="G596" s="96"/>
    </row>
    <row r="597" spans="1:7" ht="21" x14ac:dyDescent="0.4">
      <c r="A597" s="415" t="s">
        <v>33</v>
      </c>
      <c r="B597" s="415"/>
      <c r="C597" s="415"/>
      <c r="D597" s="298">
        <f>D596/(COUNT(B582:C587,B589:C595)*2)</f>
        <v>0.95833333333333337</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40</v>
      </c>
      <c r="E599" s="239"/>
      <c r="F599" s="239"/>
      <c r="G599" s="96"/>
    </row>
    <row r="600" spans="1:7" ht="22.5" x14ac:dyDescent="0.45">
      <c r="A600" s="437" t="s">
        <v>168</v>
      </c>
      <c r="B600" s="438"/>
      <c r="C600" s="439"/>
      <c r="D600" s="127">
        <f>D599/(COUNT(B569:C577,B589:C595,B582:C587)*2)</f>
        <v>0.95238095238095233</v>
      </c>
      <c r="E600" s="90"/>
      <c r="F600" s="96"/>
      <c r="G600" s="96"/>
    </row>
    <row r="601" spans="1:7" ht="21" x14ac:dyDescent="0.4">
      <c r="A601" s="128"/>
      <c r="B601" s="96"/>
      <c r="C601" s="96"/>
      <c r="G601" s="96"/>
    </row>
    <row r="602" spans="1:7" ht="19.5" customHeight="1" x14ac:dyDescent="0.45">
      <c r="A602" s="431" t="s">
        <v>8</v>
      </c>
      <c r="B602" s="431"/>
      <c r="C602" s="431"/>
      <c r="D602" s="431"/>
      <c r="E602" s="431"/>
      <c r="F602" s="431"/>
      <c r="G602" s="96"/>
    </row>
    <row r="603" spans="1:7" ht="22.5" x14ac:dyDescent="0.4">
      <c r="A603" s="129">
        <f>B11</f>
        <v>43662</v>
      </c>
      <c r="B603" s="96"/>
      <c r="C603" s="96"/>
      <c r="D603" s="114"/>
      <c r="E603" s="114"/>
      <c r="F603" s="114"/>
      <c r="G603" s="96"/>
    </row>
    <row r="604" spans="1:7" ht="21" x14ac:dyDescent="0.4">
      <c r="A604" s="371" t="s">
        <v>28</v>
      </c>
      <c r="B604" s="372" t="s">
        <v>29</v>
      </c>
      <c r="C604" s="372"/>
      <c r="D604" s="372" t="s">
        <v>42</v>
      </c>
      <c r="E604" s="373" t="s">
        <v>264</v>
      </c>
      <c r="F604" s="373" t="s">
        <v>295</v>
      </c>
      <c r="G604" s="96"/>
    </row>
    <row r="605" spans="1:7" ht="18.75" customHeight="1" x14ac:dyDescent="0.4">
      <c r="A605" s="371"/>
      <c r="B605" s="100" t="s">
        <v>32</v>
      </c>
      <c r="C605" s="100" t="s">
        <v>31</v>
      </c>
      <c r="D605" s="372"/>
      <c r="E605" s="373"/>
      <c r="F605" s="373"/>
      <c r="G605" s="96"/>
    </row>
    <row r="606" spans="1:7" ht="18.75" customHeight="1" x14ac:dyDescent="0.4">
      <c r="A606" s="282"/>
      <c r="B606" s="283"/>
      <c r="C606" s="283"/>
      <c r="D606" s="283"/>
      <c r="E606" s="324"/>
      <c r="F606" s="324"/>
      <c r="G606" s="96"/>
    </row>
    <row r="607" spans="1:7" ht="24.75" x14ac:dyDescent="0.4">
      <c r="A607" s="284" t="s">
        <v>90</v>
      </c>
      <c r="B607" s="114"/>
      <c r="C607" s="432"/>
      <c r="D607" s="432"/>
      <c r="E607" s="432"/>
      <c r="F607" s="433"/>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5" t="s">
        <v>34</v>
      </c>
      <c r="B616" s="415"/>
      <c r="C616" s="415"/>
      <c r="D616" s="327">
        <f>SUM(B608:C615)</f>
        <v>16</v>
      </c>
      <c r="E616" s="434"/>
      <c r="F616" s="399"/>
      <c r="G616" s="96"/>
    </row>
    <row r="617" spans="1:7" ht="21" x14ac:dyDescent="0.4">
      <c r="A617" s="415" t="s">
        <v>33</v>
      </c>
      <c r="B617" s="415"/>
      <c r="C617" s="415"/>
      <c r="D617" s="298">
        <f>D616/(COUNT(B608:C615)*2)</f>
        <v>1</v>
      </c>
      <c r="E617" s="435"/>
      <c r="F617" s="405"/>
      <c r="G617" s="96"/>
    </row>
    <row r="618" spans="1:7" ht="21" x14ac:dyDescent="0.4">
      <c r="A618" s="128"/>
      <c r="B618" s="96"/>
      <c r="C618" s="436"/>
      <c r="D618" s="436"/>
      <c r="E618" s="436"/>
      <c r="F618" s="436"/>
      <c r="G618" s="96"/>
    </row>
    <row r="619" spans="1:7" ht="18.75" customHeight="1" x14ac:dyDescent="0.4">
      <c r="A619" s="284" t="s">
        <v>459</v>
      </c>
      <c r="B619" s="114"/>
      <c r="C619" s="102"/>
      <c r="D619" s="102"/>
      <c r="E619" s="102"/>
      <c r="F619" s="102"/>
      <c r="G619" s="96"/>
    </row>
    <row r="620" spans="1:7" ht="84" x14ac:dyDescent="0.4">
      <c r="A620" s="103" t="s">
        <v>83</v>
      </c>
      <c r="B620" s="104">
        <v>1</v>
      </c>
      <c r="C620" s="104"/>
      <c r="D620" s="156" t="s">
        <v>471</v>
      </c>
      <c r="E620" s="105" t="s">
        <v>472</v>
      </c>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2" t="s">
        <v>34</v>
      </c>
      <c r="B629" s="393"/>
      <c r="C629" s="394"/>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2"/>
      <c r="D632" s="432"/>
      <c r="E632" s="432"/>
      <c r="F632" s="433"/>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2" t="s">
        <v>34</v>
      </c>
      <c r="B639" s="393"/>
      <c r="C639" s="394"/>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1"/>
      <c r="B641" s="441"/>
      <c r="C641" s="441"/>
      <c r="D641" s="441"/>
      <c r="E641" s="441"/>
      <c r="F641" s="441"/>
      <c r="G641" s="441"/>
    </row>
    <row r="642" spans="1:7" ht="24.75" x14ac:dyDescent="0.4">
      <c r="A642" s="284" t="s">
        <v>26</v>
      </c>
      <c r="B642" s="432"/>
      <c r="C642" s="432"/>
      <c r="D642" s="432"/>
      <c r="E642" s="432"/>
      <c r="F642" s="433"/>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4.7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42" t="s">
        <v>304</v>
      </c>
      <c r="B650" s="443"/>
      <c r="C650" s="443"/>
      <c r="D650" s="443"/>
      <c r="E650" s="443"/>
      <c r="F650" s="444"/>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26</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71</v>
      </c>
      <c r="E661" s="90"/>
      <c r="F661" s="96"/>
      <c r="G661" s="96"/>
    </row>
    <row r="662" spans="1:7" ht="22.5" x14ac:dyDescent="0.45">
      <c r="A662" s="326" t="s">
        <v>169</v>
      </c>
      <c r="B662" s="153"/>
      <c r="C662" s="154"/>
      <c r="D662" s="127">
        <f>D661/(COUNT(B651:C657,B620:C628,B633:C638,B608:C615,B643:C649)*2)</f>
        <v>0.98611111111111116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1" t="s">
        <v>346</v>
      </c>
      <c r="B665" s="431"/>
      <c r="C665" s="431"/>
      <c r="D665" s="431"/>
      <c r="E665" s="431"/>
      <c r="F665" s="431"/>
      <c r="G665" s="96"/>
    </row>
    <row r="666" spans="1:7" ht="21" x14ac:dyDescent="0.4">
      <c r="A666" s="198">
        <f>B11</f>
        <v>43662</v>
      </c>
      <c r="B666" s="96"/>
      <c r="C666" s="96"/>
      <c r="D666" s="96"/>
      <c r="E666" s="90"/>
      <c r="F666" s="96"/>
      <c r="G666" s="96"/>
    </row>
    <row r="667" spans="1:7" ht="21.75" customHeight="1" x14ac:dyDescent="0.4">
      <c r="A667" s="371" t="s">
        <v>28</v>
      </c>
      <c r="B667" s="372" t="s">
        <v>29</v>
      </c>
      <c r="C667" s="372"/>
      <c r="D667" s="372" t="s">
        <v>42</v>
      </c>
      <c r="E667" s="373" t="s">
        <v>264</v>
      </c>
      <c r="F667" s="373" t="s">
        <v>295</v>
      </c>
      <c r="G667" s="96"/>
    </row>
    <row r="668" spans="1:7" ht="21" x14ac:dyDescent="0.4">
      <c r="A668" s="371"/>
      <c r="B668" s="100" t="s">
        <v>32</v>
      </c>
      <c r="C668" s="100" t="s">
        <v>31</v>
      </c>
      <c r="D668" s="372"/>
      <c r="E668" s="373"/>
      <c r="F668" s="373"/>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v>2</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t="str">
        <f>IF(D689=1, 2, IF(AND(D689&lt;1,D689&gt;0), 1, IF(D689=0,"0","NA")))</f>
        <v>NA</v>
      </c>
      <c r="C689" s="104"/>
      <c r="D689" s="319" t="str">
        <f>IFERROR(E689/F689,"N.A")</f>
        <v>N.A</v>
      </c>
      <c r="E689" s="353"/>
      <c r="F689" s="353"/>
      <c r="G689" s="96"/>
    </row>
    <row r="690" spans="1:7" ht="22.5" x14ac:dyDescent="0.45">
      <c r="A690" s="326" t="s">
        <v>407</v>
      </c>
      <c r="B690" s="153"/>
      <c r="C690" s="154"/>
      <c r="D690" s="126">
        <f>SUM(B670:C689)</f>
        <v>34</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40" t="s">
        <v>439</v>
      </c>
      <c r="B693" s="440"/>
      <c r="C693" s="440"/>
      <c r="D693" s="440"/>
      <c r="E693" s="440"/>
      <c r="F693" s="440"/>
      <c r="G693" s="215"/>
    </row>
    <row r="694" spans="1:7" ht="21" customHeight="1" x14ac:dyDescent="0.4">
      <c r="A694" s="198">
        <f>B11</f>
        <v>43662</v>
      </c>
      <c r="B694" s="96"/>
      <c r="C694" s="96"/>
      <c r="D694" s="214"/>
      <c r="E694" s="214"/>
      <c r="F694" s="214"/>
      <c r="G694" s="215"/>
    </row>
    <row r="695" spans="1:7" ht="21" x14ac:dyDescent="0.4">
      <c r="A695" s="450" t="s">
        <v>28</v>
      </c>
      <c r="B695" s="419" t="s">
        <v>29</v>
      </c>
      <c r="C695" s="419"/>
      <c r="D695" s="372" t="s">
        <v>42</v>
      </c>
      <c r="E695" s="373" t="s">
        <v>264</v>
      </c>
      <c r="F695" s="373" t="s">
        <v>295</v>
      </c>
      <c r="G695" s="215"/>
    </row>
    <row r="696" spans="1:7" ht="21" x14ac:dyDescent="0.4">
      <c r="A696" s="371"/>
      <c r="B696" s="100" t="s">
        <v>32</v>
      </c>
      <c r="C696" s="100" t="s">
        <v>31</v>
      </c>
      <c r="D696" s="372"/>
      <c r="E696" s="373"/>
      <c r="F696" s="373"/>
      <c r="G696" s="215"/>
    </row>
    <row r="697" spans="1:7" ht="22.5" x14ac:dyDescent="0.4">
      <c r="A697" s="282"/>
      <c r="B697" s="283"/>
      <c r="C697" s="283"/>
      <c r="D697" s="283"/>
      <c r="E697" s="324"/>
      <c r="F697" s="324"/>
      <c r="G697" s="96"/>
    </row>
    <row r="698" spans="1:7" ht="24.75" x14ac:dyDescent="0.4">
      <c r="A698" s="447" t="s">
        <v>299</v>
      </c>
      <c r="B698" s="448"/>
      <c r="C698" s="448"/>
      <c r="D698" s="448"/>
      <c r="E698" s="448"/>
      <c r="F698" s="449"/>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5"/>
      <c r="C704" s="446"/>
      <c r="D704" s="201">
        <f>SUM(B699:C703)</f>
        <v>10</v>
      </c>
      <c r="E704" s="90"/>
      <c r="F704" s="96"/>
      <c r="G704" s="96"/>
    </row>
    <row r="705" spans="1:7" ht="21" x14ac:dyDescent="0.4">
      <c r="A705" s="108" t="s">
        <v>33</v>
      </c>
      <c r="B705" s="445"/>
      <c r="C705" s="446"/>
      <c r="D705" s="306">
        <f>D704/(COUNT(B699:C703)*2)</f>
        <v>1</v>
      </c>
      <c r="E705" s="90"/>
      <c r="F705" s="96"/>
      <c r="G705" s="96"/>
    </row>
    <row r="706" spans="1:7" ht="21" x14ac:dyDescent="0.4">
      <c r="A706" s="149"/>
      <c r="B706" s="294"/>
      <c r="C706" s="294"/>
      <c r="D706" s="204"/>
      <c r="E706" s="304"/>
      <c r="F706" s="305"/>
      <c r="G706" s="96"/>
    </row>
    <row r="707" spans="1:7" ht="24.75" x14ac:dyDescent="0.4">
      <c r="A707" s="447" t="s">
        <v>300</v>
      </c>
      <c r="B707" s="448"/>
      <c r="C707" s="448"/>
      <c r="D707" s="448"/>
      <c r="E707" s="448"/>
      <c r="F707" s="449"/>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0.79545454545454541</v>
      </c>
      <c r="E717" s="84"/>
      <c r="F717" s="85"/>
      <c r="G717" s="80"/>
    </row>
    <row r="718" spans="1:7" ht="22.5" x14ac:dyDescent="0.3">
      <c r="A718" s="19" t="s">
        <v>403</v>
      </c>
      <c r="B718" s="20"/>
      <c r="C718" s="21"/>
      <c r="D718" s="22">
        <f>SUM(D714,D690,D661,D599,D559,D516,D470,D423,D365,D299,D244,D182,D128,D47)</f>
        <v>622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0.89884393063583812</v>
      </c>
      <c r="E719" s="3"/>
      <c r="F719" s="3"/>
    </row>
  </sheetData>
  <sheetProtection algorithmName="SHA-512" hashValue="dwW1J1X04PkZJc3Px4ZyG38NSc6N5jC+Jv146gl+tATdbCv7z6muyC6GM+mSzBZoZJqQmaKpfCRRw0Q0GhMn2A==" saltValue="Vw/3xD+rYYagOimvURPLUw=="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3" zoomScale="80" zoomScaleNormal="90" zoomScaleSheetLayoutView="80" workbookViewId="0">
      <selection activeCell="D162" sqref="D16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2"/>
      <c r="E1" s="452"/>
      <c r="F1" s="452"/>
      <c r="G1" s="45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3" t="s">
        <v>46</v>
      </c>
      <c r="B6" s="453"/>
      <c r="C6" s="453"/>
      <c r="D6" s="453"/>
      <c r="E6" s="453"/>
      <c r="F6" s="453"/>
      <c r="G6" s="79"/>
    </row>
    <row r="7" spans="1:7" s="2" customFormat="1" ht="21.75" customHeight="1" x14ac:dyDescent="0.45">
      <c r="A7" s="454" t="str">
        <f>'Page de garde'!D18</f>
        <v>UHD MIDOUN 2</v>
      </c>
      <c r="B7" s="454"/>
      <c r="C7" s="454"/>
      <c r="D7" s="454"/>
      <c r="E7" s="454"/>
      <c r="F7" s="454"/>
      <c r="G7" s="79"/>
    </row>
    <row r="8" spans="1:7" s="2" customFormat="1" ht="24" x14ac:dyDescent="0.45">
      <c r="A8" s="4" t="s">
        <v>39</v>
      </c>
      <c r="B8" s="455" t="str">
        <f>'A3 Exploitation'!B9:F9</f>
        <v>Mme Meriam CHOUCHENE</v>
      </c>
      <c r="C8" s="455"/>
      <c r="D8" s="455"/>
      <c r="E8" s="455"/>
      <c r="F8" s="455"/>
      <c r="G8" s="79"/>
    </row>
    <row r="9" spans="1:7" s="2" customFormat="1" ht="24" x14ac:dyDescent="0.45">
      <c r="A9" s="5" t="s">
        <v>41</v>
      </c>
      <c r="B9" s="456" t="str">
        <f>'A3 Exploitation'!B10:F10</f>
        <v>Directeur &amp; chefs rayons</v>
      </c>
      <c r="C9" s="456"/>
      <c r="D9" s="456"/>
      <c r="E9" s="456"/>
      <c r="F9" s="456"/>
      <c r="G9" s="79"/>
    </row>
    <row r="10" spans="1:7" s="2" customFormat="1" ht="24" x14ac:dyDescent="0.45">
      <c r="A10" s="4" t="s">
        <v>40</v>
      </c>
      <c r="B10" s="451">
        <f>'A3 Exploitation'!B11:F11</f>
        <v>43662</v>
      </c>
      <c r="C10" s="451"/>
      <c r="D10" s="451"/>
      <c r="E10" s="451"/>
      <c r="F10" s="451"/>
      <c r="G10" s="79"/>
    </row>
    <row r="11" spans="1:7" s="2" customFormat="1" ht="24" x14ac:dyDescent="0.45">
      <c r="A11" s="4" t="s">
        <v>248</v>
      </c>
      <c r="B11" s="460">
        <f>D215</f>
        <v>0.92173913043478262</v>
      </c>
      <c r="C11" s="460"/>
      <c r="D11" s="460"/>
      <c r="E11" s="460"/>
      <c r="F11" s="460"/>
      <c r="G11" s="79"/>
    </row>
    <row r="12" spans="1:7" s="2" customFormat="1" ht="22.5" x14ac:dyDescent="0.45">
      <c r="A12" s="1"/>
      <c r="D12" s="364"/>
      <c r="E12" s="364"/>
      <c r="F12" s="364"/>
      <c r="G12" s="364"/>
    </row>
    <row r="13" spans="1:7" s="2" customFormat="1" ht="11.25" customHeight="1" x14ac:dyDescent="0.3">
      <c r="A13" s="461" t="s">
        <v>28</v>
      </c>
      <c r="B13" s="462" t="s">
        <v>29</v>
      </c>
      <c r="C13" s="462"/>
      <c r="D13" s="462" t="s">
        <v>42</v>
      </c>
      <c r="E13" s="462" t="s">
        <v>158</v>
      </c>
      <c r="F13" s="462" t="s">
        <v>159</v>
      </c>
    </row>
    <row r="14" spans="1:7" s="2" customFormat="1" ht="12.75" customHeight="1" x14ac:dyDescent="0.3">
      <c r="A14" s="461"/>
      <c r="B14" s="18" t="s">
        <v>32</v>
      </c>
      <c r="C14" s="18" t="s">
        <v>31</v>
      </c>
      <c r="D14" s="462"/>
      <c r="E14" s="462"/>
      <c r="F14" s="462"/>
      <c r="G14" s="78"/>
    </row>
    <row r="15" spans="1:7" x14ac:dyDescent="0.3">
      <c r="A15" s="463"/>
      <c r="B15" s="464"/>
      <c r="C15" s="464"/>
      <c r="D15" s="464"/>
      <c r="E15" s="464"/>
      <c r="F15" s="464"/>
    </row>
    <row r="16" spans="1:7" ht="19.5" x14ac:dyDescent="0.4">
      <c r="A16" s="465" t="s">
        <v>0</v>
      </c>
      <c r="B16" s="466"/>
      <c r="C16" s="466"/>
      <c r="D16" s="466"/>
      <c r="E16" s="466"/>
      <c r="F16" s="466"/>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7" t="s">
        <v>34</v>
      </c>
      <c r="B22" s="468"/>
      <c r="C22" s="469"/>
      <c r="D22" s="330">
        <f>SUM(B17:C21)</f>
        <v>10</v>
      </c>
    </row>
    <row r="23" spans="1:7" x14ac:dyDescent="0.3">
      <c r="A23" s="457" t="s">
        <v>249</v>
      </c>
      <c r="B23" s="458"/>
      <c r="C23" s="459"/>
      <c r="D23" s="17">
        <f>D22/(COUNT(B17:C21)*2)</f>
        <v>1</v>
      </c>
    </row>
    <row r="24" spans="1:7" x14ac:dyDescent="0.3">
      <c r="A24" s="10"/>
      <c r="B24" s="11"/>
      <c r="C24" s="11"/>
      <c r="D24" s="12"/>
    </row>
    <row r="25" spans="1:7" ht="19.5" x14ac:dyDescent="0.4">
      <c r="A25" s="470" t="s">
        <v>4</v>
      </c>
      <c r="B25" s="471"/>
      <c r="C25" s="471"/>
      <c r="D25" s="471"/>
      <c r="E25" s="471"/>
      <c r="F25" s="471"/>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ht="55.5" customHeight="1" x14ac:dyDescent="0.3">
      <c r="A28" s="26" t="s">
        <v>301</v>
      </c>
      <c r="B28" s="55">
        <v>0</v>
      </c>
      <c r="C28" s="55"/>
      <c r="D28" s="56" t="s">
        <v>517</v>
      </c>
      <c r="E28" s="56" t="s">
        <v>518</v>
      </c>
      <c r="F28" s="55"/>
    </row>
    <row r="29" spans="1:7" ht="33" x14ac:dyDescent="0.3">
      <c r="A29" s="6" t="s">
        <v>234</v>
      </c>
      <c r="B29" s="55">
        <v>1</v>
      </c>
      <c r="C29" s="55"/>
      <c r="D29" s="56" t="s">
        <v>515</v>
      </c>
      <c r="E29" s="56" t="s">
        <v>516</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7" t="s">
        <v>34</v>
      </c>
      <c r="B33" s="458"/>
      <c r="C33" s="459"/>
      <c r="D33" s="329">
        <f>SUM(B26:C32)</f>
        <v>11</v>
      </c>
    </row>
    <row r="34" spans="1:6" x14ac:dyDescent="0.3">
      <c r="A34" s="457" t="s">
        <v>249</v>
      </c>
      <c r="B34" s="458"/>
      <c r="C34" s="459"/>
      <c r="D34" s="17">
        <f>D33/(COUNT(B26:C32)*2)</f>
        <v>0.7857142857142857</v>
      </c>
    </row>
    <row r="35" spans="1:6" x14ac:dyDescent="0.3">
      <c r="A35" s="10"/>
      <c r="B35" s="11"/>
      <c r="C35" s="11"/>
      <c r="D35" s="12"/>
    </row>
    <row r="36" spans="1:6" ht="19.5" x14ac:dyDescent="0.4">
      <c r="A36" s="470" t="s">
        <v>178</v>
      </c>
      <c r="B36" s="471"/>
      <c r="C36" s="471"/>
      <c r="D36" s="471"/>
      <c r="E36" s="471"/>
      <c r="F36" s="471"/>
    </row>
    <row r="37" spans="1:6" ht="18" x14ac:dyDescent="0.35">
      <c r="A37" s="24" t="s">
        <v>84</v>
      </c>
      <c r="B37" s="55">
        <v>2</v>
      </c>
      <c r="C37" s="6" t="str">
        <f>IF(B37=0, -5, "0")</f>
        <v>0</v>
      </c>
      <c r="D37" s="56"/>
      <c r="E37" s="55"/>
      <c r="F37" s="55"/>
    </row>
    <row r="38" spans="1:6" ht="33" x14ac:dyDescent="0.3">
      <c r="A38" s="6" t="s">
        <v>192</v>
      </c>
      <c r="B38" s="55">
        <v>1</v>
      </c>
      <c r="C38" s="55"/>
      <c r="D38" s="56" t="s">
        <v>506</v>
      </c>
      <c r="E38" s="56" t="s">
        <v>507</v>
      </c>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7" t="s">
        <v>34</v>
      </c>
      <c r="B42" s="458"/>
      <c r="C42" s="459"/>
      <c r="D42" s="329">
        <f>SUM(B37:C41)</f>
        <v>9</v>
      </c>
    </row>
    <row r="43" spans="1:6" x14ac:dyDescent="0.3">
      <c r="A43" s="457" t="s">
        <v>249</v>
      </c>
      <c r="B43" s="458"/>
      <c r="C43" s="459"/>
      <c r="D43" s="17">
        <f>D42/(COUNT(B37:C41)*2)</f>
        <v>0.9</v>
      </c>
    </row>
    <row r="44" spans="1:6" x14ac:dyDescent="0.3">
      <c r="A44" s="338"/>
      <c r="B44" s="339"/>
      <c r="C44" s="339"/>
      <c r="D44" s="340"/>
    </row>
    <row r="45" spans="1:6" ht="19.5" x14ac:dyDescent="0.4">
      <c r="A45" s="472" t="s">
        <v>405</v>
      </c>
      <c r="B45" s="473"/>
      <c r="C45" s="473"/>
      <c r="D45" s="473"/>
      <c r="E45" s="473"/>
      <c r="F45" s="47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7" t="s">
        <v>34</v>
      </c>
      <c r="B58" s="458"/>
      <c r="C58" s="459"/>
      <c r="D58" s="341">
        <f>SUM(B46:C57)</f>
        <v>0</v>
      </c>
    </row>
    <row r="59" spans="1:6" x14ac:dyDescent="0.3">
      <c r="A59" s="457" t="s">
        <v>249</v>
      </c>
      <c r="B59" s="458"/>
      <c r="C59" s="459"/>
      <c r="D59" s="17" t="e">
        <f>D58/(COUNT(B46:C57)*2)</f>
        <v>#DIV/0!</v>
      </c>
    </row>
    <row r="60" spans="1:6" x14ac:dyDescent="0.3">
      <c r="A60" s="29"/>
      <c r="B60" s="30"/>
      <c r="C60" s="30"/>
      <c r="D60" s="31"/>
    </row>
    <row r="61" spans="1:6" ht="19.5" x14ac:dyDescent="0.4">
      <c r="A61" s="475" t="s">
        <v>19</v>
      </c>
      <c r="B61" s="476"/>
      <c r="C61" s="476"/>
      <c r="D61" s="476"/>
      <c r="E61" s="476"/>
      <c r="F61" s="476"/>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7" t="s">
        <v>34</v>
      </c>
      <c r="B68" s="458"/>
      <c r="C68" s="459"/>
      <c r="D68" s="329">
        <f>SUM(B62:C67)</f>
        <v>12</v>
      </c>
    </row>
    <row r="69" spans="1:6" x14ac:dyDescent="0.3">
      <c r="A69" s="457" t="s">
        <v>249</v>
      </c>
      <c r="B69" s="458"/>
      <c r="C69" s="459"/>
      <c r="D69" s="17">
        <f>D68/(COUNT(B62:C67)*2)</f>
        <v>1</v>
      </c>
    </row>
    <row r="70" spans="1:6" x14ac:dyDescent="0.3">
      <c r="A70" s="10"/>
      <c r="B70" s="11"/>
      <c r="C70" s="11"/>
      <c r="D70" s="12"/>
    </row>
    <row r="71" spans="1:6" ht="19.5" x14ac:dyDescent="0.4">
      <c r="A71" s="470" t="s">
        <v>8</v>
      </c>
      <c r="B71" s="471"/>
      <c r="C71" s="471"/>
      <c r="D71" s="471"/>
      <c r="E71" s="471"/>
      <c r="F71" s="471"/>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8.25" customHeight="1" x14ac:dyDescent="0.3">
      <c r="A74" s="7" t="s">
        <v>203</v>
      </c>
      <c r="B74" s="55">
        <v>1</v>
      </c>
      <c r="C74" s="55"/>
      <c r="D74" s="56" t="s">
        <v>526</v>
      </c>
      <c r="E74" s="56" t="s">
        <v>527</v>
      </c>
      <c r="F74" s="55"/>
    </row>
    <row r="75" spans="1:6" ht="33" x14ac:dyDescent="0.3">
      <c r="A75" s="7" t="s">
        <v>79</v>
      </c>
      <c r="B75" s="55">
        <v>1</v>
      </c>
      <c r="C75" s="55"/>
      <c r="D75" s="56" t="s">
        <v>528</v>
      </c>
      <c r="E75" s="56" t="s">
        <v>519</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7" t="s">
        <v>34</v>
      </c>
      <c r="B79" s="458"/>
      <c r="C79" s="459"/>
      <c r="D79" s="329">
        <f>SUM(B72:C78)</f>
        <v>12</v>
      </c>
    </row>
    <row r="80" spans="1:6" x14ac:dyDescent="0.3">
      <c r="A80" s="457" t="s">
        <v>249</v>
      </c>
      <c r="B80" s="458"/>
      <c r="C80" s="459"/>
      <c r="D80" s="17">
        <f>D79/(COUNT(B72:C78)*2)</f>
        <v>0.8571428571428571</v>
      </c>
    </row>
    <row r="81" spans="1:6" x14ac:dyDescent="0.3">
      <c r="A81" s="10"/>
      <c r="B81" s="11"/>
      <c r="C81" s="11"/>
      <c r="D81" s="12"/>
    </row>
    <row r="82" spans="1:6" ht="19.5" x14ac:dyDescent="0.4">
      <c r="A82" s="470" t="s">
        <v>463</v>
      </c>
      <c r="B82" s="471"/>
      <c r="C82" s="471"/>
      <c r="D82" s="471"/>
      <c r="E82" s="471"/>
      <c r="F82" s="471"/>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7" t="s">
        <v>34</v>
      </c>
      <c r="B100" s="458"/>
      <c r="C100" s="459"/>
      <c r="D100" s="329">
        <f>SUM(B83:C99)</f>
        <v>26</v>
      </c>
    </row>
    <row r="101" spans="1:6" x14ac:dyDescent="0.3">
      <c r="A101" s="457" t="s">
        <v>249</v>
      </c>
      <c r="B101" s="458"/>
      <c r="C101" s="459"/>
      <c r="D101" s="17">
        <f>D100/(COUNT(B83:C99)*2)</f>
        <v>1</v>
      </c>
    </row>
    <row r="102" spans="1:6" x14ac:dyDescent="0.3">
      <c r="A102" s="10"/>
      <c r="B102" s="11"/>
      <c r="C102" s="11"/>
      <c r="D102" s="12"/>
    </row>
    <row r="103" spans="1:6" ht="19.5" x14ac:dyDescent="0.4">
      <c r="A103" s="470" t="s">
        <v>170</v>
      </c>
      <c r="B103" s="471"/>
      <c r="C103" s="471"/>
      <c r="D103" s="471"/>
      <c r="E103" s="471"/>
      <c r="F103" s="471"/>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7" t="s">
        <v>34</v>
      </c>
      <c r="B118" s="458"/>
      <c r="C118" s="459"/>
      <c r="D118" s="329">
        <f>SUM(B104:C117)</f>
        <v>28</v>
      </c>
    </row>
    <row r="119" spans="1:6" x14ac:dyDescent="0.3">
      <c r="A119" s="457" t="s">
        <v>249</v>
      </c>
      <c r="B119" s="458"/>
      <c r="C119" s="459"/>
      <c r="D119" s="17">
        <f>D118/(COUNT(B104:C117)*2)</f>
        <v>1</v>
      </c>
    </row>
    <row r="120" spans="1:6" x14ac:dyDescent="0.3">
      <c r="A120" s="10"/>
      <c r="B120" s="11"/>
      <c r="C120" s="11"/>
      <c r="D120" s="12"/>
    </row>
    <row r="121" spans="1:6" x14ac:dyDescent="0.3">
      <c r="A121" s="29"/>
      <c r="B121" s="30"/>
      <c r="C121" s="30"/>
      <c r="D121" s="31"/>
    </row>
    <row r="122" spans="1:6" ht="19.5" x14ac:dyDescent="0.4">
      <c r="A122" s="470" t="s">
        <v>171</v>
      </c>
      <c r="B122" s="471"/>
      <c r="C122" s="471"/>
      <c r="D122" s="471"/>
      <c r="E122" s="471"/>
      <c r="F122" s="471"/>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7" t="s">
        <v>34</v>
      </c>
      <c r="B134" s="458"/>
      <c r="C134" s="459"/>
      <c r="D134" s="329">
        <f>SUM(B123:C133)</f>
        <v>22</v>
      </c>
    </row>
    <row r="135" spans="1:6" x14ac:dyDescent="0.3">
      <c r="A135" s="457" t="s">
        <v>249</v>
      </c>
      <c r="B135" s="458"/>
      <c r="C135" s="459"/>
      <c r="D135" s="17">
        <f>D134/(COUNT(B123:C133)*2)</f>
        <v>1</v>
      </c>
    </row>
    <row r="136" spans="1:6" x14ac:dyDescent="0.3">
      <c r="A136" s="10"/>
      <c r="B136" s="11"/>
      <c r="C136" s="11"/>
      <c r="D136" s="12"/>
    </row>
    <row r="137" spans="1:6" ht="19.5" x14ac:dyDescent="0.4">
      <c r="A137" s="470" t="s">
        <v>154</v>
      </c>
      <c r="B137" s="471"/>
      <c r="C137" s="471"/>
      <c r="D137" s="471"/>
      <c r="E137" s="471"/>
      <c r="F137" s="471"/>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7" t="s">
        <v>34</v>
      </c>
      <c r="B149" s="458"/>
      <c r="C149" s="459"/>
      <c r="D149" s="329">
        <f>SUM(B138:C148)</f>
        <v>22</v>
      </c>
    </row>
    <row r="150" spans="1:6" x14ac:dyDescent="0.3">
      <c r="A150" s="457" t="s">
        <v>249</v>
      </c>
      <c r="B150" s="458"/>
      <c r="C150" s="459"/>
      <c r="D150" s="16">
        <f>D149/(COUNT(B138:C148)*2)</f>
        <v>1</v>
      </c>
    </row>
    <row r="151" spans="1:6" x14ac:dyDescent="0.3">
      <c r="A151" s="10"/>
      <c r="B151" s="11"/>
      <c r="C151" s="11"/>
      <c r="D151" s="15"/>
    </row>
    <row r="152" spans="1:6" ht="19.5" x14ac:dyDescent="0.4">
      <c r="A152" s="470" t="s">
        <v>61</v>
      </c>
      <c r="B152" s="471"/>
      <c r="C152" s="471"/>
      <c r="D152" s="471"/>
      <c r="E152" s="471"/>
      <c r="F152" s="471"/>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ht="33" x14ac:dyDescent="0.3">
      <c r="A162" s="7" t="s">
        <v>82</v>
      </c>
      <c r="B162" s="69">
        <v>1</v>
      </c>
      <c r="C162" s="56"/>
      <c r="D162" s="56" t="s">
        <v>490</v>
      </c>
      <c r="E162" s="56" t="s">
        <v>491</v>
      </c>
      <c r="F162" s="55"/>
    </row>
    <row r="163" spans="1:6" ht="66" x14ac:dyDescent="0.3">
      <c r="A163" s="32" t="s">
        <v>173</v>
      </c>
      <c r="B163" s="69">
        <v>1</v>
      </c>
      <c r="C163" s="56"/>
      <c r="D163" s="56" t="s">
        <v>487</v>
      </c>
      <c r="E163" s="56" t="s">
        <v>488</v>
      </c>
      <c r="F163" s="55"/>
    </row>
    <row r="164" spans="1:6" x14ac:dyDescent="0.3">
      <c r="A164" s="6" t="s">
        <v>259</v>
      </c>
      <c r="B164" s="69">
        <v>2</v>
      </c>
      <c r="C164" s="56"/>
      <c r="D164" s="73"/>
      <c r="E164" s="55"/>
      <c r="F164" s="55"/>
    </row>
    <row r="165" spans="1:6" x14ac:dyDescent="0.3">
      <c r="A165" s="457" t="s">
        <v>34</v>
      </c>
      <c r="B165" s="458"/>
      <c r="C165" s="459"/>
      <c r="D165" s="329">
        <f>SUM(B153:C164)</f>
        <v>22</v>
      </c>
    </row>
    <row r="166" spans="1:6" x14ac:dyDescent="0.3">
      <c r="A166" s="457" t="s">
        <v>249</v>
      </c>
      <c r="B166" s="458"/>
      <c r="C166" s="459"/>
      <c r="D166" s="17">
        <f>D165/(COUNT(B153:C164)*2)</f>
        <v>0.91666666666666663</v>
      </c>
    </row>
    <row r="167" spans="1:6" x14ac:dyDescent="0.3">
      <c r="A167" s="10"/>
      <c r="B167" s="11"/>
      <c r="C167" s="11"/>
      <c r="D167" s="12"/>
    </row>
    <row r="168" spans="1:6" ht="19.5" x14ac:dyDescent="0.4">
      <c r="A168" s="470" t="s">
        <v>176</v>
      </c>
      <c r="B168" s="471"/>
      <c r="C168" s="471"/>
      <c r="D168" s="471"/>
      <c r="E168" s="471"/>
      <c r="F168" s="471"/>
    </row>
    <row r="169" spans="1:6" ht="49.5" x14ac:dyDescent="0.3">
      <c r="A169" s="32" t="s">
        <v>233</v>
      </c>
      <c r="B169" s="55">
        <v>1</v>
      </c>
      <c r="C169" s="55"/>
      <c r="D169" s="56" t="s">
        <v>510</v>
      </c>
      <c r="E169" s="56" t="s">
        <v>511</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50.25" x14ac:dyDescent="0.35">
      <c r="A172" s="24" t="s">
        <v>261</v>
      </c>
      <c r="B172" s="55">
        <v>1</v>
      </c>
      <c r="C172" s="6" t="str">
        <f>IF(B172=0, -5, "0")</f>
        <v>0</v>
      </c>
      <c r="D172" s="56" t="s">
        <v>512</v>
      </c>
      <c r="E172" s="56" t="s">
        <v>513</v>
      </c>
      <c r="F172" s="55"/>
    </row>
    <row r="173" spans="1:6" ht="33.75" x14ac:dyDescent="0.35">
      <c r="A173" s="24" t="s">
        <v>262</v>
      </c>
      <c r="B173" s="55">
        <v>1</v>
      </c>
      <c r="C173" s="6" t="str">
        <f>IF(B173=0, -5, "0")</f>
        <v>0</v>
      </c>
      <c r="D173" s="56" t="s">
        <v>494</v>
      </c>
      <c r="E173" s="55" t="s">
        <v>495</v>
      </c>
      <c r="F173" s="55"/>
    </row>
    <row r="174" spans="1:6" ht="33" x14ac:dyDescent="0.3">
      <c r="A174" s="41" t="s">
        <v>164</v>
      </c>
      <c r="B174" s="55">
        <v>0</v>
      </c>
      <c r="C174" s="55"/>
      <c r="D174" s="81" t="s">
        <v>529</v>
      </c>
      <c r="E174" s="55" t="s">
        <v>486</v>
      </c>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7" t="s">
        <v>34</v>
      </c>
      <c r="B177" s="468"/>
      <c r="C177" s="469"/>
      <c r="D177" s="330">
        <f>SUM(B169:C176)</f>
        <v>11</v>
      </c>
    </row>
    <row r="178" spans="1:6" x14ac:dyDescent="0.3">
      <c r="A178" s="457" t="s">
        <v>249</v>
      </c>
      <c r="B178" s="458"/>
      <c r="C178" s="459"/>
      <c r="D178" s="17">
        <f>D177/(COUNT(B169:C176)*2)</f>
        <v>0.6875</v>
      </c>
    </row>
    <row r="179" spans="1:6" x14ac:dyDescent="0.3">
      <c r="A179" s="10"/>
      <c r="B179" s="11"/>
      <c r="C179" s="13"/>
      <c r="D179" s="14"/>
    </row>
    <row r="180" spans="1:6" ht="19.5" x14ac:dyDescent="0.4">
      <c r="A180" s="470" t="s">
        <v>64</v>
      </c>
      <c r="B180" s="471"/>
      <c r="C180" s="471"/>
      <c r="D180" s="471"/>
      <c r="E180" s="471"/>
      <c r="F180" s="471"/>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1</v>
      </c>
      <c r="C183" s="55"/>
      <c r="D183" s="56" t="s">
        <v>498</v>
      </c>
      <c r="E183" s="56" t="s">
        <v>499</v>
      </c>
      <c r="F183" s="55"/>
    </row>
    <row r="184" spans="1:6" x14ac:dyDescent="0.3">
      <c r="A184" s="6" t="s">
        <v>73</v>
      </c>
      <c r="B184" s="55">
        <v>2</v>
      </c>
      <c r="C184" s="55"/>
      <c r="D184" s="55"/>
      <c r="E184" s="56"/>
      <c r="F184" s="55"/>
    </row>
    <row r="185" spans="1:6" x14ac:dyDescent="0.3">
      <c r="A185" s="457" t="s">
        <v>34</v>
      </c>
      <c r="B185" s="458"/>
      <c r="C185" s="459"/>
      <c r="D185" s="329">
        <f>SUM(B181:C184)</f>
        <v>7</v>
      </c>
    </row>
    <row r="186" spans="1:6" x14ac:dyDescent="0.3">
      <c r="A186" s="457" t="s">
        <v>249</v>
      </c>
      <c r="B186" s="458"/>
      <c r="C186" s="459"/>
      <c r="D186" s="17">
        <f>D185/(COUNT(B181:C184)*2)</f>
        <v>0.875</v>
      </c>
    </row>
    <row r="187" spans="1:6" x14ac:dyDescent="0.3">
      <c r="A187" s="10"/>
      <c r="B187" s="11"/>
      <c r="C187" s="11"/>
      <c r="D187" s="12"/>
    </row>
    <row r="188" spans="1:6" ht="19.5" x14ac:dyDescent="0.4">
      <c r="A188" s="477" t="s">
        <v>15</v>
      </c>
      <c r="B188" s="478"/>
      <c r="C188" s="478"/>
      <c r="D188" s="478"/>
      <c r="E188" s="478"/>
      <c r="F188" s="478"/>
    </row>
    <row r="189" spans="1:6" x14ac:dyDescent="0.3">
      <c r="A189" s="6" t="s">
        <v>150</v>
      </c>
      <c r="B189" s="55">
        <v>2</v>
      </c>
      <c r="C189" s="55"/>
      <c r="D189" s="76"/>
      <c r="E189" s="55"/>
      <c r="F189" s="55"/>
    </row>
    <row r="190" spans="1:6" x14ac:dyDescent="0.3">
      <c r="A190" s="6" t="s">
        <v>74</v>
      </c>
      <c r="B190" s="55">
        <v>2</v>
      </c>
      <c r="C190" s="55"/>
      <c r="D190" s="76"/>
      <c r="E190" s="55"/>
      <c r="F190" s="55"/>
    </row>
    <row r="191" spans="1:6" ht="49.5" x14ac:dyDescent="0.3">
      <c r="A191" s="26" t="s">
        <v>165</v>
      </c>
      <c r="B191" s="55">
        <v>1</v>
      </c>
      <c r="C191" s="55"/>
      <c r="D191" s="56" t="s">
        <v>514</v>
      </c>
      <c r="E191" s="56" t="s">
        <v>481</v>
      </c>
      <c r="F191" s="55"/>
    </row>
    <row r="192" spans="1:6" x14ac:dyDescent="0.3">
      <c r="A192" s="6" t="s">
        <v>127</v>
      </c>
      <c r="B192" s="55">
        <v>2</v>
      </c>
      <c r="C192" s="55"/>
      <c r="D192" s="56"/>
      <c r="E192" s="56"/>
      <c r="F192" s="55"/>
    </row>
    <row r="193" spans="1:7" x14ac:dyDescent="0.3">
      <c r="A193" s="457" t="s">
        <v>34</v>
      </c>
      <c r="B193" s="458"/>
      <c r="C193" s="459"/>
      <c r="D193" s="329">
        <f>SUM(B189:C192)</f>
        <v>7</v>
      </c>
    </row>
    <row r="194" spans="1:7" x14ac:dyDescent="0.3">
      <c r="A194" s="457" t="s">
        <v>249</v>
      </c>
      <c r="B194" s="458"/>
      <c r="C194" s="459"/>
      <c r="D194" s="17">
        <f>D193/(COUNT(B189:C192)*2)</f>
        <v>0.875</v>
      </c>
    </row>
    <row r="195" spans="1:7" x14ac:dyDescent="0.3">
      <c r="A195" s="10"/>
      <c r="B195" s="11"/>
      <c r="C195" s="11"/>
      <c r="D195" s="12"/>
    </row>
    <row r="196" spans="1:7" ht="19.5" x14ac:dyDescent="0.4">
      <c r="A196" s="470" t="s">
        <v>65</v>
      </c>
      <c r="B196" s="471"/>
      <c r="C196" s="471"/>
      <c r="D196" s="471"/>
      <c r="E196" s="471"/>
      <c r="F196" s="471"/>
    </row>
    <row r="197" spans="1:7" x14ac:dyDescent="0.3">
      <c r="A197" s="26" t="s">
        <v>268</v>
      </c>
      <c r="B197" s="55">
        <v>2</v>
      </c>
      <c r="C197" s="55"/>
      <c r="D197" s="56"/>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49.5" x14ac:dyDescent="0.3">
      <c r="A201" s="6" t="s">
        <v>263</v>
      </c>
      <c r="B201" s="55">
        <v>0</v>
      </c>
      <c r="C201" s="55"/>
      <c r="D201" s="56" t="s">
        <v>477</v>
      </c>
      <c r="E201" s="56" t="s">
        <v>478</v>
      </c>
      <c r="F201" s="55"/>
    </row>
    <row r="202" spans="1:7" x14ac:dyDescent="0.3">
      <c r="A202" s="457" t="s">
        <v>34</v>
      </c>
      <c r="B202" s="458"/>
      <c r="C202" s="459"/>
      <c r="D202" s="329">
        <f>SUM(B197:C201)</f>
        <v>8</v>
      </c>
    </row>
    <row r="203" spans="1:7" x14ac:dyDescent="0.3">
      <c r="A203" s="457" t="s">
        <v>249</v>
      </c>
      <c r="B203" s="458"/>
      <c r="C203" s="459"/>
      <c r="D203" s="17">
        <f>D202/(COUNT(B197:C201)*2)</f>
        <v>0.8</v>
      </c>
    </row>
    <row r="204" spans="1:7" x14ac:dyDescent="0.3">
      <c r="A204" s="10"/>
      <c r="B204" s="11"/>
      <c r="C204" s="11"/>
      <c r="D204" s="12"/>
    </row>
    <row r="205" spans="1:7" ht="19.5" x14ac:dyDescent="0.4">
      <c r="A205" s="470" t="s">
        <v>175</v>
      </c>
      <c r="B205" s="471"/>
      <c r="C205" s="471"/>
      <c r="D205" s="471"/>
      <c r="E205" s="471"/>
      <c r="F205" s="471"/>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6" t="s">
        <v>500</v>
      </c>
      <c r="E208" s="56" t="s">
        <v>501</v>
      </c>
      <c r="F208" s="55"/>
    </row>
    <row r="209" spans="1:6" x14ac:dyDescent="0.3">
      <c r="A209" s="33" t="s">
        <v>157</v>
      </c>
      <c r="B209" s="55">
        <v>2</v>
      </c>
      <c r="C209" s="55"/>
      <c r="D209" s="55"/>
      <c r="E209" s="55"/>
      <c r="F209" s="55"/>
    </row>
    <row r="210" spans="1:6" x14ac:dyDescent="0.3">
      <c r="A210" s="457" t="s">
        <v>34</v>
      </c>
      <c r="B210" s="458"/>
      <c r="C210" s="459"/>
      <c r="D210" s="34">
        <f>SUM(B206:C209)</f>
        <v>5</v>
      </c>
    </row>
    <row r="211" spans="1:6" x14ac:dyDescent="0.3">
      <c r="A211" s="457" t="s">
        <v>249</v>
      </c>
      <c r="B211" s="458"/>
      <c r="C211" s="459"/>
      <c r="D211" s="17">
        <f>D210/(COUNT(B206:C209)*2)</f>
        <v>0.83333333333333337</v>
      </c>
    </row>
    <row r="213" spans="1:6" ht="18" x14ac:dyDescent="0.35">
      <c r="A213" s="37" t="s">
        <v>402</v>
      </c>
      <c r="B213" s="36"/>
      <c r="C213" s="36"/>
      <c r="D213" s="87">
        <v>0.71</v>
      </c>
      <c r="E213" s="323" t="e">
        <f>COUNTIF(#REF!,"ok")</f>
        <v>#REF!</v>
      </c>
      <c r="F213" s="323">
        <f>COUNTA(#REF!)</f>
        <v>1</v>
      </c>
    </row>
    <row r="214" spans="1:6" ht="22.5" x14ac:dyDescent="0.3">
      <c r="A214" s="19" t="s">
        <v>403</v>
      </c>
      <c r="B214" s="20"/>
      <c r="C214" s="21"/>
      <c r="D214" s="22">
        <f>SUM(D210,D202,D193,D185,D177,D79,D68,D33,D22,D134,D165,D149,D118,D100,D42,D58)</f>
        <v>212</v>
      </c>
    </row>
    <row r="215" spans="1:6" ht="22.5" x14ac:dyDescent="0.3">
      <c r="A215" s="19" t="s">
        <v>274</v>
      </c>
      <c r="B215" s="20"/>
      <c r="C215" s="21"/>
      <c r="D215" s="23">
        <f>D214/(COUNT(B206:C209,B197:C201,B189:C192,B181:C184,B169:C176,B72:C78,B62:C67,B26:C32,B17:C21,B123:C133,B153:C164,B138:C148,B104:C117,B83:C99,B37:C41,B46:C57)*2)</f>
        <v>0.92173913043478262</v>
      </c>
    </row>
  </sheetData>
  <sheetProtection algorithmName="SHA-512" hashValue="0ZfKnrozMzI+hmASppnPjds1xiskusxd9OmzHIOxaLCLF4hwIc6Lw/kN45qEqhVsAn0jZ6rRRAdMKmQ36aOuDQ==" saltValue="B9SkN9zOO6TvIQc4Y+87N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4"/>
      <c r="E1" s="364"/>
      <c r="F1" s="364"/>
      <c r="G1" s="364"/>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5" t="s">
        <v>149</v>
      </c>
      <c r="B7" s="365"/>
      <c r="C7" s="365"/>
      <c r="D7" s="365"/>
      <c r="E7" s="365"/>
      <c r="F7" s="365"/>
      <c r="G7" s="93"/>
    </row>
    <row r="8" spans="1:7" ht="22.5" x14ac:dyDescent="0.45">
      <c r="A8" s="366" t="str">
        <f>'Page de garde'!D18</f>
        <v>UHD MIDOUN 2</v>
      </c>
      <c r="B8" s="366"/>
      <c r="C8" s="366"/>
      <c r="D8" s="366"/>
      <c r="E8" s="366"/>
      <c r="F8" s="366"/>
      <c r="G8" s="93"/>
    </row>
    <row r="9" spans="1:7" ht="22.5" x14ac:dyDescent="0.45">
      <c r="A9" s="94" t="s">
        <v>39</v>
      </c>
      <c r="B9" s="367"/>
      <c r="C9" s="367"/>
      <c r="D9" s="367"/>
      <c r="E9" s="367"/>
      <c r="F9" s="367"/>
      <c r="G9" s="93"/>
    </row>
    <row r="10" spans="1:7" ht="22.5" x14ac:dyDescent="0.45">
      <c r="A10" s="95" t="s">
        <v>41</v>
      </c>
      <c r="B10" s="368"/>
      <c r="C10" s="368"/>
      <c r="D10" s="368"/>
      <c r="E10" s="368"/>
      <c r="F10" s="368"/>
      <c r="G10" s="93"/>
    </row>
    <row r="11" spans="1:7" ht="22.5" x14ac:dyDescent="0.45">
      <c r="A11" s="94" t="s">
        <v>40</v>
      </c>
      <c r="B11" s="369"/>
      <c r="C11" s="369"/>
      <c r="D11" s="369"/>
      <c r="E11" s="369"/>
      <c r="F11" s="369"/>
      <c r="G11" s="93"/>
    </row>
    <row r="12" spans="1:7" ht="22.5" x14ac:dyDescent="0.45">
      <c r="A12" s="94" t="s">
        <v>198</v>
      </c>
      <c r="B12" s="374" t="e">
        <f>D719</f>
        <v>#DIV/0!</v>
      </c>
      <c r="C12" s="374"/>
      <c r="D12" s="374"/>
      <c r="E12" s="374"/>
      <c r="F12" s="374"/>
      <c r="G12" s="93"/>
    </row>
    <row r="13" spans="1:7" ht="22.5" x14ac:dyDescent="0.45">
      <c r="A13" s="92"/>
      <c r="B13" s="90"/>
      <c r="C13" s="90"/>
      <c r="D13" s="364"/>
      <c r="E13" s="364"/>
      <c r="F13" s="364"/>
      <c r="G13" s="364"/>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1" t="s">
        <v>28</v>
      </c>
      <c r="B17" s="372" t="s">
        <v>29</v>
      </c>
      <c r="C17" s="372"/>
      <c r="D17" s="372" t="s">
        <v>42</v>
      </c>
      <c r="E17" s="373" t="s">
        <v>264</v>
      </c>
      <c r="F17" s="373" t="s">
        <v>294</v>
      </c>
      <c r="G17" s="96"/>
    </row>
    <row r="18" spans="1:8" ht="16.5" customHeight="1" x14ac:dyDescent="0.4">
      <c r="A18" s="371"/>
      <c r="B18" s="100" t="s">
        <v>32</v>
      </c>
      <c r="C18" s="100" t="s">
        <v>31</v>
      </c>
      <c r="D18" s="372"/>
      <c r="E18" s="373"/>
      <c r="F18" s="373"/>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70"/>
      <c r="B49" s="370"/>
      <c r="C49" s="370"/>
      <c r="D49" s="370"/>
      <c r="E49" s="370"/>
      <c r="F49" s="370"/>
      <c r="G49" s="370"/>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1" t="s">
        <v>28</v>
      </c>
      <c r="B52" s="372" t="s">
        <v>29</v>
      </c>
      <c r="C52" s="372"/>
      <c r="D52" s="372" t="s">
        <v>42</v>
      </c>
      <c r="E52" s="373" t="s">
        <v>264</v>
      </c>
      <c r="F52" s="373" t="s">
        <v>295</v>
      </c>
      <c r="G52" s="96"/>
    </row>
    <row r="53" spans="1:7" ht="21" x14ac:dyDescent="0.4">
      <c r="A53" s="371"/>
      <c r="B53" s="100" t="s">
        <v>32</v>
      </c>
      <c r="C53" s="100" t="s">
        <v>31</v>
      </c>
      <c r="D53" s="372"/>
      <c r="E53" s="373"/>
      <c r="F53" s="373"/>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2"/>
      <c r="B64" s="383"/>
      <c r="C64" s="383"/>
      <c r="D64" s="383"/>
      <c r="E64" s="383"/>
      <c r="F64" s="383"/>
      <c r="G64" s="383"/>
    </row>
    <row r="65" spans="1:7" ht="43.5" customHeight="1" x14ac:dyDescent="0.4">
      <c r="A65" s="378" t="s">
        <v>341</v>
      </c>
      <c r="B65" s="378"/>
      <c r="C65" s="378"/>
      <c r="D65" s="378"/>
      <c r="E65" s="378"/>
      <c r="F65" s="37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4"/>
      <c r="B83" s="384"/>
      <c r="C83" s="384"/>
      <c r="D83" s="384"/>
      <c r="E83" s="384"/>
      <c r="F83" s="384"/>
      <c r="G83" s="384"/>
    </row>
    <row r="84" spans="1:7" ht="45" customHeight="1" x14ac:dyDescent="0.45">
      <c r="A84" s="385" t="s">
        <v>342</v>
      </c>
      <c r="B84" s="385"/>
      <c r="C84" s="385"/>
      <c r="D84" s="385"/>
      <c r="E84" s="385"/>
      <c r="F84" s="38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5"/>
      <c r="B101" s="376"/>
      <c r="C101" s="376"/>
      <c r="D101" s="376"/>
      <c r="E101" s="376"/>
      <c r="F101" s="377"/>
      <c r="G101" s="96"/>
    </row>
    <row r="102" spans="1:7" ht="46.5" customHeight="1" x14ac:dyDescent="0.4">
      <c r="A102" s="378" t="s">
        <v>343</v>
      </c>
      <c r="B102" s="378"/>
      <c r="C102" s="378"/>
      <c r="D102" s="378"/>
      <c r="E102" s="378"/>
      <c r="F102" s="37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5"/>
      <c r="B109" s="376"/>
      <c r="C109" s="376"/>
      <c r="D109" s="376"/>
      <c r="E109" s="376"/>
      <c r="F109" s="377"/>
      <c r="G109" s="96"/>
    </row>
    <row r="110" spans="1:7" ht="39.75" customHeight="1" x14ac:dyDescent="0.4">
      <c r="A110" s="378" t="s">
        <v>375</v>
      </c>
      <c r="B110" s="378"/>
      <c r="C110" s="378"/>
      <c r="D110" s="378"/>
      <c r="E110" s="378"/>
      <c r="F110" s="37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6"/>
      <c r="B118" s="376"/>
      <c r="C118" s="376"/>
      <c r="D118" s="376"/>
      <c r="E118" s="376"/>
      <c r="F118" s="376"/>
      <c r="G118" s="96"/>
    </row>
    <row r="119" spans="1:7" ht="22.5" x14ac:dyDescent="0.4">
      <c r="A119" s="378" t="s">
        <v>304</v>
      </c>
      <c r="B119" s="378"/>
      <c r="C119" s="378"/>
      <c r="D119" s="378"/>
      <c r="E119" s="378"/>
      <c r="F119" s="378"/>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9"/>
      <c r="B130" s="379"/>
      <c r="C130" s="379"/>
      <c r="D130" s="379"/>
      <c r="E130" s="379"/>
      <c r="F130" s="379"/>
      <c r="G130" s="96"/>
    </row>
    <row r="131" spans="1:16384" ht="22.5" customHeight="1" x14ac:dyDescent="0.4">
      <c r="A131" s="380" t="s">
        <v>404</v>
      </c>
      <c r="B131" s="380"/>
      <c r="C131" s="380"/>
      <c r="D131" s="380"/>
      <c r="E131" s="380"/>
      <c r="F131" s="380"/>
      <c r="G131" s="96"/>
    </row>
    <row r="132" spans="1:16384" ht="22.5" customHeight="1" x14ac:dyDescent="0.4">
      <c r="A132" s="381"/>
      <c r="B132" s="381"/>
      <c r="C132" s="381"/>
      <c r="D132" s="381"/>
      <c r="E132" s="381"/>
      <c r="F132" s="381"/>
      <c r="G132" s="96"/>
    </row>
    <row r="133" spans="1:16384" s="258" customFormat="1" ht="22.5" customHeight="1" x14ac:dyDescent="0.25">
      <c r="A133" s="371" t="s">
        <v>28</v>
      </c>
      <c r="B133" s="372" t="s">
        <v>29</v>
      </c>
      <c r="C133" s="372"/>
      <c r="D133" s="372" t="s">
        <v>42</v>
      </c>
      <c r="E133" s="373" t="s">
        <v>264</v>
      </c>
      <c r="F133" s="373" t="s">
        <v>295</v>
      </c>
    </row>
    <row r="134" spans="1:16384" s="258" customFormat="1" ht="22.5" customHeight="1" x14ac:dyDescent="0.25">
      <c r="A134" s="371"/>
      <c r="B134" s="100" t="s">
        <v>32</v>
      </c>
      <c r="C134" s="100" t="s">
        <v>31</v>
      </c>
      <c r="D134" s="372"/>
      <c r="E134" s="373"/>
      <c r="F134" s="373"/>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7" t="s">
        <v>441</v>
      </c>
      <c r="B137" s="387"/>
      <c r="C137" s="387"/>
      <c r="D137" s="387"/>
      <c r="E137" s="387"/>
      <c r="F137" s="387"/>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6" t="s">
        <v>340</v>
      </c>
      <c r="B144" s="386"/>
      <c r="C144" s="386"/>
      <c r="D144" s="386"/>
      <c r="E144" s="386"/>
      <c r="F144" s="386"/>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5"/>
      <c r="B161" s="376"/>
      <c r="C161" s="376"/>
      <c r="D161" s="376"/>
      <c r="E161" s="376"/>
      <c r="F161" s="376"/>
      <c r="G161" s="96"/>
    </row>
    <row r="162" spans="1:7" ht="32.25" customHeight="1" x14ac:dyDescent="0.4">
      <c r="A162" s="387" t="s">
        <v>442</v>
      </c>
      <c r="B162" s="387"/>
      <c r="C162" s="387"/>
      <c r="D162" s="387"/>
      <c r="E162" s="387"/>
      <c r="F162" s="387"/>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88"/>
      <c r="B172" s="389"/>
      <c r="C172" s="389"/>
      <c r="D172" s="389"/>
      <c r="E172" s="389"/>
      <c r="F172" s="389"/>
      <c r="G172" s="96"/>
    </row>
    <row r="173" spans="1:7" ht="32.25" customHeight="1" x14ac:dyDescent="0.4">
      <c r="A173" s="387" t="s">
        <v>304</v>
      </c>
      <c r="B173" s="387"/>
      <c r="C173" s="387"/>
      <c r="D173" s="387"/>
      <c r="E173" s="387"/>
      <c r="F173" s="387"/>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90"/>
      <c r="C182" s="391"/>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398"/>
      <c r="B184" s="398"/>
      <c r="C184" s="398"/>
      <c r="D184" s="398"/>
      <c r="E184" s="398"/>
      <c r="F184" s="398"/>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1" t="s">
        <v>28</v>
      </c>
      <c r="B187" s="372" t="s">
        <v>29</v>
      </c>
      <c r="C187" s="372"/>
      <c r="D187" s="372" t="s">
        <v>42</v>
      </c>
      <c r="E187" s="373" t="s">
        <v>264</v>
      </c>
      <c r="F187" s="373" t="s">
        <v>295</v>
      </c>
      <c r="G187" s="96"/>
    </row>
    <row r="188" spans="1:7" ht="21" x14ac:dyDescent="0.4">
      <c r="A188" s="371"/>
      <c r="B188" s="100" t="s">
        <v>32</v>
      </c>
      <c r="C188" s="100" t="s">
        <v>31</v>
      </c>
      <c r="D188" s="372"/>
      <c r="E188" s="373"/>
      <c r="F188" s="373"/>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2" t="s">
        <v>34</v>
      </c>
      <c r="B199" s="393"/>
      <c r="C199" s="394"/>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70"/>
      <c r="B201" s="370"/>
      <c r="C201" s="370"/>
      <c r="D201" s="370"/>
      <c r="E201" s="370"/>
      <c r="F201" s="370"/>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2" t="s">
        <v>34</v>
      </c>
      <c r="B223" s="393"/>
      <c r="C223" s="394"/>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70"/>
      <c r="B225" s="370"/>
      <c r="C225" s="370"/>
      <c r="D225" s="370"/>
      <c r="E225" s="370"/>
      <c r="F225" s="370"/>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5" t="s">
        <v>304</v>
      </c>
      <c r="B232" s="396"/>
      <c r="C232" s="396"/>
      <c r="D232" s="397"/>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2" t="s">
        <v>34</v>
      </c>
      <c r="B241" s="393"/>
      <c r="C241" s="394"/>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70"/>
      <c r="B246" s="370"/>
      <c r="C246" s="370"/>
      <c r="D246" s="370"/>
      <c r="E246" s="370"/>
      <c r="F246" s="370"/>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1" t="s">
        <v>28</v>
      </c>
      <c r="B249" s="372" t="s">
        <v>29</v>
      </c>
      <c r="C249" s="372"/>
      <c r="D249" s="372" t="s">
        <v>42</v>
      </c>
      <c r="E249" s="373" t="s">
        <v>264</v>
      </c>
      <c r="F249" s="373" t="s">
        <v>295</v>
      </c>
      <c r="G249" s="96"/>
    </row>
    <row r="250" spans="1:7" ht="21" x14ac:dyDescent="0.4">
      <c r="A250" s="371"/>
      <c r="B250" s="100" t="s">
        <v>32</v>
      </c>
      <c r="C250" s="100" t="s">
        <v>31</v>
      </c>
      <c r="D250" s="372"/>
      <c r="E250" s="373"/>
      <c r="F250" s="373"/>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2" t="s">
        <v>34</v>
      </c>
      <c r="B261" s="393"/>
      <c r="C261" s="394"/>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99"/>
      <c r="B286" s="399"/>
      <c r="C286" s="399"/>
      <c r="D286" s="399"/>
      <c r="E286" s="399"/>
      <c r="F286" s="399"/>
      <c r="G286" s="96"/>
    </row>
    <row r="287" spans="1:7" ht="31.5" customHeight="1" x14ac:dyDescent="0.4">
      <c r="A287" s="400" t="s">
        <v>304</v>
      </c>
      <c r="B287" s="400"/>
      <c r="C287" s="400"/>
      <c r="D287" s="400"/>
      <c r="E287" s="400"/>
      <c r="F287" s="400"/>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1" t="s">
        <v>28</v>
      </c>
      <c r="B304" s="372" t="s">
        <v>29</v>
      </c>
      <c r="C304" s="372"/>
      <c r="D304" s="372" t="s">
        <v>42</v>
      </c>
      <c r="E304" s="373" t="s">
        <v>264</v>
      </c>
      <c r="F304" s="373" t="s">
        <v>295</v>
      </c>
      <c r="G304" s="96"/>
    </row>
    <row r="305" spans="1:7" ht="21" x14ac:dyDescent="0.4">
      <c r="A305" s="371"/>
      <c r="B305" s="100" t="s">
        <v>32</v>
      </c>
      <c r="C305" s="100" t="s">
        <v>31</v>
      </c>
      <c r="D305" s="372"/>
      <c r="E305" s="373"/>
      <c r="F305" s="373"/>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3"/>
      <c r="B352" s="403"/>
      <c r="C352" s="403"/>
      <c r="D352" s="403"/>
      <c r="E352" s="403"/>
      <c r="F352" s="403"/>
      <c r="G352" s="403"/>
    </row>
    <row r="353" spans="1:7" ht="32.25" customHeight="1" x14ac:dyDescent="0.4">
      <c r="A353" s="404" t="s">
        <v>304</v>
      </c>
      <c r="B353" s="404"/>
      <c r="C353" s="404"/>
      <c r="D353" s="404"/>
      <c r="E353" s="404"/>
      <c r="F353" s="404"/>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1" t="s">
        <v>28</v>
      </c>
      <c r="B370" s="372" t="s">
        <v>29</v>
      </c>
      <c r="C370" s="372"/>
      <c r="D370" s="372" t="s">
        <v>42</v>
      </c>
      <c r="E370" s="373" t="s">
        <v>264</v>
      </c>
      <c r="F370" s="373" t="s">
        <v>295</v>
      </c>
      <c r="G370" s="96"/>
    </row>
    <row r="371" spans="1:7" ht="21" x14ac:dyDescent="0.4">
      <c r="A371" s="371"/>
      <c r="B371" s="100" t="s">
        <v>32</v>
      </c>
      <c r="C371" s="100" t="s">
        <v>31</v>
      </c>
      <c r="D371" s="372"/>
      <c r="E371" s="373"/>
      <c r="F371" s="373"/>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1"/>
      <c r="B410" s="384"/>
      <c r="C410" s="384"/>
      <c r="D410" s="384"/>
      <c r="E410" s="384"/>
      <c r="F410" s="384"/>
      <c r="G410" s="384"/>
    </row>
    <row r="411" spans="1:7" ht="24.75" x14ac:dyDescent="0.4">
      <c r="A411" s="402" t="s">
        <v>313</v>
      </c>
      <c r="B411" s="402"/>
      <c r="C411" s="402"/>
      <c r="D411" s="402"/>
      <c r="E411" s="402"/>
      <c r="F411" s="402"/>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1" t="s">
        <v>28</v>
      </c>
      <c r="B428" s="372" t="s">
        <v>29</v>
      </c>
      <c r="C428" s="372"/>
      <c r="D428" s="372" t="s">
        <v>42</v>
      </c>
      <c r="E428" s="373" t="s">
        <v>264</v>
      </c>
      <c r="F428" s="373" t="s">
        <v>295</v>
      </c>
      <c r="G428" s="96"/>
    </row>
    <row r="429" spans="1:7" ht="21" x14ac:dyDescent="0.4">
      <c r="A429" s="371"/>
      <c r="B429" s="100" t="s">
        <v>32</v>
      </c>
      <c r="C429" s="100" t="s">
        <v>31</v>
      </c>
      <c r="D429" s="372"/>
      <c r="E429" s="373"/>
      <c r="F429" s="373"/>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2" t="s">
        <v>304</v>
      </c>
      <c r="B459" s="402"/>
      <c r="C459" s="402"/>
      <c r="D459" s="402"/>
      <c r="E459" s="402"/>
      <c r="F459" s="402"/>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08" t="s">
        <v>405</v>
      </c>
      <c r="B473" s="408"/>
      <c r="C473" s="408"/>
      <c r="D473" s="408"/>
      <c r="E473" s="408"/>
      <c r="F473" s="408"/>
      <c r="G473" s="96"/>
    </row>
    <row r="474" spans="1:7" ht="21" customHeight="1" x14ac:dyDescent="0.4">
      <c r="A474" s="191">
        <f>B11</f>
        <v>0</v>
      </c>
      <c r="F474" s="2"/>
      <c r="G474" s="96"/>
    </row>
    <row r="475" spans="1:7" ht="21" x14ac:dyDescent="0.4">
      <c r="A475" s="409" t="s">
        <v>28</v>
      </c>
      <c r="B475" s="410" t="s">
        <v>29</v>
      </c>
      <c r="C475" s="410"/>
      <c r="D475" s="410" t="s">
        <v>42</v>
      </c>
      <c r="E475" s="411" t="s">
        <v>264</v>
      </c>
      <c r="F475" s="411" t="s">
        <v>295</v>
      </c>
      <c r="G475" s="96"/>
    </row>
    <row r="476" spans="1:7" ht="21" x14ac:dyDescent="0.4">
      <c r="A476" s="409"/>
      <c r="B476" s="254" t="s">
        <v>32</v>
      </c>
      <c r="C476" s="254" t="s">
        <v>31</v>
      </c>
      <c r="D476" s="410"/>
      <c r="E476" s="411"/>
      <c r="F476" s="411"/>
      <c r="G476" s="96"/>
    </row>
    <row r="477" spans="1:7" ht="22.5" x14ac:dyDescent="0.4">
      <c r="A477" s="282"/>
      <c r="B477" s="283"/>
      <c r="C477" s="283"/>
      <c r="D477" s="283"/>
      <c r="E477" s="346"/>
      <c r="F477" s="346"/>
      <c r="G477" s="96"/>
    </row>
    <row r="478" spans="1:7" ht="24.75" x14ac:dyDescent="0.4">
      <c r="A478" s="479" t="s">
        <v>52</v>
      </c>
      <c r="B478" s="479"/>
      <c r="C478" s="479"/>
      <c r="D478" s="479"/>
      <c r="E478" s="479"/>
      <c r="F478" s="479"/>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0" t="s">
        <v>443</v>
      </c>
      <c r="B484" s="481"/>
      <c r="C484" s="481"/>
      <c r="D484" s="481"/>
      <c r="E484" s="481"/>
      <c r="F484" s="48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2" t="s">
        <v>23</v>
      </c>
      <c r="B495" s="483"/>
      <c r="C495" s="483"/>
      <c r="D495" s="483"/>
      <c r="E495" s="483"/>
      <c r="F495" s="484"/>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5"/>
      <c r="B507" s="405"/>
      <c r="C507" s="405"/>
      <c r="D507" s="405"/>
      <c r="E507" s="405"/>
      <c r="F507" s="405"/>
      <c r="G507" s="405"/>
    </row>
    <row r="508" spans="1:7" ht="26.25" customHeight="1" x14ac:dyDescent="0.5">
      <c r="A508" s="288" t="s">
        <v>304</v>
      </c>
      <c r="B508" s="406"/>
      <c r="C508" s="406"/>
      <c r="D508" s="406"/>
      <c r="E508" s="406"/>
      <c r="F508" s="406"/>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07" t="s">
        <v>97</v>
      </c>
      <c r="B520" s="407"/>
      <c r="C520" s="407"/>
      <c r="D520" s="407"/>
      <c r="E520" s="407"/>
      <c r="F520" s="407"/>
      <c r="G520" s="96"/>
    </row>
    <row r="521" spans="1:7" ht="22.5" customHeight="1" x14ac:dyDescent="0.4">
      <c r="A521" s="191">
        <f>B11</f>
        <v>0</v>
      </c>
      <c r="B521" s="96"/>
      <c r="C521" s="96"/>
      <c r="D521" s="114"/>
      <c r="E521" s="114"/>
      <c r="F521" s="114"/>
      <c r="G521" s="96"/>
    </row>
    <row r="522" spans="1:7" ht="21" x14ac:dyDescent="0.4">
      <c r="A522" s="417" t="s">
        <v>28</v>
      </c>
      <c r="B522" s="419" t="s">
        <v>29</v>
      </c>
      <c r="C522" s="420"/>
      <c r="D522" s="372" t="s">
        <v>42</v>
      </c>
      <c r="E522" s="373" t="s">
        <v>264</v>
      </c>
      <c r="F522" s="373" t="s">
        <v>295</v>
      </c>
      <c r="G522" s="96"/>
    </row>
    <row r="523" spans="1:7" ht="21" x14ac:dyDescent="0.4">
      <c r="A523" s="418"/>
      <c r="B523" s="249" t="s">
        <v>32</v>
      </c>
      <c r="C523" s="250" t="s">
        <v>31</v>
      </c>
      <c r="D523" s="372"/>
      <c r="E523" s="373"/>
      <c r="F523" s="373"/>
      <c r="G523" s="96"/>
    </row>
    <row r="524" spans="1:7" ht="22.5" x14ac:dyDescent="0.4">
      <c r="A524" s="286"/>
      <c r="B524" s="287"/>
      <c r="C524" s="287"/>
      <c r="D524" s="283"/>
      <c r="E524" s="346"/>
      <c r="F524" s="346"/>
      <c r="G524" s="96"/>
    </row>
    <row r="525" spans="1:7" ht="24.75" x14ac:dyDescent="0.4">
      <c r="A525" s="289" t="s">
        <v>17</v>
      </c>
      <c r="B525" s="251"/>
      <c r="C525" s="421"/>
      <c r="D525" s="421"/>
      <c r="E525" s="421"/>
      <c r="F525" s="422"/>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2" t="s">
        <v>34</v>
      </c>
      <c r="B532" s="393"/>
      <c r="C532" s="394"/>
      <c r="D532" s="315">
        <f>SUM(B526:C531)</f>
        <v>0</v>
      </c>
      <c r="E532" s="202"/>
      <c r="F532" s="202"/>
      <c r="G532" s="96"/>
    </row>
    <row r="533" spans="1:7" ht="21" customHeight="1" x14ac:dyDescent="0.4">
      <c r="A533" s="392" t="s">
        <v>33</v>
      </c>
      <c r="B533" s="393"/>
      <c r="C533" s="394"/>
      <c r="D533" s="298" t="e">
        <f>D532/(COUNT(B526:C531)*2)</f>
        <v>#DIV/0!</v>
      </c>
      <c r="E533" s="202"/>
      <c r="F533" s="202"/>
      <c r="G533" s="96"/>
    </row>
    <row r="534" spans="1:7" ht="21" x14ac:dyDescent="0.4">
      <c r="A534" s="370"/>
      <c r="B534" s="370"/>
      <c r="C534" s="370"/>
      <c r="D534" s="370"/>
      <c r="E534" s="370"/>
      <c r="F534" s="370"/>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2"/>
      <c r="B546" s="403"/>
      <c r="C546" s="403"/>
      <c r="D546" s="403"/>
      <c r="E546" s="403"/>
      <c r="F546" s="403"/>
      <c r="G546" s="403"/>
    </row>
    <row r="547" spans="1:7" ht="35.25" customHeight="1" x14ac:dyDescent="0.4">
      <c r="A547" s="290" t="s">
        <v>304</v>
      </c>
      <c r="B547" s="265"/>
      <c r="C547" s="413"/>
      <c r="D547" s="413"/>
      <c r="E547" s="413"/>
      <c r="F547" s="414"/>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5" t="s">
        <v>34</v>
      </c>
      <c r="B556" s="415"/>
      <c r="C556" s="416"/>
      <c r="D556" s="345">
        <f>SUM(B548:C555,B536:C545)</f>
        <v>0</v>
      </c>
      <c r="E556" s="90"/>
      <c r="F556" s="96"/>
      <c r="G556" s="96"/>
    </row>
    <row r="557" spans="1:7" ht="21" x14ac:dyDescent="0.4">
      <c r="A557" s="415" t="s">
        <v>33</v>
      </c>
      <c r="B557" s="415"/>
      <c r="C557" s="415"/>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70"/>
      <c r="B562" s="370"/>
      <c r="C562" s="370"/>
      <c r="D562" s="370"/>
      <c r="E562" s="370"/>
      <c r="F562" s="370"/>
      <c r="G562" s="96"/>
    </row>
    <row r="563" spans="1:7" ht="22.5" x14ac:dyDescent="0.45">
      <c r="A563" s="431" t="s">
        <v>19</v>
      </c>
      <c r="B563" s="431"/>
      <c r="C563" s="431"/>
      <c r="D563" s="431"/>
      <c r="E563" s="431"/>
      <c r="F563" s="431"/>
      <c r="G563" s="96"/>
    </row>
    <row r="564" spans="1:7" ht="22.5" x14ac:dyDescent="0.4">
      <c r="A564" s="198">
        <f>B11</f>
        <v>0</v>
      </c>
      <c r="B564" s="96"/>
      <c r="C564" s="96"/>
      <c r="D564" s="280"/>
      <c r="E564" s="280"/>
      <c r="F564" s="280"/>
      <c r="G564" s="96"/>
    </row>
    <row r="565" spans="1:7" ht="21" x14ac:dyDescent="0.4">
      <c r="A565" s="409" t="s">
        <v>28</v>
      </c>
      <c r="B565" s="410" t="s">
        <v>29</v>
      </c>
      <c r="C565" s="410"/>
      <c r="D565" s="410" t="s">
        <v>42</v>
      </c>
      <c r="E565" s="411" t="s">
        <v>264</v>
      </c>
      <c r="F565" s="411" t="s">
        <v>295</v>
      </c>
      <c r="G565" s="96"/>
    </row>
    <row r="566" spans="1:7" ht="21" x14ac:dyDescent="0.4">
      <c r="A566" s="409"/>
      <c r="B566" s="254" t="s">
        <v>32</v>
      </c>
      <c r="C566" s="254" t="s">
        <v>31</v>
      </c>
      <c r="D566" s="410"/>
      <c r="E566" s="411"/>
      <c r="F566" s="411"/>
      <c r="G566" s="96"/>
    </row>
    <row r="567" spans="1:7" ht="22.5" x14ac:dyDescent="0.4">
      <c r="A567" s="291"/>
      <c r="B567" s="292"/>
      <c r="C567" s="292"/>
      <c r="D567" s="292"/>
      <c r="E567" s="268"/>
      <c r="F567" s="293"/>
      <c r="G567" s="96"/>
    </row>
    <row r="568" spans="1:7" ht="24.75" x14ac:dyDescent="0.4">
      <c r="A568" s="423" t="s">
        <v>10</v>
      </c>
      <c r="B568" s="424"/>
      <c r="C568" s="424"/>
      <c r="D568" s="424"/>
      <c r="E568" s="424"/>
      <c r="F568" s="425"/>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5" t="s">
        <v>34</v>
      </c>
      <c r="B578" s="415"/>
      <c r="C578" s="416"/>
      <c r="D578" s="345">
        <f>SUM(B569:C577)</f>
        <v>0</v>
      </c>
      <c r="E578" s="90"/>
      <c r="F578" s="96"/>
      <c r="G578" s="96"/>
    </row>
    <row r="579" spans="1:7" ht="21" x14ac:dyDescent="0.4">
      <c r="A579" s="415" t="s">
        <v>33</v>
      </c>
      <c r="B579" s="415"/>
      <c r="C579" s="415"/>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6" t="s">
        <v>23</v>
      </c>
      <c r="B581" s="427"/>
      <c r="C581" s="427"/>
      <c r="D581" s="427"/>
      <c r="E581" s="427"/>
      <c r="F581" s="428"/>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29" t="s">
        <v>370</v>
      </c>
      <c r="B588" s="430"/>
      <c r="C588" s="430"/>
      <c r="D588" s="430"/>
      <c r="E588" s="430"/>
      <c r="F588" s="430"/>
      <c r="G588" s="430"/>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5" t="s">
        <v>34</v>
      </c>
      <c r="B596" s="415"/>
      <c r="C596" s="416"/>
      <c r="D596" s="345">
        <f>SUM(B589:C595,B582:C587)</f>
        <v>0</v>
      </c>
      <c r="E596" s="90"/>
      <c r="F596" s="96"/>
      <c r="G596" s="96"/>
    </row>
    <row r="597" spans="1:7" ht="21" x14ac:dyDescent="0.4">
      <c r="A597" s="415" t="s">
        <v>33</v>
      </c>
      <c r="B597" s="415"/>
      <c r="C597" s="415"/>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7" t="s">
        <v>168</v>
      </c>
      <c r="B600" s="438"/>
      <c r="C600" s="439"/>
      <c r="D600" s="127" t="e">
        <f>D599/(COUNT(B569:C577,B589:C595,B582:C587)*2)</f>
        <v>#DIV/0!</v>
      </c>
      <c r="E600" s="90"/>
      <c r="F600" s="96"/>
      <c r="G600" s="96"/>
    </row>
    <row r="601" spans="1:7" ht="21" x14ac:dyDescent="0.4">
      <c r="A601" s="128"/>
      <c r="B601" s="96"/>
      <c r="C601" s="96"/>
      <c r="G601" s="96"/>
    </row>
    <row r="602" spans="1:7" ht="19.5" customHeight="1" x14ac:dyDescent="0.45">
      <c r="A602" s="431" t="s">
        <v>8</v>
      </c>
      <c r="B602" s="431"/>
      <c r="C602" s="431"/>
      <c r="D602" s="431"/>
      <c r="E602" s="431"/>
      <c r="F602" s="431"/>
      <c r="G602" s="96"/>
    </row>
    <row r="603" spans="1:7" ht="22.5" x14ac:dyDescent="0.4">
      <c r="A603" s="129">
        <f>B11</f>
        <v>0</v>
      </c>
      <c r="B603" s="96"/>
      <c r="C603" s="96"/>
      <c r="D603" s="114"/>
      <c r="E603" s="114"/>
      <c r="F603" s="114"/>
      <c r="G603" s="96"/>
    </row>
    <row r="604" spans="1:7" ht="21" x14ac:dyDescent="0.4">
      <c r="A604" s="371" t="s">
        <v>28</v>
      </c>
      <c r="B604" s="372" t="s">
        <v>29</v>
      </c>
      <c r="C604" s="372"/>
      <c r="D604" s="372" t="s">
        <v>42</v>
      </c>
      <c r="E604" s="373" t="s">
        <v>264</v>
      </c>
      <c r="F604" s="373" t="s">
        <v>295</v>
      </c>
      <c r="G604" s="96"/>
    </row>
    <row r="605" spans="1:7" ht="18.75" customHeight="1" x14ac:dyDescent="0.4">
      <c r="A605" s="371"/>
      <c r="B605" s="100" t="s">
        <v>32</v>
      </c>
      <c r="C605" s="100" t="s">
        <v>31</v>
      </c>
      <c r="D605" s="372"/>
      <c r="E605" s="373"/>
      <c r="F605" s="373"/>
      <c r="G605" s="96"/>
    </row>
    <row r="606" spans="1:7" ht="18.75" customHeight="1" x14ac:dyDescent="0.4">
      <c r="A606" s="282"/>
      <c r="B606" s="283"/>
      <c r="C606" s="283"/>
      <c r="D606" s="283"/>
      <c r="E606" s="346"/>
      <c r="F606" s="346"/>
      <c r="G606" s="96"/>
    </row>
    <row r="607" spans="1:7" ht="24.75" x14ac:dyDescent="0.4">
      <c r="A607" s="284" t="s">
        <v>90</v>
      </c>
      <c r="B607" s="114"/>
      <c r="C607" s="432"/>
      <c r="D607" s="432"/>
      <c r="E607" s="432"/>
      <c r="F607" s="433"/>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5" t="s">
        <v>34</v>
      </c>
      <c r="B616" s="415"/>
      <c r="C616" s="415"/>
      <c r="D616" s="345">
        <f>SUM(B608:C615)</f>
        <v>0</v>
      </c>
      <c r="E616" s="434"/>
      <c r="F616" s="399"/>
      <c r="G616" s="96"/>
    </row>
    <row r="617" spans="1:7" ht="21" x14ac:dyDescent="0.4">
      <c r="A617" s="415" t="s">
        <v>33</v>
      </c>
      <c r="B617" s="415"/>
      <c r="C617" s="415"/>
      <c r="D617" s="298" t="e">
        <f>D616/(COUNT(B608:C615)*2)</f>
        <v>#DIV/0!</v>
      </c>
      <c r="E617" s="435"/>
      <c r="F617" s="405"/>
      <c r="G617" s="96"/>
    </row>
    <row r="618" spans="1:7" ht="21" x14ac:dyDescent="0.4">
      <c r="A618" s="128"/>
      <c r="B618" s="96"/>
      <c r="C618" s="436"/>
      <c r="D618" s="436"/>
      <c r="E618" s="436"/>
      <c r="F618" s="436"/>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2" t="s">
        <v>34</v>
      </c>
      <c r="B629" s="393"/>
      <c r="C629" s="394"/>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2"/>
      <c r="D632" s="432"/>
      <c r="E632" s="432"/>
      <c r="F632" s="433"/>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2" t="s">
        <v>34</v>
      </c>
      <c r="B639" s="393"/>
      <c r="C639" s="394"/>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1"/>
      <c r="B641" s="441"/>
      <c r="C641" s="441"/>
      <c r="D641" s="441"/>
      <c r="E641" s="441"/>
      <c r="F641" s="441"/>
      <c r="G641" s="441"/>
    </row>
    <row r="642" spans="1:7" ht="24.75" x14ac:dyDescent="0.4">
      <c r="A642" s="284" t="s">
        <v>26</v>
      </c>
      <c r="B642" s="432"/>
      <c r="C642" s="432"/>
      <c r="D642" s="432"/>
      <c r="E642" s="432"/>
      <c r="F642" s="433"/>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2" t="s">
        <v>304</v>
      </c>
      <c r="B650" s="443"/>
      <c r="C650" s="443"/>
      <c r="D650" s="443"/>
      <c r="E650" s="443"/>
      <c r="F650" s="444"/>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1" t="s">
        <v>346</v>
      </c>
      <c r="B665" s="431"/>
      <c r="C665" s="431"/>
      <c r="D665" s="431"/>
      <c r="E665" s="431"/>
      <c r="F665" s="431"/>
      <c r="G665" s="96"/>
    </row>
    <row r="666" spans="1:7" ht="21" x14ac:dyDescent="0.4">
      <c r="A666" s="198">
        <f>B11</f>
        <v>0</v>
      </c>
      <c r="B666" s="96"/>
      <c r="C666" s="96"/>
      <c r="D666" s="96"/>
      <c r="E666" s="90"/>
      <c r="F666" s="96"/>
      <c r="G666" s="96"/>
    </row>
    <row r="667" spans="1:7" ht="21.75" customHeight="1" x14ac:dyDescent="0.4">
      <c r="A667" s="371" t="s">
        <v>28</v>
      </c>
      <c r="B667" s="372" t="s">
        <v>29</v>
      </c>
      <c r="C667" s="372"/>
      <c r="D667" s="372" t="s">
        <v>42</v>
      </c>
      <c r="E667" s="373" t="s">
        <v>264</v>
      </c>
      <c r="F667" s="373" t="s">
        <v>295</v>
      </c>
      <c r="G667" s="96"/>
    </row>
    <row r="668" spans="1:7" ht="21" x14ac:dyDescent="0.4">
      <c r="A668" s="371"/>
      <c r="B668" s="100" t="s">
        <v>32</v>
      </c>
      <c r="C668" s="100" t="s">
        <v>31</v>
      </c>
      <c r="D668" s="372"/>
      <c r="E668" s="373"/>
      <c r="F668" s="373"/>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40" t="s">
        <v>439</v>
      </c>
      <c r="B693" s="440"/>
      <c r="C693" s="440"/>
      <c r="D693" s="440"/>
      <c r="E693" s="440"/>
      <c r="F693" s="440"/>
      <c r="G693" s="215"/>
    </row>
    <row r="694" spans="1:7" ht="21" customHeight="1" x14ac:dyDescent="0.4">
      <c r="A694" s="198">
        <f>B11</f>
        <v>0</v>
      </c>
      <c r="B694" s="96"/>
      <c r="C694" s="96"/>
      <c r="D694" s="214"/>
      <c r="E694" s="214"/>
      <c r="F694" s="214"/>
      <c r="G694" s="215"/>
    </row>
    <row r="695" spans="1:7" ht="21" x14ac:dyDescent="0.4">
      <c r="A695" s="450" t="s">
        <v>28</v>
      </c>
      <c r="B695" s="419" t="s">
        <v>29</v>
      </c>
      <c r="C695" s="419"/>
      <c r="D695" s="372" t="s">
        <v>42</v>
      </c>
      <c r="E695" s="373" t="s">
        <v>264</v>
      </c>
      <c r="F695" s="373" t="s">
        <v>295</v>
      </c>
      <c r="G695" s="215"/>
    </row>
    <row r="696" spans="1:7" ht="21" x14ac:dyDescent="0.4">
      <c r="A696" s="371"/>
      <c r="B696" s="100" t="s">
        <v>32</v>
      </c>
      <c r="C696" s="100" t="s">
        <v>31</v>
      </c>
      <c r="D696" s="372"/>
      <c r="E696" s="373"/>
      <c r="F696" s="373"/>
      <c r="G696" s="215"/>
    </row>
    <row r="697" spans="1:7" ht="22.5" x14ac:dyDescent="0.4">
      <c r="A697" s="282"/>
      <c r="B697" s="283"/>
      <c r="C697" s="283"/>
      <c r="D697" s="283"/>
      <c r="E697" s="346"/>
      <c r="F697" s="346"/>
      <c r="G697" s="96"/>
    </row>
    <row r="698" spans="1:7" ht="24.75" x14ac:dyDescent="0.4">
      <c r="A698" s="447" t="s">
        <v>299</v>
      </c>
      <c r="B698" s="448"/>
      <c r="C698" s="448"/>
      <c r="D698" s="448"/>
      <c r="E698" s="448"/>
      <c r="F698" s="449"/>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5"/>
      <c r="C704" s="446"/>
      <c r="D704" s="201">
        <f>SUM(B699:C703)</f>
        <v>0</v>
      </c>
      <c r="E704" s="90"/>
      <c r="F704" s="96"/>
      <c r="G704" s="96"/>
    </row>
    <row r="705" spans="1:7" ht="21" x14ac:dyDescent="0.4">
      <c r="A705" s="108" t="s">
        <v>33</v>
      </c>
      <c r="B705" s="445"/>
      <c r="C705" s="446"/>
      <c r="D705" s="306" t="e">
        <f>D704/(COUNT(B699:C703)*2)</f>
        <v>#DIV/0!</v>
      </c>
      <c r="E705" s="90"/>
      <c r="F705" s="96"/>
      <c r="G705" s="96"/>
    </row>
    <row r="706" spans="1:7" ht="21" x14ac:dyDescent="0.4">
      <c r="A706" s="149"/>
      <c r="B706" s="294"/>
      <c r="C706" s="294"/>
      <c r="D706" s="204"/>
      <c r="E706" s="304"/>
      <c r="F706" s="305"/>
      <c r="G706" s="96"/>
    </row>
    <row r="707" spans="1:7" ht="24.75" x14ac:dyDescent="0.4">
      <c r="A707" s="447" t="s">
        <v>300</v>
      </c>
      <c r="B707" s="448"/>
      <c r="C707" s="448"/>
      <c r="D707" s="448"/>
      <c r="E707" s="448"/>
      <c r="F707" s="449"/>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2"/>
      <c r="E1" s="452"/>
      <c r="F1" s="452"/>
      <c r="G1" s="45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3" t="s">
        <v>46</v>
      </c>
      <c r="B6" s="453"/>
      <c r="C6" s="453"/>
      <c r="D6" s="453"/>
      <c r="E6" s="453"/>
      <c r="F6" s="453"/>
      <c r="G6" s="79"/>
    </row>
    <row r="7" spans="1:7" s="2" customFormat="1" ht="21.75" customHeight="1" x14ac:dyDescent="0.45">
      <c r="A7" s="454" t="str">
        <f>'Page de garde'!D18</f>
        <v>UHD MIDOUN 2</v>
      </c>
      <c r="B7" s="454"/>
      <c r="C7" s="454"/>
      <c r="D7" s="454"/>
      <c r="E7" s="454"/>
      <c r="F7" s="454"/>
      <c r="G7" s="79"/>
    </row>
    <row r="8" spans="1:7" s="2" customFormat="1" ht="24" x14ac:dyDescent="0.45">
      <c r="A8" s="4" t="s">
        <v>39</v>
      </c>
      <c r="B8" s="455">
        <f>'A4 Exploitation'!B9:F9</f>
        <v>0</v>
      </c>
      <c r="C8" s="455"/>
      <c r="D8" s="455"/>
      <c r="E8" s="455"/>
      <c r="F8" s="455"/>
      <c r="G8" s="79"/>
    </row>
    <row r="9" spans="1:7" s="2" customFormat="1" ht="24" x14ac:dyDescent="0.45">
      <c r="A9" s="5" t="s">
        <v>41</v>
      </c>
      <c r="B9" s="456">
        <f>'A4 Exploitation'!B10:F10</f>
        <v>0</v>
      </c>
      <c r="C9" s="456"/>
      <c r="D9" s="456"/>
      <c r="E9" s="456"/>
      <c r="F9" s="456"/>
      <c r="G9" s="79"/>
    </row>
    <row r="10" spans="1:7" s="2" customFormat="1" ht="24" x14ac:dyDescent="0.45">
      <c r="A10" s="4" t="s">
        <v>40</v>
      </c>
      <c r="B10" s="451">
        <f>'A4 Exploitation'!B11:F11</f>
        <v>0</v>
      </c>
      <c r="C10" s="451"/>
      <c r="D10" s="451"/>
      <c r="E10" s="451"/>
      <c r="F10" s="451"/>
      <c r="G10" s="79"/>
    </row>
    <row r="11" spans="1:7" s="2" customFormat="1" ht="24" x14ac:dyDescent="0.45">
      <c r="A11" s="4" t="s">
        <v>248</v>
      </c>
      <c r="B11" s="460" t="e">
        <f>D215</f>
        <v>#DIV/0!</v>
      </c>
      <c r="C11" s="460"/>
      <c r="D11" s="460"/>
      <c r="E11" s="460"/>
      <c r="F11" s="460"/>
      <c r="G11" s="79"/>
    </row>
    <row r="12" spans="1:7" s="2" customFormat="1" ht="22.5" x14ac:dyDescent="0.45">
      <c r="A12" s="1"/>
      <c r="D12" s="364"/>
      <c r="E12" s="364"/>
      <c r="F12" s="364"/>
      <c r="G12" s="364"/>
    </row>
    <row r="13" spans="1:7" s="2" customFormat="1" ht="11.25" customHeight="1" x14ac:dyDescent="0.3">
      <c r="A13" s="461" t="s">
        <v>28</v>
      </c>
      <c r="B13" s="462" t="s">
        <v>29</v>
      </c>
      <c r="C13" s="462"/>
      <c r="D13" s="462" t="s">
        <v>42</v>
      </c>
      <c r="E13" s="462" t="s">
        <v>158</v>
      </c>
      <c r="F13" s="462" t="s">
        <v>159</v>
      </c>
    </row>
    <row r="14" spans="1:7" s="2" customFormat="1" ht="12.75" customHeight="1" x14ac:dyDescent="0.3">
      <c r="A14" s="461"/>
      <c r="B14" s="18" t="s">
        <v>32</v>
      </c>
      <c r="C14" s="18" t="s">
        <v>31</v>
      </c>
      <c r="D14" s="462"/>
      <c r="E14" s="462"/>
      <c r="F14" s="462"/>
      <c r="G14" s="78"/>
    </row>
    <row r="15" spans="1:7" x14ac:dyDescent="0.3">
      <c r="A15" s="463"/>
      <c r="B15" s="464"/>
      <c r="C15" s="464"/>
      <c r="D15" s="464"/>
      <c r="E15" s="464"/>
      <c r="F15" s="464"/>
    </row>
    <row r="16" spans="1:7" ht="19.5" x14ac:dyDescent="0.4">
      <c r="A16" s="465" t="s">
        <v>0</v>
      </c>
      <c r="B16" s="466"/>
      <c r="C16" s="466"/>
      <c r="D16" s="466"/>
      <c r="E16" s="466"/>
      <c r="F16" s="466"/>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67" t="s">
        <v>34</v>
      </c>
      <c r="B22" s="468"/>
      <c r="C22" s="469"/>
      <c r="D22" s="330">
        <f>SUM(B17:C21)</f>
        <v>0</v>
      </c>
    </row>
    <row r="23" spans="1:7" x14ac:dyDescent="0.3">
      <c r="A23" s="457" t="s">
        <v>249</v>
      </c>
      <c r="B23" s="458"/>
      <c r="C23" s="459"/>
      <c r="D23" s="17" t="e">
        <f>D22/(COUNT(B17:C21)*2)</f>
        <v>#DIV/0!</v>
      </c>
    </row>
    <row r="24" spans="1:7" x14ac:dyDescent="0.3">
      <c r="A24" s="10"/>
      <c r="B24" s="11"/>
      <c r="C24" s="11"/>
      <c r="D24" s="12"/>
    </row>
    <row r="25" spans="1:7" ht="19.5" x14ac:dyDescent="0.4">
      <c r="A25" s="470" t="s">
        <v>4</v>
      </c>
      <c r="B25" s="471"/>
      <c r="C25" s="471"/>
      <c r="D25" s="471"/>
      <c r="E25" s="471"/>
      <c r="F25" s="471"/>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7" t="s">
        <v>34</v>
      </c>
      <c r="B33" s="458"/>
      <c r="C33" s="459"/>
      <c r="D33" s="329">
        <f>SUM(B26:C32)</f>
        <v>0</v>
      </c>
    </row>
    <row r="34" spans="1:6" x14ac:dyDescent="0.3">
      <c r="A34" s="457" t="s">
        <v>249</v>
      </c>
      <c r="B34" s="458"/>
      <c r="C34" s="459"/>
      <c r="D34" s="17" t="e">
        <f>D33/(COUNT(B26:C32)*2)</f>
        <v>#DIV/0!</v>
      </c>
    </row>
    <row r="35" spans="1:6" x14ac:dyDescent="0.3">
      <c r="A35" s="10"/>
      <c r="B35" s="11"/>
      <c r="C35" s="11"/>
      <c r="D35" s="12"/>
    </row>
    <row r="36" spans="1:6" ht="19.5" x14ac:dyDescent="0.4">
      <c r="A36" s="470" t="s">
        <v>178</v>
      </c>
      <c r="B36" s="471"/>
      <c r="C36" s="471"/>
      <c r="D36" s="471"/>
      <c r="E36" s="471"/>
      <c r="F36" s="471"/>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7" t="s">
        <v>34</v>
      </c>
      <c r="B42" s="458"/>
      <c r="C42" s="459"/>
      <c r="D42" s="329">
        <f>SUM(B37:C41)</f>
        <v>0</v>
      </c>
    </row>
    <row r="43" spans="1:6" x14ac:dyDescent="0.3">
      <c r="A43" s="457" t="s">
        <v>249</v>
      </c>
      <c r="B43" s="458"/>
      <c r="C43" s="459"/>
      <c r="D43" s="17" t="e">
        <f>D42/(COUNT(B37:C41)*2)</f>
        <v>#DIV/0!</v>
      </c>
    </row>
    <row r="44" spans="1:6" x14ac:dyDescent="0.3">
      <c r="A44" s="338"/>
      <c r="B44" s="339"/>
      <c r="C44" s="339"/>
      <c r="D44" s="340"/>
    </row>
    <row r="45" spans="1:6" ht="19.5" x14ac:dyDescent="0.4">
      <c r="A45" s="472" t="s">
        <v>405</v>
      </c>
      <c r="B45" s="473"/>
      <c r="C45" s="473"/>
      <c r="D45" s="473"/>
      <c r="E45" s="473"/>
      <c r="F45" s="47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7" t="s">
        <v>34</v>
      </c>
      <c r="B58" s="458"/>
      <c r="C58" s="459"/>
      <c r="D58" s="341">
        <f>SUM(B46:C57)</f>
        <v>0</v>
      </c>
    </row>
    <row r="59" spans="1:6" x14ac:dyDescent="0.3">
      <c r="A59" s="457" t="s">
        <v>249</v>
      </c>
      <c r="B59" s="458"/>
      <c r="C59" s="459"/>
      <c r="D59" s="17" t="e">
        <f>D58/(COUNT(B46:C57)*2)</f>
        <v>#DIV/0!</v>
      </c>
    </row>
    <row r="60" spans="1:6" x14ac:dyDescent="0.3">
      <c r="A60" s="29"/>
      <c r="B60" s="30"/>
      <c r="C60" s="30"/>
      <c r="D60" s="31"/>
    </row>
    <row r="61" spans="1:6" ht="19.5" x14ac:dyDescent="0.4">
      <c r="A61" s="475" t="s">
        <v>19</v>
      </c>
      <c r="B61" s="476"/>
      <c r="C61" s="476"/>
      <c r="D61" s="476"/>
      <c r="E61" s="476"/>
      <c r="F61" s="476"/>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7" t="s">
        <v>34</v>
      </c>
      <c r="B68" s="458"/>
      <c r="C68" s="459"/>
      <c r="D68" s="329">
        <f>SUM(B62:C67)</f>
        <v>0</v>
      </c>
    </row>
    <row r="69" spans="1:6" x14ac:dyDescent="0.3">
      <c r="A69" s="457" t="s">
        <v>249</v>
      </c>
      <c r="B69" s="458"/>
      <c r="C69" s="459"/>
      <c r="D69" s="17" t="e">
        <f>D68/(COUNT(B62:C67)*2)</f>
        <v>#DIV/0!</v>
      </c>
    </row>
    <row r="70" spans="1:6" x14ac:dyDescent="0.3">
      <c r="A70" s="10"/>
      <c r="B70" s="11"/>
      <c r="C70" s="11"/>
      <c r="D70" s="12"/>
    </row>
    <row r="71" spans="1:6" ht="19.5" x14ac:dyDescent="0.4">
      <c r="A71" s="470" t="s">
        <v>8</v>
      </c>
      <c r="B71" s="471"/>
      <c r="C71" s="471"/>
      <c r="D71" s="471"/>
      <c r="E71" s="471"/>
      <c r="F71" s="471"/>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7" t="s">
        <v>34</v>
      </c>
      <c r="B79" s="458"/>
      <c r="C79" s="459"/>
      <c r="D79" s="329">
        <f>SUM(B72:C78)</f>
        <v>0</v>
      </c>
    </row>
    <row r="80" spans="1:6" x14ac:dyDescent="0.3">
      <c r="A80" s="457" t="s">
        <v>249</v>
      </c>
      <c r="B80" s="458"/>
      <c r="C80" s="459"/>
      <c r="D80" s="17" t="e">
        <f>D79/(COUNT(B72:C78)*2)</f>
        <v>#DIV/0!</v>
      </c>
    </row>
    <row r="81" spans="1:6" x14ac:dyDescent="0.3">
      <c r="A81" s="10"/>
      <c r="B81" s="11"/>
      <c r="C81" s="11"/>
      <c r="D81" s="12"/>
    </row>
    <row r="82" spans="1:6" ht="19.5" x14ac:dyDescent="0.4">
      <c r="A82" s="470" t="s">
        <v>463</v>
      </c>
      <c r="B82" s="471"/>
      <c r="C82" s="471"/>
      <c r="D82" s="471"/>
      <c r="E82" s="471"/>
      <c r="F82" s="471"/>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7" t="s">
        <v>34</v>
      </c>
      <c r="B100" s="458"/>
      <c r="C100" s="459"/>
      <c r="D100" s="329">
        <f>SUM(B83:C99)</f>
        <v>0</v>
      </c>
    </row>
    <row r="101" spans="1:6" x14ac:dyDescent="0.3">
      <c r="A101" s="457" t="s">
        <v>249</v>
      </c>
      <c r="B101" s="458"/>
      <c r="C101" s="459"/>
      <c r="D101" s="17" t="e">
        <f>D100/(COUNT(B83:C99)*2)</f>
        <v>#DIV/0!</v>
      </c>
    </row>
    <row r="102" spans="1:6" x14ac:dyDescent="0.3">
      <c r="A102" s="10"/>
      <c r="B102" s="11"/>
      <c r="C102" s="11"/>
      <c r="D102" s="12"/>
    </row>
    <row r="103" spans="1:6" ht="19.5" x14ac:dyDescent="0.4">
      <c r="A103" s="470" t="s">
        <v>170</v>
      </c>
      <c r="B103" s="471"/>
      <c r="C103" s="471"/>
      <c r="D103" s="471"/>
      <c r="E103" s="471"/>
      <c r="F103" s="471"/>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7" t="s">
        <v>34</v>
      </c>
      <c r="B118" s="458"/>
      <c r="C118" s="459"/>
      <c r="D118" s="329">
        <f>SUM(B104:C117)</f>
        <v>0</v>
      </c>
    </row>
    <row r="119" spans="1:6" x14ac:dyDescent="0.3">
      <c r="A119" s="457" t="s">
        <v>249</v>
      </c>
      <c r="B119" s="458"/>
      <c r="C119" s="459"/>
      <c r="D119" s="17" t="e">
        <f>D118/(COUNT(B104:C117)*2)</f>
        <v>#DIV/0!</v>
      </c>
    </row>
    <row r="120" spans="1:6" x14ac:dyDescent="0.3">
      <c r="A120" s="10"/>
      <c r="B120" s="11"/>
      <c r="C120" s="11"/>
      <c r="D120" s="12"/>
    </row>
    <row r="121" spans="1:6" x14ac:dyDescent="0.3">
      <c r="A121" s="29"/>
      <c r="B121" s="30"/>
      <c r="C121" s="30"/>
      <c r="D121" s="31"/>
    </row>
    <row r="122" spans="1:6" ht="19.5" x14ac:dyDescent="0.4">
      <c r="A122" s="470" t="s">
        <v>171</v>
      </c>
      <c r="B122" s="471"/>
      <c r="C122" s="471"/>
      <c r="D122" s="471"/>
      <c r="E122" s="471"/>
      <c r="F122" s="471"/>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7" t="s">
        <v>34</v>
      </c>
      <c r="B134" s="458"/>
      <c r="C134" s="459"/>
      <c r="D134" s="329">
        <f>SUM(B123:C133)</f>
        <v>0</v>
      </c>
    </row>
    <row r="135" spans="1:6" x14ac:dyDescent="0.3">
      <c r="A135" s="457" t="s">
        <v>249</v>
      </c>
      <c r="B135" s="458"/>
      <c r="C135" s="459"/>
      <c r="D135" s="17" t="e">
        <f>D134/(COUNT(B123:C133)*2)</f>
        <v>#DIV/0!</v>
      </c>
    </row>
    <row r="136" spans="1:6" x14ac:dyDescent="0.3">
      <c r="A136" s="10"/>
      <c r="B136" s="11"/>
      <c r="C136" s="11"/>
      <c r="D136" s="12"/>
    </row>
    <row r="137" spans="1:6" ht="19.5" x14ac:dyDescent="0.4">
      <c r="A137" s="470" t="s">
        <v>154</v>
      </c>
      <c r="B137" s="471"/>
      <c r="C137" s="471"/>
      <c r="D137" s="471"/>
      <c r="E137" s="471"/>
      <c r="F137" s="471"/>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7" t="s">
        <v>34</v>
      </c>
      <c r="B149" s="458"/>
      <c r="C149" s="459"/>
      <c r="D149" s="329">
        <f>SUM(B138:C148)</f>
        <v>0</v>
      </c>
    </row>
    <row r="150" spans="1:6" x14ac:dyDescent="0.3">
      <c r="A150" s="457" t="s">
        <v>249</v>
      </c>
      <c r="B150" s="458"/>
      <c r="C150" s="459"/>
      <c r="D150" s="16" t="e">
        <f>D149/(COUNT(B138:C148)*2)</f>
        <v>#DIV/0!</v>
      </c>
    </row>
    <row r="151" spans="1:6" x14ac:dyDescent="0.3">
      <c r="A151" s="10"/>
      <c r="B151" s="11"/>
      <c r="C151" s="11"/>
      <c r="D151" s="15"/>
    </row>
    <row r="152" spans="1:6" ht="19.5" x14ac:dyDescent="0.4">
      <c r="A152" s="470" t="s">
        <v>61</v>
      </c>
      <c r="B152" s="471"/>
      <c r="C152" s="471"/>
      <c r="D152" s="471"/>
      <c r="E152" s="471"/>
      <c r="F152" s="47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7" t="s">
        <v>34</v>
      </c>
      <c r="B165" s="458"/>
      <c r="C165" s="459"/>
      <c r="D165" s="329">
        <f>SUM(B153:C164)</f>
        <v>0</v>
      </c>
    </row>
    <row r="166" spans="1:6" x14ac:dyDescent="0.3">
      <c r="A166" s="457" t="s">
        <v>249</v>
      </c>
      <c r="B166" s="458"/>
      <c r="C166" s="459"/>
      <c r="D166" s="17" t="e">
        <f>D165/(COUNT(B153:C164)*2)</f>
        <v>#DIV/0!</v>
      </c>
    </row>
    <row r="167" spans="1:6" x14ac:dyDescent="0.3">
      <c r="A167" s="10"/>
      <c r="B167" s="11"/>
      <c r="C167" s="11"/>
      <c r="D167" s="12"/>
    </row>
    <row r="168" spans="1:6" ht="19.5" x14ac:dyDescent="0.4">
      <c r="A168" s="470" t="s">
        <v>176</v>
      </c>
      <c r="B168" s="471"/>
      <c r="C168" s="471"/>
      <c r="D168" s="471"/>
      <c r="E168" s="471"/>
      <c r="F168" s="471"/>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7" t="s">
        <v>34</v>
      </c>
      <c r="B177" s="468"/>
      <c r="C177" s="469"/>
      <c r="D177" s="330">
        <f>SUM(B169:C176)</f>
        <v>0</v>
      </c>
    </row>
    <row r="178" spans="1:6" x14ac:dyDescent="0.3">
      <c r="A178" s="457" t="s">
        <v>249</v>
      </c>
      <c r="B178" s="458"/>
      <c r="C178" s="459"/>
      <c r="D178" s="17" t="e">
        <f>D177/(COUNT(B169:C176)*2)</f>
        <v>#DIV/0!</v>
      </c>
    </row>
    <row r="179" spans="1:6" x14ac:dyDescent="0.3">
      <c r="A179" s="10"/>
      <c r="B179" s="11"/>
      <c r="C179" s="13"/>
      <c r="D179" s="14"/>
    </row>
    <row r="180" spans="1:6" ht="19.5" x14ac:dyDescent="0.4">
      <c r="A180" s="470" t="s">
        <v>64</v>
      </c>
      <c r="B180" s="471"/>
      <c r="C180" s="471"/>
      <c r="D180" s="471"/>
      <c r="E180" s="471"/>
      <c r="F180" s="471"/>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7" t="s">
        <v>34</v>
      </c>
      <c r="B185" s="458"/>
      <c r="C185" s="459"/>
      <c r="D185" s="329">
        <f>SUM(B181:C184)</f>
        <v>0</v>
      </c>
    </row>
    <row r="186" spans="1:6" x14ac:dyDescent="0.3">
      <c r="A186" s="457" t="s">
        <v>249</v>
      </c>
      <c r="B186" s="458"/>
      <c r="C186" s="459"/>
      <c r="D186" s="17" t="e">
        <f>D185/(COUNT(B181:C184)*2)</f>
        <v>#DIV/0!</v>
      </c>
    </row>
    <row r="187" spans="1:6" x14ac:dyDescent="0.3">
      <c r="A187" s="10"/>
      <c r="B187" s="11"/>
      <c r="C187" s="11"/>
      <c r="D187" s="12"/>
    </row>
    <row r="188" spans="1:6" ht="19.5" x14ac:dyDescent="0.4">
      <c r="A188" s="477" t="s">
        <v>15</v>
      </c>
      <c r="B188" s="478"/>
      <c r="C188" s="478"/>
      <c r="D188" s="478"/>
      <c r="E188" s="478"/>
      <c r="F188" s="478"/>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7" t="s">
        <v>34</v>
      </c>
      <c r="B193" s="458"/>
      <c r="C193" s="459"/>
      <c r="D193" s="329">
        <f>SUM(B189:C192)</f>
        <v>0</v>
      </c>
    </row>
    <row r="194" spans="1:7" x14ac:dyDescent="0.3">
      <c r="A194" s="457" t="s">
        <v>249</v>
      </c>
      <c r="B194" s="458"/>
      <c r="C194" s="459"/>
      <c r="D194" s="17" t="e">
        <f>D193/(COUNT(B189:C192)*2)</f>
        <v>#DIV/0!</v>
      </c>
    </row>
    <row r="195" spans="1:7" x14ac:dyDescent="0.3">
      <c r="A195" s="10"/>
      <c r="B195" s="11"/>
      <c r="C195" s="11"/>
      <c r="D195" s="12"/>
    </row>
    <row r="196" spans="1:7" ht="19.5" x14ac:dyDescent="0.4">
      <c r="A196" s="470" t="s">
        <v>65</v>
      </c>
      <c r="B196" s="471"/>
      <c r="C196" s="471"/>
      <c r="D196" s="471"/>
      <c r="E196" s="471"/>
      <c r="F196" s="471"/>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7" t="s">
        <v>34</v>
      </c>
      <c r="B202" s="458"/>
      <c r="C202" s="459"/>
      <c r="D202" s="329">
        <f>SUM(B197:C201)</f>
        <v>0</v>
      </c>
    </row>
    <row r="203" spans="1:7" x14ac:dyDescent="0.3">
      <c r="A203" s="457" t="s">
        <v>249</v>
      </c>
      <c r="B203" s="458"/>
      <c r="C203" s="459"/>
      <c r="D203" s="17" t="e">
        <f>D202/(COUNT(B197:C201)*2)</f>
        <v>#DIV/0!</v>
      </c>
    </row>
    <row r="204" spans="1:7" x14ac:dyDescent="0.3">
      <c r="A204" s="10"/>
      <c r="B204" s="11"/>
      <c r="C204" s="11"/>
      <c r="D204" s="12"/>
    </row>
    <row r="205" spans="1:7" ht="19.5" x14ac:dyDescent="0.4">
      <c r="A205" s="470" t="s">
        <v>175</v>
      </c>
      <c r="B205" s="471"/>
      <c r="C205" s="471"/>
      <c r="D205" s="471"/>
      <c r="E205" s="471"/>
      <c r="F205" s="471"/>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7" t="s">
        <v>34</v>
      </c>
      <c r="B210" s="458"/>
      <c r="C210" s="459"/>
      <c r="D210" s="34">
        <f>SUM(B206:C209)</f>
        <v>0</v>
      </c>
    </row>
    <row r="211" spans="1:6" x14ac:dyDescent="0.3">
      <c r="A211" s="457" t="s">
        <v>249</v>
      </c>
      <c r="B211" s="458"/>
      <c r="C211" s="459"/>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2019-08-29T15:35:16Z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