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D471" i="40" s="1"/>
  <c r="B471" i="40" s="1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B129" i="36" s="1"/>
  <c r="D650" i="38" l="1"/>
  <c r="D651" i="38" s="1"/>
  <c r="D299" i="40"/>
  <c r="B299" i="40" s="1"/>
  <c r="D424" i="40"/>
  <c r="B424" i="40" s="1"/>
  <c r="D525" i="40"/>
  <c r="B525" i="40" s="1"/>
  <c r="D605" i="40"/>
  <c r="B605" i="40" s="1"/>
  <c r="D609" i="40" s="1"/>
  <c r="D610" i="40" s="1"/>
  <c r="B144" i="29" s="1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49" i="39"/>
  <c r="D150" i="39" s="1"/>
  <c r="D728" i="36"/>
  <c r="B43" i="29" s="1"/>
  <c r="D390" i="38"/>
  <c r="D391" i="38" s="1"/>
  <c r="D63" i="39"/>
  <c r="D64" i="39" s="1"/>
  <c r="D102" i="39"/>
  <c r="D103" i="39" s="1"/>
  <c r="D118" i="39"/>
  <c r="D119" i="39" s="1"/>
  <c r="D627" i="40"/>
  <c r="D245" i="40"/>
  <c r="D248" i="40" s="1"/>
  <c r="D249" i="40" s="1"/>
  <c r="B81" i="29" s="1"/>
  <c r="D588" i="42"/>
  <c r="D589" i="42" s="1"/>
  <c r="D133" i="43"/>
  <c r="D134" i="43" s="1"/>
  <c r="D149" i="43"/>
  <c r="D150" i="43" s="1"/>
  <c r="D526" i="40"/>
  <c r="D527" i="40" s="1"/>
  <c r="B126" i="29" s="1"/>
  <c r="D130" i="42"/>
  <c r="D131" i="42" s="1"/>
  <c r="B64" i="29" s="1"/>
  <c r="D84" i="43"/>
  <c r="D85" i="43" s="1"/>
  <c r="D102" i="43"/>
  <c r="D103" i="43" s="1"/>
  <c r="D118" i="43"/>
  <c r="D119" i="43" s="1"/>
  <c r="D161" i="39"/>
  <c r="D162" i="39" s="1"/>
  <c r="D227" i="40"/>
  <c r="D228" i="40" s="1"/>
  <c r="D129" i="40"/>
  <c r="B129" i="40" s="1"/>
  <c r="D130" i="40" s="1"/>
  <c r="D131" i="40" s="1"/>
  <c r="B63" i="29" s="1"/>
  <c r="E244" i="40"/>
  <c r="D133" i="41"/>
  <c r="D134" i="41" s="1"/>
  <c r="D344" i="42"/>
  <c r="D345" i="42" s="1"/>
  <c r="D566" i="42"/>
  <c r="D669" i="42"/>
  <c r="D670" i="42" s="1"/>
  <c r="D197" i="39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43" i="40"/>
  <c r="B43" i="40" s="1"/>
  <c r="D44" i="40" s="1"/>
  <c r="D628" i="40"/>
  <c r="D472" i="40"/>
  <c r="D246" i="40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2" i="38"/>
  <c r="D723" i="38" s="1"/>
  <c r="D701" i="38"/>
  <c r="D702" i="38" s="1"/>
  <c r="B162" i="29" s="1"/>
  <c r="D668" i="38"/>
  <c r="B668" i="38" s="1"/>
  <c r="D669" i="38" s="1"/>
  <c r="D670" i="38" s="1"/>
  <c r="D609" i="38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06" i="40" l="1"/>
  <c r="D607" i="40" s="1"/>
  <c r="D370" i="40"/>
  <c r="D371" i="40" s="1"/>
  <c r="B99" i="29" s="1"/>
  <c r="D370" i="38"/>
  <c r="D371" i="38" s="1"/>
  <c r="B98" i="29" s="1"/>
  <c r="D473" i="38"/>
  <c r="D475" i="38"/>
  <c r="D476" i="38" s="1"/>
  <c r="B116" i="29" s="1"/>
  <c r="D248" i="38"/>
  <c r="D249" i="38" s="1"/>
  <c r="B80" i="29" s="1"/>
  <c r="D198" i="39"/>
  <c r="D199" i="39" s="1"/>
  <c r="D303" i="40"/>
  <c r="D304" i="40" s="1"/>
  <c r="B90" i="29" s="1"/>
  <c r="B11" i="43"/>
  <c r="B182" i="29"/>
  <c r="D368" i="38"/>
  <c r="B11" i="41"/>
  <c r="B181" i="29"/>
  <c r="D609" i="42"/>
  <c r="D610" i="42" s="1"/>
  <c r="B145" i="29" s="1"/>
  <c r="D606" i="38"/>
  <c r="D607" i="38" s="1"/>
  <c r="D569" i="38"/>
  <c r="D570" i="38" s="1"/>
  <c r="B134" i="29" s="1"/>
  <c r="D567" i="38"/>
  <c r="D428" i="38"/>
  <c r="D429" i="38" s="1"/>
  <c r="B107" i="29" s="1"/>
  <c r="D426" i="38"/>
  <c r="D301" i="38"/>
  <c r="D303" i="38"/>
  <c r="D304" i="38" s="1"/>
  <c r="B89" i="29" s="1"/>
  <c r="D725" i="38"/>
  <c r="D726" i="38" s="1"/>
  <c r="B171" i="29" s="1"/>
  <c r="D672" i="38"/>
  <c r="D673" i="38" s="1"/>
  <c r="B152" i="29" s="1"/>
  <c r="B129" i="38"/>
  <c r="D130" i="38" s="1"/>
  <c r="D131" i="38" s="1"/>
  <c r="B62" i="29" s="1"/>
  <c r="B185" i="38"/>
  <c r="D186" i="38" s="1"/>
  <c r="D187" i="38" s="1"/>
  <c r="B71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729" i="38"/>
  <c r="D730" i="38" s="1"/>
  <c r="B12" i="38" s="1"/>
  <c r="D729" i="42"/>
  <c r="D730" i="42" s="1"/>
  <c r="D726" i="42"/>
  <c r="B173" i="29" s="1"/>
  <c r="D726" i="40"/>
  <c r="B172" i="29" s="1"/>
  <c r="D729" i="40"/>
  <c r="D730" i="40" s="1"/>
  <c r="B35" i="29" l="1"/>
  <c r="B25" i="29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<sst xmlns="http://schemas.openxmlformats.org/spreadsheetml/2006/main" count="5369" uniqueCount="670">
  <si>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</si>
  <si>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</si>
  <si>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</si>
  <si>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</si>
  <si>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</si>
  <si>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</si>
  <si>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</si>
  <si>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</si>
  <si>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</si>
  <si>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</si>
  <si>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</si>
  <si>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</si>
  <si>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</si>
  <si>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</si>
  <si>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</si>
  <si>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</si>
  <si>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</si>
  <si>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</si>
  <si>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</si>
  <si>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</si>
  <si>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</si>
  <si>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</si>
  <si>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</si>
  <si>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</si>
  <si>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</si>
  <si>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</si>
  <si>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</si>
  <si>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</si>
  <si>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</si>
  <si>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</si>
  <si>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</si>
  <si>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</si>
  <si>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</si>
  <si>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</si>
  <si>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</si>
  <si>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</si>
  <si>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</si>
  <si>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</si>
  <si>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</si>
  <si>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</si>
  <si>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</si>
  <si>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</si>
  <si>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</si>
  <si>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</si>
  <si>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</si>
  <si>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</si>
  <si>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</si>
  <si>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</si>
  <si>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</si>
  <si>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</si>
  <si>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</si>
  <si>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</si>
  <si>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</si>
  <si>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</si>
  <si>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</si>
  <si>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</si>
  <si>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</si>
  <si>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</si>
  <si>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</si>
  <si>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</si>
  <si>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</si>
  <si>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</si>
  <si>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</si>
  <si>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</si>
  <si>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</si>
  <si>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</si>
  <si>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</si>
  <si>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</si>
  <si>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</si>
  <si>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</si>
  <si>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</si>
  <si>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</si>
  <si>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</si>
  <si>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</si>
  <si>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</si>
  <si>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</si>
  <si>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</si>
  <si>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</si>
  <si>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</si>
  <si>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</si>
  <si>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</si>
  <si>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</si>
  <si>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</si>
  <si>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</si>
  <si>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</si>
  <si>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</si>
  <si>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</si>
  <si>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</si>
  <si>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</si>
  <si>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</si>
  <si>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</si>
  <si>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</si>
  <si>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</si>
  <si>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</si>
  <si>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</si>
  <si>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</si>
  <si>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</si>
  <si>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</si>
  <si>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</si>
  <si>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</si>
  <si>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</si>
  <si>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</si>
  <si>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</si>
  <si>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</si>
  <si>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</si>
  <si>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</si>
  <si>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</si>
  <si>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</si>
  <si>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</si>
  <si>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</si>
  <si>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</si>
  <si>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</si>
  <si>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</si>
  <si>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</si>
  <si>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</si>
  <si>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</si>
  <si>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</si>
  <si>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</si>
  <si>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</si>
  <si>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</si>
  <si>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</si>
  <si>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</si>
  <si>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</si>
  <si>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</si>
  <si>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</si>
  <si>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</si>
  <si>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</si>
  <si>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</si>
  <si>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</si>
  <si>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</si>
  <si>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</si>
  <si>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</si>
  <si>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</si>
  <si>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</si>
  <si>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</si>
  <si>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</si>
  <si>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</si>
  <si>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</si>
  <si>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</si>
  <si>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</si>
  <si>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</si>
  <si>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</si>
  <si>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</si>
  <si>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</si>
  <si>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</si>
  <si>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</si>
  <si>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</si>
  <si>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</si>
  <si>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</si>
  <si>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</si>
  <si>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</si>
  <si>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</si>
  <si>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</si>
  <si>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</si>
  <si>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</si>
  <si>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</si>
  <si>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</si>
  <si>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</si>
  <si>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</si>
  <si>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</si>
  <si>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</si>
  <si>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</si>
  <si>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</si>
  <si>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</si>
  <si>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</si>
  <si>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</si>
  <si>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</si>
  <si>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</si>
  <si>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</si>
  <si>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</si>
  <si>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</si>
  <si>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</si>
  <si>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</si>
  <si>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</si>
  <si>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</si>
  <si>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</si>
  <si>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</si>
  <si>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</si>
  <si>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</si>
  <si>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</si>
  <si>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</si>
  <si>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</si>
  <si>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</si>
  <si>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</si>
  <si>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</si>
  <si>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</si>
  <si>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</si>
  <si>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</si>
  <si>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</si>
  <si>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</si>
  <si>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</si>
  <si>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</si>
  <si>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</si>
  <si>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</si>
  <si>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</si>
  <si>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</si>
  <si>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</si>
  <si>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</si>
  <si>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</si>
  <si>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</si>
  <si>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</si>
  <si>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</si>
  <si>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</si>
  <si>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</si>
  <si>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</si>
  <si>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</si>
  <si>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</si>
  <si>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</si>
  <si>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</si>
  <si>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</si>
  <si>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</si>
  <si>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</si>
  <si>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</si>
  <si>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</si>
  <si>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</si>
  <si>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</si>
  <si>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</si>
  <si>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</si>
  <si>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</si>
  <si>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</si>
  <si>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</si>
  <si>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</si>
  <si>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</si>
  <si>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</si>
  <si>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</si>
  <si>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</si>
  <si>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</si>
  <si>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</si>
  <si>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</si>
  <si>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</si>
  <si>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</si>
  <si>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</si>
  <si>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</si>
  <si>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</si>
  <si>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</si>
  <si>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</si>
  <si>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</si>
  <si>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</si>
  <si>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</si>
  <si>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</si>
  <si>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</si>
  <si>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</si>
  <si>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</si>
  <si>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</si>
  <si>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</si>
  <si>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</si>
  <si>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</si>
  <si>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</si>
  <si>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</si>
  <si>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</si>
  <si>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</si>
  <si>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</si>
  <si>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</si>
  <si>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</si>
  <si>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</si>
  <si>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</si>
  <si>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</si>
  <si>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</si>
  <si>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</si>
  <si>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</si>
  <si>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</si>
  <si>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</si>
  <si>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</si>
  <si>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</si>
  <si>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</si>
  <si>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</si>
  <si>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</si>
  <si>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</si>
  <si>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</si>
  <si>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</si>
  <si>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</si>
  <si>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</si>
  <si>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</si>
  <si>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</si>
  <si>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</si>
  <si>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</si>
  <si>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</si>
  <si>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</si>
  <si>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</si>
  <si>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</si>
  <si>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</si>
  <si>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</si>
  <si>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</si>
  <si>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</si>
  <si>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</si>
  <si>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</si>
  <si>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</si>
  <si>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</si>
  <si>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</si>
  <si>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</si>
  <si>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</si>
  <si>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</si>
  <si>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</si>
  <si>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</si>
  <si>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</si>
  <si>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</si>
  <si>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</si>
  <si>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</si>
  <si>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</si>
  <si>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</si>
  <si>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</si>
  <si>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</si>
  <si>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</si>
  <si>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</si>
  <si>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</si>
  <si>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</si>
  <si>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</si>
  <si>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</si>
  <si>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</si>
  <si>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</si>
  <si>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</si>
  <si>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</si>
  <si>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</si>
  <si>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</si>
  <si>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</si>
  <si>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</si>
  <si>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</si>
  <si>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</si>
  <si>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</si>
  <si>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</si>
  <si>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</si>
  <si>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</si>
  <si>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</si>
  <si>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</si>
  <si>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</si>
  <si>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</si>
  <si>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</si>
  <si>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</si>
  <si>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</si>
  <si>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</si>
  <si>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</si>
  <si>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</si>
  <si>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</si>
  <si>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</si>
  <si>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</si>
  <si>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</si>
  <si>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</si>
  <si>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</si>
  <si>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</si>
  <si>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</si>
  <si>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</si>
  <si>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</si>
  <si>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</si>
  <si>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</si>
  <si>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</si>
  <si>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</si>
  <si>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</si>
  <si>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</si>
  <si>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</si>
  <si>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</si>
  <si>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</si>
  <si>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</si>
  <si>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</si>
  <si>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</si>
  <si>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</si>
  <si>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</si>
  <si>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</si>
  <si>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</si>
  <si>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</si>
  <si>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</si>
  <si>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</si>
  <si>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</si>
  <si>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</si>
  <si>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</si>
  <si>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</si>
  <si>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</si>
  <si>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</si>
  <si>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</si>
  <si>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</si>
  <si>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</si>
  <si>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</si>
  <si>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</si>
  <si>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</si>
  <si>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</si>
  <si>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</si>
  <si>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</si>
  <si>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</si>
  <si>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</si>
  <si>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</si>
  <si>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</si>
  <si>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</si>
  <si>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</si>
  <si>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</si>
  <si>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</si>
  <si>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</si>
  <si>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</si>
  <si>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</si>
  <si>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</si>
  <si>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</si>
  <si>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</si>
  <si>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</si>
  <si>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</si>
  <si>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</si>
  <si>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</si>
  <si>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</si>
  <si>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</si>
  <si>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</si>
  <si>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</si>
  <si>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</si>
  <si>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</si>
  <si>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</si>
  <si>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</si>
  <si>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</si>
  <si>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</si>
  <si>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</si>
  <si>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</si>
  <si>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</si>
  <si>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</si>
  <si>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</si>
  <si>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</si>
  <si>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</si>
  <si>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</si>
  <si>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</si>
  <si>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</si>
  <si>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</si>
  <si>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</si>
  <si>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</si>
  <si>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</si>
  <si>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</si>
  <si>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</si>
  <si>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</si>
  <si>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</si>
  <si>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</si>
  <si>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</si>
  <si>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</si>
  <si>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</si>
  <si>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</si>
  <si>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</si>
  <si>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</si>
  <si>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</si>
  <si>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</si>
  <si>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</si>
  <si>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</si>
  <si>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</si>
  <si>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</si>
  <si>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</si>
  <si>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</si>
  <si>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</si>
  <si>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</si>
  <si>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</si>
  <si>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</si>
  <si>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</si>
  <si>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</si>
  <si>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</si>
  <si>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</si>
  <si>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</si>
  <si>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</si>
  <si>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</si>
  <si>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</si>
  <si>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</si>
  <si>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</si>
  <si>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</si>
  <si>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</si>
  <si>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</si>
  <si>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</si>
  <si>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</si>
  <si>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</si>
  <si>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</si>
  <si>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</si>
  <si>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</si>
  <si>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</si>
  <si>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</si>
  <si>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</si>
  <si>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</si>
  <si>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</si>
  <si>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</si>
  <si>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</si>
  <si>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</si>
  <si>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</si>
  <si>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</si>
  <si>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</si>
  <si>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</si>
  <si>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</si>
  <si>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</si>
  <si>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</si>
  <si>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</si>
  <si>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Menzel Borguiba</t>
  </si>
  <si>
    <t>M Souheil DRAOUI</t>
  </si>
  <si>
    <t>Directeur magasin et chefs rayons</t>
  </si>
  <si>
    <t>Absence du suivi et de l'enregistrement des températures à cœur pour le mois de mars 2019.</t>
  </si>
  <si>
    <t>Veuillez assurer l'enregistrement des heures d'exposition pour tous les produits.</t>
  </si>
  <si>
    <t>Assurer la mesure et l'enregistrement des températures à cœur des produits.</t>
  </si>
  <si>
    <t>Les quantités utilisés des produits tracés n'étaient pas enregistrés pour certains articles (exp: salade mechwia et salade houria sur toutes les feuilles de traçabilité).
Absence d'enregistrement de de la traçabilité pour les salades mechwia et houria pour le 09/03/19.</t>
  </si>
  <si>
    <t xml:space="preserve">Assurer l'enregistrement quotidien de tous les produits utilisés. </t>
  </si>
  <si>
    <t>L'employée assure le traitement et la vente au niveau de deux rayons (charcuterie/fromage et traiteur).</t>
  </si>
  <si>
    <t>Assurer la séparation des rayons.</t>
  </si>
  <si>
    <t>La trancheuse n'était pas propre le jour de l'audit (reste de charcuterie depuis la veille).</t>
  </si>
  <si>
    <t>Renforcer le nettoyage.</t>
  </si>
  <si>
    <t>Présence d'un boudin de charcuterie "jambon de bœuf fumé entamé le 11/03/19 et non tracé.</t>
  </si>
  <si>
    <t>Assurer l'enregistrement de tous les produits au niveau des feuilles de traçabilités.</t>
  </si>
  <si>
    <t>La températures des produits TRAD (volailles et viandes rouge) n'était pas satisfaisante.
T à cœur: 7°C.</t>
  </si>
  <si>
    <t>Veuillez maintenir une température de 4°C pour les produits.</t>
  </si>
  <si>
    <t>L'employé ne maitrise pas le lavage des mains. Une sensibilisation à était faite sur place.</t>
  </si>
  <si>
    <t>Sensibiliser le personnel au lavage des mains.</t>
  </si>
  <si>
    <t>Veuillez assurer la protection des produits (film étirable) avant l'entreposage.</t>
  </si>
  <si>
    <t>Absence de stockage/vente de poissons frais le jour de l'audit.</t>
  </si>
  <si>
    <t>La température des produits surgelés exposés n'était pas satisfaisante.
T affichée: -13°C
T mesurée: varie entre -5°C et -11°C.</t>
  </si>
  <si>
    <t>Revoir le bon fonctionnement du meuble afin d'assurer une température de -18°C mesurée sur les produits exposés.</t>
  </si>
  <si>
    <t>L'enregistrement de la traçabilité était défaillante.
Le carton du produit crevette entamé le 07/02/19 et fermé le même jour (20kg réceptionnés et seulement 11kg étaient tracés).
Le produit calmar pané entamé le 07/02/19 et fermé le même jour (11kg réceptionnés et seulement 5,1kg étaient tracés).</t>
  </si>
  <si>
    <t>Veuillez renforcer le suivi et l'enregistrement de la traçabilité des produits.</t>
  </si>
  <si>
    <t>La température à cœur pour la CF(+) n'était pas enregistrée pour février 2019.</t>
  </si>
  <si>
    <t>Assurer le suivi des températures à cœur.</t>
  </si>
  <si>
    <t>La fraicheur des mandarines n'était pas satisfaisante.</t>
  </si>
  <si>
    <t>La fraicheur des pommes n'était pas satisfaisante (les pommes étaient troués).</t>
  </si>
  <si>
    <t>Renforcer le tri.</t>
  </si>
  <si>
    <t>Présence de 4 sachets de soupe de légume "CalNort" dont la DLC était dépassée depuis le 06/02/19.
Présence de 2 bouteilles de citrons "LiMMi" dont la DLC était dépassée depuis le 17/01/19.</t>
  </si>
  <si>
    <t>Renforcer le contrôle des DLC des produits.</t>
  </si>
  <si>
    <t>Absence de thermomètre à sonde à ce niveau. Utilisation de celui de la réception.</t>
  </si>
  <si>
    <t>Veuillez fournir un thermomètre pour chaque rayon.</t>
  </si>
  <si>
    <t>Le magasin ne dispose pas de local poubelles.</t>
  </si>
  <si>
    <t>Veuillez réduire l'espace sous la porte de réception.</t>
  </si>
  <si>
    <t>Certaines étagères étaient rouillés.</t>
  </si>
  <si>
    <t>Assurer un traitement anti rouille.</t>
  </si>
  <si>
    <t>Absence de sources d'aération au niveau de la réserve.</t>
  </si>
  <si>
    <t>Absence de porte à l'entrée du local terminal de cuisson.</t>
  </si>
  <si>
    <t>Veuillez installer une protection (porte, rideaux lanière).</t>
  </si>
  <si>
    <t>la jointure du fours était usée.</t>
  </si>
  <si>
    <t>Les meubles d'exposition étaient partiellement protégés.</t>
  </si>
  <si>
    <t>Veuillez installer des vitres pour couvrir l'autres parties des meubles.</t>
  </si>
  <si>
    <t>Vérifier le bon fonctionnement du meuble.</t>
  </si>
  <si>
    <t>T de surface mesurée: varie entre -5°C et -11°C.</t>
  </si>
  <si>
    <t>Veuillez assurer un température d'exposition pour les produits surgelé de -18°C.</t>
  </si>
  <si>
    <t>Meuble froid d'exposition des produits surgelés.
T affichée: -13°C
T mesurée: -11°C.</t>
  </si>
  <si>
    <t>Le distributeur savon au niveau du rayon boucherie n'était pas fonctionnel.</t>
  </si>
  <si>
    <t>Présence d'un seul poste lave mains partager entre les rayons charcuterie/fromage et la boucherie.</t>
  </si>
  <si>
    <t>Veuillez installer un poste lave mains pour chaque rayon.</t>
  </si>
  <si>
    <t>Réparer le distributeur savon ou procéder au remplacement.</t>
  </si>
  <si>
    <t>Présence d'une fuite d'eau au niveau du mitigeur de la douchette dans le local Boul/pât.</t>
  </si>
  <si>
    <t>Réparer la fuite.</t>
  </si>
  <si>
    <t>Présence de traces de rouillés au niveau des étagères de la PGC.</t>
  </si>
  <si>
    <t>Réparer et installer les DEIV à ces niveaux.</t>
  </si>
  <si>
    <t>Absence de local poubelle au niveau du magasin.</t>
  </si>
  <si>
    <t>Veuillez aménager un espace pour un local poubelle.</t>
  </si>
  <si>
    <t>Assurer la réparation ou le remplacement.</t>
  </si>
  <si>
    <t>Absence du suivi et de l'enregistrement des heures de début d'exposition et de fin d'exposition des produits à plusieurs reprises.</t>
  </si>
  <si>
    <t>Entreposage des barquettes de volailles LS dans le laboratoire sans protection (les bas des barquettes sont en contact direct avec le produit en dessous); (voir photo).</t>
  </si>
  <si>
    <t>Les étagères des pâtes, semoules, farine et sucre n'étaient pas propres.
Présence de poussières sur les boites de conserves.</t>
  </si>
  <si>
    <t>Renforcer le nettoyage et le dépoussiérage.</t>
  </si>
  <si>
    <t>Le DEIV du rayon traiteur n'était pas fonctionnel le jour de l'audit.
Absence de DEIV dans le laboratoire Boul/pât.</t>
  </si>
  <si>
    <t>La pédale poubelle dans le laboratoire traiteur était rompue.</t>
  </si>
  <si>
    <t>Assurer le remplacement de cet élément.</t>
  </si>
  <si>
    <t>Les analyses étaient faites et les résultats n'ont pas encore étaient réceptionnés.</t>
  </si>
  <si>
    <t>La porte de la réception manquait d'étanchéité.</t>
  </si>
  <si>
    <t>Dr Raja Bouhalfaya</t>
  </si>
  <si>
    <t>Directeur du magasin et chefs rayons</t>
  </si>
  <si>
    <t>Vérification effectuée le 01/06/2019.</t>
  </si>
  <si>
    <t>Renforcer les opérations de nettoyage à ce niveau.</t>
  </si>
  <si>
    <t>Vérification effectuée le 08/06/2019.</t>
  </si>
  <si>
    <t>Test de traçabilité effectué pour les deux articles: Tarte au citron*1 et chocolat *3, était concluant.</t>
  </si>
  <si>
    <t>Poids des pains vérifiés sur quelques échantillons:
1/Pain semoule: 206g, 201g
2/Pain complet: 194g, 216g
3/Pain au son: 202g, 186g.</t>
  </si>
  <si>
    <t>Aviser le fournisseur sur cet écart de poids &lt;200g.</t>
  </si>
  <si>
    <t xml:space="preserve">Mention de l’ingrédient beurre pour les mini viennoiseries aux raisins secs, or le fournisseur indique l’ingrédient matières grasses d’origine végétale.
(Voir photo).
</t>
  </si>
  <si>
    <t xml:space="preserve">Manque de propreté par accumulation de déchets au niveau du siphon d'évacuation du labo.
</t>
  </si>
  <si>
    <t>1/Etat de propreté insatisfaisant au niveau des hottes aspirantes au dessus de la rôtissoire.
2/Manque de propreté des vitres de la rôtissoire.</t>
  </si>
  <si>
    <t>Assurer des opérations de nettoyage rigoureuses à ces niveaux.</t>
  </si>
  <si>
    <t>Certaines boules de fromages Gouda/Edam Mont Régal, présentaient des cires écaillées.</t>
  </si>
  <si>
    <t xml:space="preserve">Bac promo fromages: Attention aux cadavres d’insectes à ce niveau.
</t>
  </si>
  <si>
    <t>Renforcer le contrôle par rapport aux cadavres d'insectes au niveau des meubles.</t>
  </si>
  <si>
    <t>Produit Jambon de dinde El Mazrâa, lot 0046201, le boudin entamé avait une DLC le 22/07/2019, en présence d'un autre dont la DLC était le 16/07/2019.</t>
  </si>
  <si>
    <t>Présence de polyvalence du personnel: même opératrice pour les rayons traiteur et charcuterie/fromages.</t>
  </si>
  <si>
    <t>Vérification effectuée le 18/05/2019.</t>
  </si>
  <si>
    <t>Absence de couteaux destinés pour les abats au niveau du magasin.</t>
  </si>
  <si>
    <t>Prévoir l'acquisition de couteaux pour les abats.</t>
  </si>
  <si>
    <t>Assurer le balisage de la totalité des produits exposés.</t>
  </si>
  <si>
    <t>Meuble des produits surgelés:
Température affichée: -19°C
Température mesurée à la surface des barquettes exposées, de l'ordre de -9°C.</t>
  </si>
  <si>
    <t>Revoir l'intensité du froid au niveau du meuble, afin d'assurer une température de -18C pour les produits exposés.</t>
  </si>
  <si>
    <t>Test de traçabilité effectué pour les articles: 
1/Seiche nettoyé congelé
2/Cocktail salade de fruits de mer 
3/Calamar en tranche .
Le test était concluant.</t>
  </si>
  <si>
    <t>Le poissonnier était en congé le jour de l'audit.</t>
  </si>
  <si>
    <t>Assurer un nettoyage convenable du rayon.</t>
  </si>
  <si>
    <t>Présence de traces verdâtres au niveau de certaines pommes de terre exposés.</t>
  </si>
  <si>
    <t>Renforcer les opérations de tri et éliminer les produits non conformes.</t>
  </si>
  <si>
    <t>Assurer un nettoyage adéquat de ce meuble froid.</t>
  </si>
  <si>
    <t>Etat de propreté insatisfaisant au niveau des étagères d'exposition des paquets de farines.</t>
  </si>
  <si>
    <t>Veillez à la propreté des étagères d'exposition.</t>
  </si>
  <si>
    <t>Renforcer le contrôle des dates de péremption.</t>
  </si>
  <si>
    <t>Les enregistrements des autocontrôles de nettoyage et de désinfection n'étaient pas disponibles le jour de l'audit.</t>
  </si>
  <si>
    <t>Effectuer les enregistrements des autocontrôles requis.</t>
  </si>
  <si>
    <t>Assurer un suivi rigoureux des dates limites des produits.</t>
  </si>
  <si>
    <t xml:space="preserve">Présence d’un excès de givre à l’intérieur des barquettes de fruits de mer surgelés Captain Sindbad.
(Voir photos).
</t>
  </si>
  <si>
    <t>Le quai de la réception est dépourvu de protection par rapport aux intempéries.</t>
  </si>
  <si>
    <t>Prévoir un préau pour la protection du quai.</t>
  </si>
  <si>
    <t>Le revêtement du sol était endommagé à plusieurs niveaux.</t>
  </si>
  <si>
    <t>Procéder aux réparations nécessaires du sol.</t>
  </si>
  <si>
    <t>Meuble des produits de la 4ème gamme:
Température affichée: 3°C et vérifiée: 4,8°C.</t>
  </si>
  <si>
    <t>Procéder aux réparations requises à ce niveau.</t>
  </si>
  <si>
    <t>CF: Eclairage non fonctionnel .</t>
  </si>
  <si>
    <t>Développement de rouille sur quelques étagères de stockage.</t>
  </si>
  <si>
    <t>Procéder à l'entretien 
ou le remplacement des étagères rouillées.</t>
  </si>
  <si>
    <t>Taux d'hygrométrie mesuré: 55%.</t>
  </si>
  <si>
    <t>1/Le cache de l'un des coins du meuble des produits surgelés, était démonté.
2/Présence d'un égouttage au niveau  d'un compartiment du meuble froid côté produits laitiers.</t>
  </si>
  <si>
    <t>1/Prévoir la protection de cet élément.
2/Procéder à la réparation nécessaire du meuble.</t>
  </si>
  <si>
    <t>Prévoir des rideaux à lanières ou une portière à ce niveau.</t>
  </si>
  <si>
    <t>CF négative: Température affichée de l'ordre de -18,6°C;
CF positive: Température affichée 3,9°C et vérifiée: 6,6°C.</t>
  </si>
  <si>
    <t>Une partie des jointures du four était usée.</t>
  </si>
  <si>
    <t>Température affichée: 2°C et mesurée: 5,6°C.</t>
  </si>
  <si>
    <t>Température affichée: 10,8°C et vérifiée: 11,2°C.</t>
  </si>
  <si>
    <t>Prévoir une protection de ces meubles.</t>
  </si>
  <si>
    <t>Température affichée: 4,6°C et mesurée 5°C.</t>
  </si>
  <si>
    <t>Bac promo:
Température affichée: 0,5°C et mesurée 7,4°C.</t>
  </si>
  <si>
    <t>Revoir l'intensité du froid à ce niveau.</t>
  </si>
  <si>
    <t>Plonge Boucherie: 
Eclairage non fonctionnel</t>
  </si>
  <si>
    <t>Procéder à la réparation de l'éclairage.</t>
  </si>
  <si>
    <t>Température affichée: 0,9°C et mesurée: 2°C</t>
  </si>
  <si>
    <t>Température à cœur (Escalope de dinde): 6,6°C.</t>
  </si>
  <si>
    <t>Revoir l'intensité du froid du meuble d'exposition trad.</t>
  </si>
  <si>
    <t>Absence de stockage/vente des poissons frais le jour de l'audit.</t>
  </si>
  <si>
    <t>Température affichée: -19°C et mesurée à la surface des barquettes: -9°C.</t>
  </si>
  <si>
    <t>Absence d'aération au niveau des vestiaires et blocs sanitaires.</t>
  </si>
  <si>
    <t>Prévoir un système d'aération dans ces locaux.</t>
  </si>
  <si>
    <t>Un coup de peinture est requis à ce niveau.</t>
  </si>
  <si>
    <t>Réparer ou remplacer ces dispositifs.</t>
  </si>
  <si>
    <t>Mettre en marche le dispositif de séchages des mains des vestiaires des hommes.</t>
  </si>
  <si>
    <t xml:space="preserve">1/Absence de point d'eau les opérations de nettoyage de la zone de réception.
2/Plonge Boucherie: 
Absence de support pour la produit de nettoyage au niveau de la station de nettoyage.
</t>
  </si>
  <si>
    <t xml:space="preserve">CF négative: Revêtement du sol au niveau du seuil crevassé.
</t>
  </si>
  <si>
    <t>Procéder aux réparations nécessaires à ce niveau.</t>
  </si>
  <si>
    <t>Prévoir un point d'eau pour la zone de la réception.
Fixer un support au niveau de la station de nettoyage de la boucherie.</t>
  </si>
  <si>
    <t>Réparer la fuite d'eau à ce niveau.</t>
  </si>
  <si>
    <t>Le DEIV du rayon traiteur n'était pas fonctionnel.</t>
  </si>
  <si>
    <t>Procéder à la réparation de cet élément.</t>
  </si>
  <si>
    <t xml:space="preserve">La vitre au niveau du meuble froid d’exposition des gâteaux était brisée.
Attention aux bris de verres.
</t>
  </si>
  <si>
    <t>Le remplacement de cette vitre est requis.</t>
  </si>
  <si>
    <t xml:space="preserve">Présence d’une fuite d’eau depuis la plonge du stand fromages/charcuterie.
La douchette de la plonge de la poissonnerie, était rompue.
</t>
  </si>
  <si>
    <t>Prévoir la protection de ce regard d'égoût.</t>
  </si>
  <si>
    <t>Prévoir un local poubelle protégé.</t>
  </si>
  <si>
    <t>Certains écarts d'ordre technique n'étaient pas encore traités.</t>
  </si>
  <si>
    <t>Procéder aux réparations nécessaires au niveau du magasin.</t>
  </si>
  <si>
    <t>Températures affichées: 3°C, 2°C, 1,3°C, 5,3°C et 5,9°C et mesurées: 1,2°C, 2,2°C, 2,6°C, 1,8°C.
Meuble des produits surgelés:
Température affichée: -17,8°C et vérifiée: -18,2°C.</t>
  </si>
  <si>
    <t>Prévoir une température au labo ne dépassant pas les 10°C.</t>
  </si>
  <si>
    <t>Test de traçabilité poulets rôtis concluant ( Lot 19162, reçu le 12/06/2019).</t>
  </si>
  <si>
    <t>L'affectation de personnel distinct pour chaque rayon est nécessaire pour éviter tout risque de contaminations croisées.</t>
  </si>
  <si>
    <t>Température affichée: 9,6°C et mesurée 12,4°C.</t>
  </si>
  <si>
    <t>Vérification du thermomètre effectuée le 01/06/2019.</t>
  </si>
  <si>
    <t>1/Températures à cœur des barquettes de viande hâchée: 6,2°C et 5,8°C.
2/Température du laboratoire mesurée de l'ordre de 12,4°C.</t>
  </si>
  <si>
    <t>Absence de l'enregistrement du relevé mensuel des températures au niveau des autocontrôles .</t>
  </si>
  <si>
    <t>Les derniers résultats d'analyses n'étaient pas encore reçus au niveau du magasin.</t>
  </si>
  <si>
    <t>Prévoir la mise en marche de ce dispositif.</t>
  </si>
  <si>
    <t>Prévoir l'affichage de ce document.</t>
  </si>
  <si>
    <t>Volailles trad. : Manque de balisage pour certains produits exposés.</t>
  </si>
  <si>
    <t>Absence d'égouttoirs pour l'exposition des abats.</t>
  </si>
  <si>
    <t>Fournir ces dispositifs pour éviter les contaminations depuis les exsudats.</t>
  </si>
  <si>
    <t>Manque de propreté du meuble d'exposition des produits surgelés: présence de déchets à ce niveau.</t>
  </si>
  <si>
    <t xml:space="preserve">Renforcer le contrôle de l'aspect
des barquettes des produits surgelés.
Eliminer les barquettes non conformes. </t>
  </si>
  <si>
    <t>Le référentiel qualité n'était pas disponible au rayon.</t>
  </si>
  <si>
    <t>Effectuer le totalité des opérations de suivi de températures requises.</t>
  </si>
  <si>
    <t>Absence de papier essuie-mains au niveau des vestiaires des hommes.
Le dispositif de séchage des mains à ce niveau n'était pas encore fonctionnel.</t>
  </si>
  <si>
    <t>1/La procédure de nettoyage et de désinfection relative à la zone de la réception, n'était pas disponible le jour de l'audit.
2/Absence du produit DEPTAL MCL pour le nettoyage des palettes en plastique.</t>
  </si>
  <si>
    <t>Dépassement de certaines durées de trempage dans l'eau Javellisée: les durées mentionnées étaient de 15 minutes.</t>
  </si>
  <si>
    <t>Respecter la durée de trempage dans l'eau Javellisée qui est de 10 minutes.</t>
  </si>
  <si>
    <t>Aviser le service concerné pour remédier à cet écart au niveau des tickets balance.</t>
  </si>
  <si>
    <t>Prévoir une protection de ces produits par du papier film pour éviter toute altération du produit.</t>
  </si>
  <si>
    <t>Maintenir une température à cœur de la viande hâchée de l'ordre de 2°C.
Maintenir la porte du labo constamment fermée pour éviter toute hausse de la température dépassant les 10°C.</t>
  </si>
  <si>
    <t>Test de traçabilité non concluant pour les deux articles:
1/Escalope de dinde: lot 19162, reçu le 12/06/2019, à la quantité de 33,4kg.
Les quantités tracées jusqu'au fin d'utilisation du lot était de l'ordre de 30,230kg.Perte de traçabilité pour presque 3kg.
2/Cuisse de poulet: lot 19162, reçu le 12/06/2019, à la quantité de 12,7kg, les quantités tracées étaient de 13,400kg.
D'où 700g supplémentaires.</t>
  </si>
  <si>
    <t>Vérifier le bon fonctionnement des meubles des surgelés.</t>
  </si>
  <si>
    <t>Présence de traces d'infiltration d'eau au niveau du plafond des vestiaires des femmes.</t>
  </si>
  <si>
    <t>Les couvercles des distributeurs de savon étaient endommagés au niveau de la plonge de la boucherie, du traiteur et terminal de cuisson.</t>
  </si>
  <si>
    <t>Le dispositif de séchage des mains des vestiaires des hommes n'était pas encore fonctionnel.
Absence de distributeur de papier au niveau du poste lave-mains du stand traiteur.</t>
  </si>
  <si>
    <t>Présence de rouille au niveau de certains étagères d'exposition PGC.</t>
  </si>
  <si>
    <t>L'entretien de ces éléments est nécessaire.</t>
  </si>
  <si>
    <t>Présence d'un regard d'égoût non complétement protégé au niveau de la zone de réception.</t>
  </si>
  <si>
    <t>CF: Présence d'un égouttage d'eau depuis l'évaporateur.</t>
  </si>
  <si>
    <t>Prévoir la réparation de l'éclairage.</t>
  </si>
  <si>
    <t>Absence de système de protection pour l'accès au terminal de cuisson.</t>
  </si>
  <si>
    <t>La réparation ou le remplacement de ce élément est requis.</t>
  </si>
  <si>
    <t>Prévoir le protocole de nettoyage au niveau de la réception, ainsi que les produits requis.</t>
  </si>
  <si>
    <t xml:space="preserve">1/Manque de propreté par accumulation de déchets au niveau du siphon du laboratoire.
2/Les surfaces au dessus des fours étaient poussiéreuses.
</t>
  </si>
  <si>
    <t>Utiliser les produits en respectant le principe du FEFO.</t>
  </si>
  <si>
    <t>Assurer l'enregistrement de la traçabilité de la totalité des produits reçus et exposés.</t>
  </si>
  <si>
    <t>Présence de souillures au niveau de la grille de soufflage du meuble froid des produits de la 4 ème gamme.</t>
  </si>
  <si>
    <t xml:space="preserve">Dépassement de la DLC pour 4 paquets de préparations alimentaires à base de chocolat.(Voir photo).
</t>
  </si>
  <si>
    <t>Dépassement de la DLC pour tout un lot de tartelettes aux figues Crostatini.
(Voir photo).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</si>
</sst>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5" fillId="0" borderId="11" xfId="0" applyFont="1" applyFill="1" applyBorder="1" applyAlignment="1" applyProtection="1">
      <alignment horizontal="left" vertical="top" wrapText="1"/>
      <protection hidden="1"/>
    </xf>
    <xf numFmtId="0" fontId="37" fillId="0" borderId="2" xfId="0" applyFont="1" applyFill="1" applyBorder="1" applyAlignment="1" applyProtection="1">
      <alignment horizontal="left" vertical="top" wrapText="1"/>
      <protection locked="0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37" fillId="2" borderId="1" xfId="0" applyNumberFormat="1" applyFont="1" applyFill="1" applyBorder="1" applyAlignment="1" applyProtection="1">
      <alignment horizontal="left"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1040"/>
        <c:axId val="-229738112"/>
      </c:barChart>
      <c:catAx>
        <c:axId val="-229731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8112"/>
        <c:crosses val="autoZero"/>
        <c:auto val="1"/>
        <c:lblAlgn val="ctr"/>
        <c:lblOffset val="100"/>
        <c:noMultiLvlLbl val="0"/>
      </c:catAx>
      <c:valAx>
        <c:axId val="-22973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1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3696"/>
        <c:axId val="-181377168"/>
      </c:barChart>
      <c:catAx>
        <c:axId val="-18138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7168"/>
        <c:crosses val="autoZero"/>
        <c:auto val="1"/>
        <c:lblAlgn val="ctr"/>
        <c:lblOffset val="100"/>
        <c:noMultiLvlLbl val="0"/>
      </c:catAx>
      <c:valAx>
        <c:axId val="-18137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0.65217391304347827</c:v>
                </c:pt>
                <c:pt idx="1">
                  <c:v>0.54761904761904767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69552"/>
        <c:axId val="-181376080"/>
      </c:barChart>
      <c:catAx>
        <c:axId val="-18136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6080"/>
        <c:crosses val="autoZero"/>
        <c:auto val="1"/>
        <c:lblAlgn val="ctr"/>
        <c:lblOffset val="100"/>
        <c:noMultiLvlLbl val="0"/>
      </c:catAx>
      <c:valAx>
        <c:axId val="-18137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6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0.76388888888888884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4992"/>
        <c:axId val="-181381520"/>
      </c:barChart>
      <c:catAx>
        <c:axId val="-1813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1520"/>
        <c:crosses val="autoZero"/>
        <c:auto val="1"/>
        <c:lblAlgn val="ctr"/>
        <c:lblOffset val="100"/>
        <c:noMultiLvlLbl val="0"/>
      </c:catAx>
      <c:valAx>
        <c:axId val="-18138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0096"/>
        <c:axId val="-181373360"/>
      </c:barChart>
      <c:catAx>
        <c:axId val="-18137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3360"/>
        <c:crosses val="autoZero"/>
        <c:auto val="1"/>
        <c:lblAlgn val="ctr"/>
        <c:lblOffset val="100"/>
        <c:noMultiLvlLbl val="0"/>
      </c:catAx>
      <c:valAx>
        <c:axId val="-181373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2816"/>
        <c:axId val="-181371184"/>
      </c:barChart>
      <c:catAx>
        <c:axId val="-18137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1184"/>
        <c:crosses val="autoZero"/>
        <c:auto val="1"/>
        <c:lblAlgn val="ctr"/>
        <c:lblOffset val="100"/>
        <c:noMultiLvlLbl val="0"/>
      </c:catAx>
      <c:valAx>
        <c:axId val="-18137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0.8169642857142857</c:v>
                </c:pt>
                <c:pt idx="1">
                  <c:v>0.80392156862745101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8848"/>
        <c:axId val="-180545040"/>
      </c:barChart>
      <c:catAx>
        <c:axId val="-18054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040"/>
        <c:crosses val="autoZero"/>
        <c:auto val="1"/>
        <c:lblAlgn val="ctr"/>
        <c:lblOffset val="100"/>
        <c:noMultiLvlLbl val="0"/>
      </c:catAx>
      <c:valAx>
        <c:axId val="-180545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0.85942028985507246</c:v>
                </c:pt>
                <c:pt idx="1">
                  <c:v>0.87082066869300911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0542864"/>
        <c:axId val="-180550480"/>
      </c:barChart>
      <c:catAx>
        <c:axId val="-18054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50480"/>
        <c:crosses val="autoZero"/>
        <c:auto val="1"/>
        <c:lblAlgn val="ctr"/>
        <c:lblOffset val="100"/>
        <c:noMultiLvlLbl val="0"/>
      </c:catAx>
      <c:valAx>
        <c:axId val="-180550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054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0.83819228778467902</c:v>
                </c:pt>
                <c:pt idx="1">
                  <c:v>0.83737111866023006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0541232"/>
        <c:axId val="-180545584"/>
        <c:extLst/>
      </c:barChart>
      <c:catAx>
        <c:axId val="-1805412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5584"/>
        <c:crosses val="autoZero"/>
        <c:auto val="1"/>
        <c:lblAlgn val="ctr"/>
        <c:lblOffset val="100"/>
        <c:noMultiLvlLbl val="0"/>
      </c:catAx>
      <c:valAx>
        <c:axId val="-180545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0.73008333333333331</c:v>
                </c:pt>
                <c:pt idx="1">
                  <c:v>0.49226190476190468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0543408"/>
        <c:axId val="-180544496"/>
        <c:extLst/>
      </c:barChart>
      <c:catAx>
        <c:axId val="-18054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4496"/>
        <c:crosses val="autoZero"/>
        <c:auto val="1"/>
        <c:lblAlgn val="ctr"/>
        <c:lblOffset val="100"/>
        <c:noMultiLvlLbl val="0"/>
      </c:catAx>
      <c:valAx>
        <c:axId val="-180544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054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5392"/>
        <c:axId val="-229730496"/>
      </c:barChart>
      <c:catAx>
        <c:axId val="-22973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0496"/>
        <c:crosses val="autoZero"/>
        <c:auto val="1"/>
        <c:lblAlgn val="ctr"/>
        <c:lblOffset val="100"/>
        <c:noMultiLvlLbl val="0"/>
      </c:catAx>
      <c:valAx>
        <c:axId val="-22973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28320"/>
        <c:axId val="-229741920"/>
      </c:barChart>
      <c:catAx>
        <c:axId val="-22972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920"/>
        <c:crosses val="autoZero"/>
        <c:auto val="1"/>
        <c:lblAlgn val="ctr"/>
        <c:lblOffset val="100"/>
        <c:noMultiLvlLbl val="0"/>
      </c:catAx>
      <c:valAx>
        <c:axId val="-22974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2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0.54651162790697672</c:v>
                </c:pt>
                <c:pt idx="1">
                  <c:v>0.96250000000000002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3216"/>
        <c:axId val="-229741376"/>
      </c:barChart>
      <c:catAx>
        <c:axId val="-229733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41376"/>
        <c:crosses val="autoZero"/>
        <c:auto val="1"/>
        <c:lblAlgn val="ctr"/>
        <c:lblOffset val="100"/>
        <c:noMultiLvlLbl val="0"/>
      </c:catAx>
      <c:valAx>
        <c:axId val="-22974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3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0.94594594594594594</c:v>
                </c:pt>
                <c:pt idx="1">
                  <c:v>0.77027027027027029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7568"/>
        <c:axId val="-229737024"/>
      </c:barChart>
      <c:catAx>
        <c:axId val="-22973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7024"/>
        <c:crosses val="autoZero"/>
        <c:auto val="1"/>
        <c:lblAlgn val="ctr"/>
        <c:lblOffset val="100"/>
        <c:noMultiLvlLbl val="0"/>
      </c:catAx>
      <c:valAx>
        <c:axId val="-22973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0.91111111111111109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29732128"/>
        <c:axId val="-229731584"/>
      </c:barChart>
      <c:catAx>
        <c:axId val="-22973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29731584"/>
        <c:crosses val="autoZero"/>
        <c:auto val="1"/>
        <c:lblAlgn val="ctr"/>
        <c:lblOffset val="100"/>
        <c:noMultiLvlLbl val="0"/>
      </c:catAx>
      <c:valAx>
        <c:axId val="-22973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2973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0.5</c:v>
                </c:pt>
                <c:pt idx="1">
                  <c:v>0.93478260869565222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1234928"/>
        <c:axId val="-181378256"/>
      </c:barChart>
      <c:catAx>
        <c:axId val="-36123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8256"/>
        <c:crosses val="autoZero"/>
        <c:auto val="1"/>
        <c:lblAlgn val="ctr"/>
        <c:lblOffset val="100"/>
        <c:noMultiLvlLbl val="0"/>
      </c:catAx>
      <c:valAx>
        <c:axId val="-18137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123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82608"/>
        <c:axId val="-181379888"/>
      </c:barChart>
      <c:catAx>
        <c:axId val="-18138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79888"/>
        <c:crosses val="autoZero"/>
        <c:auto val="1"/>
        <c:lblAlgn val="ctr"/>
        <c:lblOffset val="100"/>
        <c:noMultiLvlLbl val="0"/>
      </c:catAx>
      <c:valAx>
        <c:axId val="-1813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8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1378800"/>
        <c:axId val="-181380432"/>
      </c:barChart>
      <c:catAx>
        <c:axId val="-18137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1380432"/>
        <c:crosses val="autoZero"/>
        <c:auto val="1"/>
        <c:lblAlgn val="ctr"/>
        <c:lblOffset val="100"/>
        <c:noMultiLvlLbl val="0"/>
      </c:catAx>
      <c:valAx>
        <c:axId val="-18138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137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0" zoomScaleSheetLayoutView="100" workbookViewId="0">
      <selection activeCell="D141" sqref="D141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1" t="s">
        <v>277</v>
      </c>
      <c r="B18" s="421"/>
      <c r="C18" s="421"/>
      <c r="D18" s="422" t="s">
        <v>476</v>
      </c>
      <c r="E18" s="422"/>
      <c r="F18" s="422"/>
      <c r="G18" s="422"/>
      <c r="H18" s="422"/>
      <c r="I18" s="422"/>
      <c r="J18" s="422"/>
      <c r="K18" s="42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3" t="s">
        <v>278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Menzel Borguiba</v>
      </c>
    </row>
    <row r="24" spans="1:11" ht="33" customHeight="1" x14ac:dyDescent="0.25">
      <c r="A24" s="57" t="s">
        <v>281</v>
      </c>
      <c r="B24" s="425">
        <f>AVERAGE('A1 Exploitation'!D730,'A1 Technique'!D199)</f>
        <v>0.83819228778467902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>
        <f>AVERAGE('A2 Exploitation'!D730,'A2 Technique'!D199)</f>
        <v>0.83737111866023006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Menzel Borguiba</v>
      </c>
    </row>
    <row r="34" spans="1:10" ht="33" customHeight="1" x14ac:dyDescent="0.25">
      <c r="A34" s="57" t="s">
        <v>281</v>
      </c>
      <c r="B34" s="425">
        <f>'A1 Exploitation'!D730</f>
        <v>0.85942028985507246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>
        <f>'A2 Exploitation'!D730</f>
        <v>0.87082066869300911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6" t="s">
        <v>288</v>
      </c>
      <c r="C42" s="426"/>
      <c r="D42" s="49"/>
      <c r="E42" s="49"/>
      <c r="F42" s="49"/>
      <c r="G42" s="49"/>
      <c r="H42" s="49"/>
      <c r="I42" s="49"/>
      <c r="J42" s="48" t="str">
        <f>D18</f>
        <v>Menzel Borguiba</v>
      </c>
    </row>
    <row r="43" spans="1:10" ht="33" customHeight="1" x14ac:dyDescent="0.25">
      <c r="A43" s="57" t="s">
        <v>281</v>
      </c>
      <c r="B43" s="425">
        <f>AVERAGE('A1 Exploitation'!D728, 'A1 Technique'!D197)</f>
        <v>0.73008333333333331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>
        <f>AVERAGE('A2 Exploitation'!D728, 'A2 Technique'!D197)</f>
        <v>0.49226190476190468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Menzel Borguiba</v>
      </c>
    </row>
    <row r="52" spans="1:10" ht="33" customHeight="1" x14ac:dyDescent="0.25">
      <c r="A52" s="57" t="s">
        <v>281</v>
      </c>
      <c r="B52" s="427">
        <f>'A1 Exploitation'!D48</f>
        <v>1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>
        <f>'A2 Exploitation'!D48</f>
        <v>0.97058823529411764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Menzel Borguiba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Menzel Borguiba</v>
      </c>
    </row>
    <row r="70" spans="1:10" ht="33" customHeight="1" x14ac:dyDescent="0.25">
      <c r="A70" s="57" t="s">
        <v>281</v>
      </c>
      <c r="B70" s="425">
        <f>'A1 Exploitation'!D187</f>
        <v>1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>
        <f>'A2 Exploitation'!D187</f>
        <v>0.94736842105263153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Menzel Borguiba</v>
      </c>
    </row>
    <row r="79" spans="1:10" ht="33" customHeight="1" x14ac:dyDescent="0.25">
      <c r="A79" s="57" t="s">
        <v>281</v>
      </c>
      <c r="B79" s="425">
        <f>'A1 Exploitation'!D249</f>
        <v>0.54651162790697672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>
        <f>'A2 Exploitation'!D249</f>
        <v>0.96250000000000002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Menzel Borguiba</v>
      </c>
    </row>
    <row r="88" spans="1:10" ht="33" customHeight="1" x14ac:dyDescent="0.25">
      <c r="A88" s="57" t="s">
        <v>281</v>
      </c>
      <c r="B88" s="425">
        <f>'A1 Exploitation'!D304</f>
        <v>0.94594594594594594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>
        <f>'A2 Exploitation'!D304</f>
        <v>0.77027027027027029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Menzel Borguiba</v>
      </c>
    </row>
    <row r="97" spans="1:10" ht="33" customHeight="1" x14ac:dyDescent="0.25">
      <c r="A97" s="57" t="s">
        <v>281</v>
      </c>
      <c r="B97" s="425">
        <f>'A1 Exploitation'!D371</f>
        <v>0.91111111111111109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>
        <f>'A2 Exploitation'!D371</f>
        <v>0.8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Menzel Borguiba</v>
      </c>
    </row>
    <row r="106" spans="1:10" ht="33" customHeight="1" x14ac:dyDescent="0.25">
      <c r="A106" s="57" t="s">
        <v>281</v>
      </c>
      <c r="B106" s="425">
        <f>'A1 Exploitation'!D429</f>
        <v>0.5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>
        <f>'A2 Exploitation'!D429</f>
        <v>0.93478260869565222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Menzel Borguiba</v>
      </c>
    </row>
    <row r="115" spans="1:10" ht="33" customHeight="1" x14ac:dyDescent="0.25">
      <c r="A115" s="57" t="s">
        <v>281</v>
      </c>
      <c r="B115" s="425">
        <f>'A1 Exploitation'!D476</f>
        <v>0.96551724137931039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>
        <f>'A2 Exploitation'!D476</f>
        <v>0.9642857142857143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Menzel Borguiba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Menzel Borguiba</v>
      </c>
    </row>
    <row r="133" spans="1:10" ht="33" customHeight="1" x14ac:dyDescent="0.25">
      <c r="A133" s="57" t="s">
        <v>281</v>
      </c>
      <c r="B133" s="425">
        <f>'A1 Exploitation'!D570</f>
        <v>1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>
        <f>'A2 Exploitation'!D570</f>
        <v>1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Menzel Borguiba</v>
      </c>
    </row>
    <row r="142" spans="1:10" ht="33" customHeight="1" x14ac:dyDescent="0.25">
      <c r="A142" s="57" t="s">
        <v>281</v>
      </c>
      <c r="B142" s="425">
        <f>'A1 Exploitation'!D610</f>
        <v>0.65217391304347827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>
        <f>'A2 Exploitation'!D610</f>
        <v>0.54761904761904767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Menzel Borguiba</v>
      </c>
    </row>
    <row r="151" spans="1:10" ht="33" customHeight="1" x14ac:dyDescent="0.25">
      <c r="A151" s="57" t="s">
        <v>281</v>
      </c>
      <c r="B151" s="425">
        <f>'A1 Exploitation'!D673</f>
        <v>0.97368421052631582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>
        <f>'A2 Exploitation'!D673</f>
        <v>0.76388888888888884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Menzel Borguiba</v>
      </c>
    </row>
    <row r="161" spans="1:10" ht="33" customHeight="1" x14ac:dyDescent="0.25">
      <c r="A161" s="57" t="s">
        <v>281</v>
      </c>
      <c r="B161" s="425">
        <f>'A1 Exploitation'!D702</f>
        <v>1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>
        <f>'A2 Exploitation'!D702</f>
        <v>1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Menzel Borguiba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>
        <f>'A2 Exploitation'!D726</f>
        <v>0.9375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Menzel Borguiba</v>
      </c>
    </row>
    <row r="179" spans="1:10" ht="33" customHeight="1" x14ac:dyDescent="0.25">
      <c r="A179" s="57" t="s">
        <v>281</v>
      </c>
      <c r="B179" s="425">
        <f>'A1 Technique'!D199</f>
        <v>0.8169642857142857</v>
      </c>
      <c r="C179" s="425"/>
    </row>
    <row r="180" spans="1:10" ht="33" customHeight="1" x14ac:dyDescent="0.25">
      <c r="A180" s="56" t="s">
        <v>282</v>
      </c>
      <c r="B180" s="425">
        <f>'A2 Technique'!D199</f>
        <v>0.80392156862745101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662" sqref="B66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 t="s">
        <v>477</v>
      </c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 t="s">
        <v>478</v>
      </c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>
        <v>43543</v>
      </c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0.85942028985507246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43543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 t="s">
        <v>298</v>
      </c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43543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s="258" customFormat="1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6"/>
      <c r="B165" s="514"/>
      <c r="C165" s="514"/>
      <c r="D165" s="514"/>
      <c r="E165" s="514"/>
      <c r="F165" s="514"/>
      <c r="G165" s="114"/>
    </row>
    <row r="166" spans="1:7" s="258" customFormat="1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 t="s">
        <v>298</v>
      </c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6"/>
      <c r="C186" s="477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43543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7.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484</v>
      </c>
      <c r="E211" s="123" t="s">
        <v>485</v>
      </c>
      <c r="F211" s="123" t="s">
        <v>299</v>
      </c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417"/>
      <c r="E217" s="41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168" x14ac:dyDescent="0.4">
      <c r="A219" s="199" t="s">
        <v>133</v>
      </c>
      <c r="B219" s="122">
        <v>0</v>
      </c>
      <c r="C219" s="174">
        <f>IF(B219=0, -5, "0")</f>
        <v>-5</v>
      </c>
      <c r="D219" s="417" t="s">
        <v>482</v>
      </c>
      <c r="E219" s="123" t="s">
        <v>483</v>
      </c>
      <c r="F219" s="123" t="s">
        <v>298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19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0.45238095238095238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05" x14ac:dyDescent="0.4">
      <c r="A235" s="197" t="s">
        <v>413</v>
      </c>
      <c r="B235" s="122">
        <v>0</v>
      </c>
      <c r="C235" s="143">
        <f>IF(B235=0, -10, IF(B235=1, -5, "0"))</f>
        <v>-10</v>
      </c>
      <c r="D235" s="128" t="s">
        <v>534</v>
      </c>
      <c r="E235" s="128" t="s">
        <v>480</v>
      </c>
      <c r="F235" s="123" t="s">
        <v>298</v>
      </c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90" customHeight="1" x14ac:dyDescent="0.4">
      <c r="A241" s="188" t="s">
        <v>318</v>
      </c>
      <c r="B241" s="122">
        <v>0</v>
      </c>
      <c r="C241" s="174"/>
      <c r="D241" s="128" t="s">
        <v>479</v>
      </c>
      <c r="E241" s="170" t="s">
        <v>481</v>
      </c>
      <c r="F241" s="123" t="s">
        <v>298</v>
      </c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12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0.42857142857142855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47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0.54651162790697672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43543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63" x14ac:dyDescent="0.4">
      <c r="A269" s="138" t="s">
        <v>80</v>
      </c>
      <c r="B269" s="122">
        <v>0</v>
      </c>
      <c r="C269" s="122"/>
      <c r="D269" s="172" t="s">
        <v>486</v>
      </c>
      <c r="E269" s="123" t="s">
        <v>487</v>
      </c>
      <c r="F269" s="123" t="s">
        <v>298</v>
      </c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107.25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488</v>
      </c>
      <c r="E280" s="123" t="s">
        <v>489</v>
      </c>
      <c r="F280" s="123" t="s">
        <v>298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0.66700000000000004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0.93103448275862066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70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0.94594594594594594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43543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F326" s="123"/>
      <c r="G326" s="114"/>
    </row>
    <row r="327" spans="1:7" ht="105" x14ac:dyDescent="0.4">
      <c r="A327" s="121" t="s">
        <v>53</v>
      </c>
      <c r="B327" s="122">
        <v>0</v>
      </c>
      <c r="C327" s="122"/>
      <c r="D327" s="123" t="s">
        <v>535</v>
      </c>
      <c r="E327" s="123" t="s">
        <v>494</v>
      </c>
      <c r="F327" s="123" t="s">
        <v>298</v>
      </c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46.5" customHeight="1" x14ac:dyDescent="0.4">
      <c r="A338" s="290" t="s">
        <v>354</v>
      </c>
      <c r="B338" s="122">
        <v>2</v>
      </c>
      <c r="C338" s="142" t="str">
        <f>IF(B338=0, -2, "0")</f>
        <v>0</v>
      </c>
      <c r="D338" s="123"/>
      <c r="E338" s="123"/>
      <c r="F338" s="123"/>
      <c r="G338" s="129"/>
    </row>
    <row r="339" spans="1:7" ht="63" customHeight="1" x14ac:dyDescent="0.4">
      <c r="A339" s="290" t="s">
        <v>63</v>
      </c>
      <c r="B339" s="122">
        <v>0</v>
      </c>
      <c r="C339" s="142">
        <f>IF(B339=0, -2, "0")</f>
        <v>-2</v>
      </c>
      <c r="D339" s="128" t="s">
        <v>492</v>
      </c>
      <c r="E339" s="128" t="s">
        <v>493</v>
      </c>
      <c r="F339" s="123" t="s">
        <v>298</v>
      </c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32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0.8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82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0.91111111111111109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43543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42" x14ac:dyDescent="0.4">
      <c r="A379" s="164" t="s">
        <v>116</v>
      </c>
      <c r="B379" s="122" t="s">
        <v>30</v>
      </c>
      <c r="C379" s="122"/>
      <c r="D379" s="158" t="s">
        <v>495</v>
      </c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147" customHeight="1" x14ac:dyDescent="0.4">
      <c r="A402" s="230" t="s">
        <v>316</v>
      </c>
      <c r="B402" s="122">
        <v>0</v>
      </c>
      <c r="C402" s="143">
        <f>IF(B402=0, -10, "0")</f>
        <v>-10</v>
      </c>
      <c r="D402" s="418" t="s">
        <v>496</v>
      </c>
      <c r="E402" s="128" t="s">
        <v>497</v>
      </c>
      <c r="F402" s="123" t="s">
        <v>299</v>
      </c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0" x14ac:dyDescent="0.4">
      <c r="A407" s="168" t="s">
        <v>133</v>
      </c>
      <c r="B407" s="122">
        <v>0</v>
      </c>
      <c r="C407" s="174">
        <f>IF(B407=0, -5, "0")</f>
        <v>-5</v>
      </c>
      <c r="D407" s="229" t="s">
        <v>498</v>
      </c>
      <c r="E407" s="128" t="s">
        <v>499</v>
      </c>
      <c r="F407" s="123" t="s">
        <v>298</v>
      </c>
      <c r="G407" s="173"/>
    </row>
    <row r="408" spans="1:7" s="6" customFormat="1" ht="40.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6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63" x14ac:dyDescent="0.4">
      <c r="A422" s="188" t="s">
        <v>318</v>
      </c>
      <c r="B422" s="122">
        <v>1</v>
      </c>
      <c r="C422" s="126"/>
      <c r="D422" s="229" t="s">
        <v>500</v>
      </c>
      <c r="E422" s="128" t="s">
        <v>501</v>
      </c>
      <c r="F422" s="123" t="s">
        <v>298</v>
      </c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0</v>
      </c>
      <c r="C424" s="122"/>
      <c r="D424" s="411">
        <v>0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26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26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0.5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43543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42" x14ac:dyDescent="0.4">
      <c r="A442" s="237" t="s">
        <v>44</v>
      </c>
      <c r="B442" s="122">
        <v>1</v>
      </c>
      <c r="C442" s="122"/>
      <c r="D442" s="158" t="s">
        <v>502</v>
      </c>
      <c r="E442" s="124" t="s">
        <v>504</v>
      </c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15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0.9375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63" x14ac:dyDescent="0.4">
      <c r="A452" s="215" t="s">
        <v>361</v>
      </c>
      <c r="B452" s="122">
        <v>1</v>
      </c>
      <c r="C452" s="174" t="str">
        <f>IF(B452=0, -5, "0")</f>
        <v>0</v>
      </c>
      <c r="D452" s="158" t="s">
        <v>503</v>
      </c>
      <c r="E452" s="124" t="s">
        <v>504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 t="s">
        <v>298</v>
      </c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41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0.97619047619047616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s="258" customFormat="1" ht="21" customHeight="1" x14ac:dyDescent="0.4">
      <c r="A479" s="234">
        <f>B11</f>
        <v>43543</v>
      </c>
      <c r="G479" s="114"/>
    </row>
    <row r="480" spans="1:7" s="258" customFormat="1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s="258" customFormat="1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s="258" customFormat="1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s="258" customFormat="1" ht="22.5" customHeight="1" x14ac:dyDescent="0.4">
      <c r="A531" s="234">
        <f>B11</f>
        <v>43543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s="258" customFormat="1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1" t="s">
        <v>34</v>
      </c>
      <c r="B542" s="452"/>
      <c r="C542" s="453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1" t="s">
        <v>33</v>
      </c>
      <c r="B543" s="452"/>
      <c r="C543" s="453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s="258" customFormat="1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5" t="s">
        <v>34</v>
      </c>
      <c r="B566" s="435"/>
      <c r="C566" s="436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35" t="s">
        <v>33</v>
      </c>
      <c r="B567" s="435"/>
      <c r="C567" s="435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43543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5" t="s">
        <v>34</v>
      </c>
      <c r="B588" s="435"/>
      <c r="C588" s="436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5" t="s">
        <v>33</v>
      </c>
      <c r="B589" s="435"/>
      <c r="C589" s="435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536</v>
      </c>
      <c r="E592" s="123" t="s">
        <v>537</v>
      </c>
      <c r="F592" s="123" t="s">
        <v>299</v>
      </c>
      <c r="G592" s="129"/>
    </row>
    <row r="593" spans="1:7" ht="127.5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505</v>
      </c>
      <c r="E593" s="123" t="s">
        <v>506</v>
      </c>
      <c r="F593" s="123" t="s">
        <v>299</v>
      </c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0.66700000000000004</v>
      </c>
      <c r="E605" s="124"/>
      <c r="F605" s="123"/>
      <c r="G605" s="129"/>
    </row>
    <row r="606" spans="1:7" s="258" customFormat="1" ht="21" x14ac:dyDescent="0.4">
      <c r="A606" s="435" t="s">
        <v>34</v>
      </c>
      <c r="B606" s="435"/>
      <c r="C606" s="436"/>
      <c r="D606" s="358">
        <f>SUM(B592:C605)</f>
        <v>12</v>
      </c>
      <c r="E606" s="108"/>
      <c r="F606" s="114"/>
      <c r="G606" s="114"/>
    </row>
    <row r="607" spans="1:7" s="258" customFormat="1" ht="21" x14ac:dyDescent="0.4">
      <c r="A607" s="435" t="s">
        <v>33</v>
      </c>
      <c r="B607" s="435"/>
      <c r="C607" s="435"/>
      <c r="D607" s="388">
        <f>D606/(COUNT(B592:C605)*2)</f>
        <v>0.42857142857142855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>
        <f>D609/(COUNT(B579:C587,B592:C605)*2)</f>
        <v>0.65217391304347827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43543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63" x14ac:dyDescent="0.4">
      <c r="A624" s="164" t="s">
        <v>203</v>
      </c>
      <c r="B624" s="122">
        <v>0</v>
      </c>
      <c r="C624" s="122"/>
      <c r="D624" s="121" t="s">
        <v>507</v>
      </c>
      <c r="E624" s="123" t="s">
        <v>508</v>
      </c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58">
        <f>SUM(B618:C626)</f>
        <v>16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>
        <f>D627/(COUNT(B618:C626)*2)</f>
        <v>0.88888888888888884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0.97368421052631582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43543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 t="s">
        <v>30</v>
      </c>
      <c r="C683" s="122"/>
      <c r="D683" s="123" t="s">
        <v>541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 t="s">
        <v>30</v>
      </c>
      <c r="C696" s="174"/>
      <c r="D696" s="419" t="s">
        <v>509</v>
      </c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30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43543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0.86116666666666664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593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0.85942028985507246</v>
      </c>
      <c r="E730" s="259"/>
      <c r="F730" s="259"/>
    </row>
  </sheetData>
  <sheetProtection algorithmName="SHA-512" hashValue="GEYObljq4bWfwiCVsWeWu/1gXNmY0FG9As8TxLq+ConxdRkKdfnR+zB23z332bygNp+lAFs1Hv/sRaOzuQsr4w==" saltValue="uRQ/Y8kP3UcVi3IC22yfQg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85:B102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506:B516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7" zoomScale="80" zoomScaleNormal="90" zoomScaleSheetLayoutView="80" workbookViewId="0">
      <selection activeCell="F182" sqref="F18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5"/>
      <c r="E1" s="525"/>
      <c r="F1" s="525"/>
      <c r="G1" s="52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" customFormat="1" ht="24" x14ac:dyDescent="0.45">
      <c r="A11" s="4" t="s">
        <v>250</v>
      </c>
      <c r="B11" s="530">
        <f>D199</f>
        <v>0.8169642857142857</v>
      </c>
      <c r="C11" s="530"/>
      <c r="D11" s="530"/>
      <c r="E11" s="530"/>
      <c r="F11" s="530"/>
      <c r="G11" s="92"/>
    </row>
    <row r="12" spans="1:7" s="2" customFormat="1" ht="22.5" x14ac:dyDescent="0.45">
      <c r="A12" s="1"/>
      <c r="D12" s="455"/>
      <c r="E12" s="455"/>
      <c r="F12" s="455"/>
      <c r="G12" s="455"/>
    </row>
    <row r="13" spans="1:7" s="2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542</v>
      </c>
      <c r="E17" s="63" t="s">
        <v>510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4"/>
      <c r="C22" s="535"/>
      <c r="D22" s="99">
        <f>SUM(B17:C21)</f>
        <v>9</v>
      </c>
    </row>
    <row r="23" spans="1:7" x14ac:dyDescent="0.3">
      <c r="A23" s="533" t="s">
        <v>251</v>
      </c>
      <c r="B23" s="536"/>
      <c r="C23" s="537"/>
      <c r="D23" s="21">
        <f>D22/(COUNT(B17:C21)*2)</f>
        <v>0.9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3" t="s">
        <v>34</v>
      </c>
      <c r="B33" s="536"/>
      <c r="C33" s="537"/>
      <c r="D33" s="97">
        <f>SUM(B26:C32)</f>
        <v>14</v>
      </c>
    </row>
    <row r="34" spans="1:7" x14ac:dyDescent="0.3">
      <c r="A34" s="533" t="s">
        <v>251</v>
      </c>
      <c r="B34" s="536"/>
      <c r="C34" s="537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3" t="s">
        <v>34</v>
      </c>
      <c r="B42" s="536"/>
      <c r="C42" s="537"/>
      <c r="D42" s="97">
        <f>SUM(B37:C41)</f>
        <v>10</v>
      </c>
      <c r="E42" s="3"/>
      <c r="F42" s="3"/>
      <c r="G42" s="93"/>
    </row>
    <row r="43" spans="1:7" s="10" customFormat="1" x14ac:dyDescent="0.3">
      <c r="A43" s="533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49.5" x14ac:dyDescent="0.3">
      <c r="A48" s="7" t="s">
        <v>192</v>
      </c>
      <c r="B48" s="265">
        <v>1</v>
      </c>
      <c r="C48" s="62"/>
      <c r="D48" s="63" t="s">
        <v>511</v>
      </c>
      <c r="E48" s="63" t="s">
        <v>512</v>
      </c>
      <c r="F48" s="62" t="s">
        <v>299</v>
      </c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33.75" x14ac:dyDescent="0.35">
      <c r="A51" s="28" t="s">
        <v>252</v>
      </c>
      <c r="B51" s="265" t="s">
        <v>30</v>
      </c>
      <c r="C51" s="88" t="str">
        <f>IF(B51=0, -5, "0")</f>
        <v>0</v>
      </c>
      <c r="D51" s="63" t="s">
        <v>513</v>
      </c>
      <c r="E51" s="62"/>
      <c r="F51" s="62"/>
    </row>
    <row r="52" spans="1:7" x14ac:dyDescent="0.3">
      <c r="A52" s="533" t="s">
        <v>34</v>
      </c>
      <c r="B52" s="536"/>
      <c r="C52" s="537"/>
      <c r="D52" s="97">
        <f>SUM(B46:C51)</f>
        <v>9</v>
      </c>
    </row>
    <row r="53" spans="1:7" x14ac:dyDescent="0.3">
      <c r="A53" s="533" t="s">
        <v>251</v>
      </c>
      <c r="B53" s="536"/>
      <c r="C53" s="537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3" t="s">
        <v>34</v>
      </c>
      <c r="B63" s="536"/>
      <c r="C63" s="537"/>
      <c r="D63" s="97">
        <f>SUM(B56:C62)</f>
        <v>14</v>
      </c>
    </row>
    <row r="64" spans="1:7" x14ac:dyDescent="0.3">
      <c r="A64" s="533" t="s">
        <v>251</v>
      </c>
      <c r="B64" s="536"/>
      <c r="C64" s="537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49.5" x14ac:dyDescent="0.4">
      <c r="A68" s="7" t="s">
        <v>228</v>
      </c>
      <c r="B68" s="68">
        <v>0</v>
      </c>
      <c r="C68" s="69"/>
      <c r="D68" s="420" t="s">
        <v>514</v>
      </c>
      <c r="E68" s="81" t="s">
        <v>515</v>
      </c>
      <c r="F68" s="62" t="s">
        <v>299</v>
      </c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49.5" x14ac:dyDescent="0.3">
      <c r="A78" s="9" t="s">
        <v>193</v>
      </c>
      <c r="B78" s="68">
        <v>1</v>
      </c>
      <c r="C78" s="74"/>
      <c r="D78" s="63" t="s">
        <v>516</v>
      </c>
      <c r="E78" s="63" t="s">
        <v>540</v>
      </c>
      <c r="F78" s="62" t="s">
        <v>299</v>
      </c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3" t="s">
        <v>34</v>
      </c>
      <c r="B84" s="536"/>
      <c r="C84" s="537"/>
      <c r="D84" s="97">
        <f>SUM(B67:C83)</f>
        <v>21</v>
      </c>
    </row>
    <row r="85" spans="1:7" x14ac:dyDescent="0.3">
      <c r="A85" s="533" t="s">
        <v>251</v>
      </c>
      <c r="B85" s="536"/>
      <c r="C85" s="537"/>
      <c r="D85" s="21">
        <f>D84/(COUNT(B67:C83)*2)</f>
        <v>0.875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2"/>
      <c r="F94" s="62"/>
    </row>
    <row r="95" spans="1:7" ht="66" x14ac:dyDescent="0.3">
      <c r="A95" s="8" t="s">
        <v>138</v>
      </c>
      <c r="B95" s="78">
        <v>1</v>
      </c>
      <c r="C95" s="62"/>
      <c r="D95" s="63" t="s">
        <v>517</v>
      </c>
      <c r="E95" s="63" t="s">
        <v>518</v>
      </c>
      <c r="F95" s="62" t="s">
        <v>299</v>
      </c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3" t="s">
        <v>34</v>
      </c>
      <c r="B102" s="536"/>
      <c r="C102" s="537"/>
      <c r="D102" s="97">
        <f>SUM(B88:C101)</f>
        <v>21</v>
      </c>
    </row>
    <row r="103" spans="1:7" x14ac:dyDescent="0.3">
      <c r="A103" s="533" t="s">
        <v>251</v>
      </c>
      <c r="B103" s="536"/>
      <c r="C103" s="537"/>
      <c r="D103" s="21">
        <f>D102/(COUNT(B88:C101)*2)</f>
        <v>0.95454545454545459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3" t="s">
        <v>34</v>
      </c>
      <c r="B118" s="536"/>
      <c r="C118" s="537"/>
      <c r="D118" s="97">
        <f>SUM(B107:C117)</f>
        <v>22</v>
      </c>
      <c r="E118" s="3"/>
      <c r="F118" s="3"/>
      <c r="G118" s="93"/>
    </row>
    <row r="119" spans="1:7" s="10" customFormat="1" x14ac:dyDescent="0.3">
      <c r="A119" s="533" t="s">
        <v>251</v>
      </c>
      <c r="B119" s="536"/>
      <c r="C119" s="537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66.75" x14ac:dyDescent="0.35">
      <c r="A132" s="31" t="s">
        <v>272</v>
      </c>
      <c r="B132" s="79">
        <v>0</v>
      </c>
      <c r="C132" s="88">
        <f>IF(B132=0, -5, "0")</f>
        <v>-5</v>
      </c>
      <c r="D132" s="63" t="s">
        <v>490</v>
      </c>
      <c r="E132" s="63" t="s">
        <v>491</v>
      </c>
      <c r="F132" s="62" t="s">
        <v>298</v>
      </c>
    </row>
    <row r="133" spans="1:7" x14ac:dyDescent="0.3">
      <c r="A133" s="533" t="s">
        <v>34</v>
      </c>
      <c r="B133" s="536"/>
      <c r="C133" s="537"/>
      <c r="D133" s="97">
        <f>SUM(B122:C132)</f>
        <v>15</v>
      </c>
    </row>
    <row r="134" spans="1:7" x14ac:dyDescent="0.3">
      <c r="A134" s="533" t="s">
        <v>251</v>
      </c>
      <c r="B134" s="536"/>
      <c r="C134" s="537"/>
      <c r="D134" s="20">
        <f>D133/(COUNT(B122:C132)*2)</f>
        <v>0.625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66.75" x14ac:dyDescent="0.35">
      <c r="A144" s="28" t="s">
        <v>198</v>
      </c>
      <c r="B144" s="78">
        <v>0</v>
      </c>
      <c r="C144" s="88">
        <f>IF(B144=0, -5, "0")</f>
        <v>-5</v>
      </c>
      <c r="D144" s="63" t="s">
        <v>522</v>
      </c>
      <c r="E144" s="63" t="s">
        <v>519</v>
      </c>
      <c r="F144" s="62" t="s">
        <v>299</v>
      </c>
    </row>
    <row r="145" spans="1:7" ht="83.25" x14ac:dyDescent="0.35">
      <c r="A145" s="28" t="s">
        <v>165</v>
      </c>
      <c r="B145" s="78">
        <v>0</v>
      </c>
      <c r="C145" s="88">
        <f>IF(B145=0, -5, "0")</f>
        <v>-5</v>
      </c>
      <c r="D145" s="95" t="s">
        <v>520</v>
      </c>
      <c r="E145" s="63" t="s">
        <v>521</v>
      </c>
      <c r="F145" s="62" t="s">
        <v>299</v>
      </c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3" t="s">
        <v>34</v>
      </c>
      <c r="B149" s="536"/>
      <c r="C149" s="537"/>
      <c r="D149" s="97">
        <f>SUM(B137:C148)</f>
        <v>8</v>
      </c>
    </row>
    <row r="150" spans="1:7" x14ac:dyDescent="0.3">
      <c r="A150" s="533" t="s">
        <v>251</v>
      </c>
      <c r="B150" s="536"/>
      <c r="C150" s="537"/>
      <c r="D150" s="21">
        <f>D149/(COUNT(B137:C148)*2)</f>
        <v>0.30769230769230771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523</v>
      </c>
      <c r="E155" s="63" t="s">
        <v>526</v>
      </c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524</v>
      </c>
      <c r="E157" s="63" t="s">
        <v>525</v>
      </c>
      <c r="F157" s="62" t="s">
        <v>299</v>
      </c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3" t="s">
        <v>34</v>
      </c>
      <c r="B161" s="534"/>
      <c r="C161" s="535"/>
      <c r="D161" s="99">
        <f>SUM(B153:C160)</f>
        <v>14</v>
      </c>
    </row>
    <row r="162" spans="1:7" x14ac:dyDescent="0.3">
      <c r="A162" s="533" t="s">
        <v>251</v>
      </c>
      <c r="B162" s="536"/>
      <c r="C162" s="537"/>
      <c r="D162" s="21">
        <f>D161/(COUNT(B153:C160)*2)</f>
        <v>0.875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1</v>
      </c>
      <c r="C166" s="62"/>
      <c r="D166" s="63" t="s">
        <v>527</v>
      </c>
      <c r="E166" s="62" t="s">
        <v>528</v>
      </c>
      <c r="F166" s="62" t="s">
        <v>298</v>
      </c>
    </row>
    <row r="167" spans="1:7" ht="49.5" x14ac:dyDescent="0.3">
      <c r="A167" s="30" t="s">
        <v>176</v>
      </c>
      <c r="B167" s="265">
        <v>1</v>
      </c>
      <c r="C167" s="62"/>
      <c r="D167" s="63" t="s">
        <v>529</v>
      </c>
      <c r="E167" s="63" t="s">
        <v>512</v>
      </c>
      <c r="F167" s="62" t="s">
        <v>299</v>
      </c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3" t="s">
        <v>34</v>
      </c>
      <c r="B169" s="536"/>
      <c r="C169" s="537"/>
      <c r="D169" s="97">
        <f>SUM(B165:C168)</f>
        <v>6</v>
      </c>
    </row>
    <row r="170" spans="1:7" x14ac:dyDescent="0.3">
      <c r="A170" s="533" t="s">
        <v>251</v>
      </c>
      <c r="B170" s="536"/>
      <c r="C170" s="537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ht="66" x14ac:dyDescent="0.3">
      <c r="A173" s="8" t="s">
        <v>152</v>
      </c>
      <c r="B173" s="62">
        <v>1</v>
      </c>
      <c r="C173" s="62"/>
      <c r="D173" s="63" t="s">
        <v>538</v>
      </c>
      <c r="E173" s="63" t="s">
        <v>530</v>
      </c>
      <c r="F173" s="62" t="s">
        <v>299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3" t="s">
        <v>34</v>
      </c>
      <c r="B177" s="536"/>
      <c r="C177" s="537"/>
      <c r="D177" s="97">
        <f>SUM(B173:C176)</f>
        <v>7</v>
      </c>
    </row>
    <row r="178" spans="1:7" x14ac:dyDescent="0.3">
      <c r="A178" s="533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ht="49.5" x14ac:dyDescent="0.3">
      <c r="A181" s="30" t="s">
        <v>270</v>
      </c>
      <c r="B181" s="62">
        <v>0</v>
      </c>
      <c r="C181" s="62"/>
      <c r="D181" s="63" t="s">
        <v>531</v>
      </c>
      <c r="E181" s="63" t="s">
        <v>532</v>
      </c>
      <c r="F181" s="62" t="s">
        <v>299</v>
      </c>
    </row>
    <row r="182" spans="1:7" ht="33" x14ac:dyDescent="0.3">
      <c r="A182" s="38" t="s">
        <v>181</v>
      </c>
      <c r="B182" s="265">
        <v>1</v>
      </c>
      <c r="C182" s="62"/>
      <c r="D182" s="63" t="s">
        <v>539</v>
      </c>
      <c r="E182" s="45" t="s">
        <v>533</v>
      </c>
      <c r="F182" s="62" t="s">
        <v>299</v>
      </c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3" t="s">
        <v>34</v>
      </c>
      <c r="B186" s="536"/>
      <c r="C186" s="537"/>
      <c r="D186" s="97">
        <f>SUM(B181:C185)</f>
        <v>7</v>
      </c>
    </row>
    <row r="187" spans="1:7" x14ac:dyDescent="0.3">
      <c r="A187" s="533" t="s">
        <v>251</v>
      </c>
      <c r="B187" s="536"/>
      <c r="C187" s="537"/>
      <c r="D187" s="21">
        <f>D186/(COUNT(B181:C185)*2)</f>
        <v>0.7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3" t="s">
        <v>34</v>
      </c>
      <c r="B194" s="536"/>
      <c r="C194" s="537"/>
      <c r="D194" s="40">
        <f>SUM(B190:C193)</f>
        <v>6</v>
      </c>
    </row>
    <row r="195" spans="1:6" x14ac:dyDescent="0.3">
      <c r="A195" s="533" t="s">
        <v>251</v>
      </c>
      <c r="B195" s="536"/>
      <c r="C195" s="537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v>0.59899999999999998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183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0.8169642857142857</v>
      </c>
    </row>
  </sheetData>
  <sheetProtection algorithmName="SHA-512" hashValue="0dQvqrDOG1ugw5tsketKmDuQhCm2vQCUcxicLdzI5n8USiaF0bHThvHA/hL/xuOhaRYbQJ8VwVIXbQzJ+rY4Qw==" saltValue="00dTpwuzEUETN2D9x2wQt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1" manualBreakCount="1"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zoomScale="60" zoomScaleNormal="100" workbookViewId="0">
      <selection activeCell="E655" sqref="E65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 t="s">
        <v>543</v>
      </c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 t="s">
        <v>544</v>
      </c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>
        <v>43630</v>
      </c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0.87082066869300911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43630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2" x14ac:dyDescent="0.4">
      <c r="A33" s="138" t="s">
        <v>47</v>
      </c>
      <c r="B33" s="122">
        <v>2</v>
      </c>
      <c r="C33" s="126"/>
      <c r="D33" s="140" t="s">
        <v>545</v>
      </c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57.5" customHeight="1" x14ac:dyDescent="0.4">
      <c r="A41" s="121" t="s">
        <v>313</v>
      </c>
      <c r="B41" s="122">
        <v>1</v>
      </c>
      <c r="C41" s="122"/>
      <c r="D41" s="172" t="s">
        <v>645</v>
      </c>
      <c r="E41" s="172" t="s">
        <v>663</v>
      </c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1</v>
      </c>
      <c r="F43" s="414">
        <f>COUNTA('A1 Exploitation'!F21:F42)</f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43630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108" customHeight="1" x14ac:dyDescent="0.4">
      <c r="A148" s="306" t="s">
        <v>334</v>
      </c>
      <c r="B148" s="318">
        <v>1</v>
      </c>
      <c r="C148" s="306"/>
      <c r="D148" s="551" t="s">
        <v>664</v>
      </c>
      <c r="E148" s="306" t="s">
        <v>546</v>
      </c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79.5" customHeight="1" x14ac:dyDescent="0.4">
      <c r="A153" s="294" t="s">
        <v>312</v>
      </c>
      <c r="B153" s="318">
        <v>1</v>
      </c>
      <c r="C153" s="169" t="str">
        <f>IF(B153=0, -5, "0")</f>
        <v>0</v>
      </c>
      <c r="D153" s="125" t="s">
        <v>646</v>
      </c>
      <c r="E153" s="125" t="s">
        <v>647</v>
      </c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63" x14ac:dyDescent="0.4">
      <c r="A155" s="283" t="s">
        <v>371</v>
      </c>
      <c r="B155" s="318">
        <v>2</v>
      </c>
      <c r="C155" s="143" t="str">
        <f>IF(B155=0, -10, "0")</f>
        <v>0</v>
      </c>
      <c r="D155" s="125" t="s">
        <v>548</v>
      </c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142</v>
      </c>
      <c r="B157" s="318">
        <v>2</v>
      </c>
      <c r="C157" s="125"/>
      <c r="D157" s="125" t="s">
        <v>547</v>
      </c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1</v>
      </c>
      <c r="C170" s="125"/>
      <c r="D170" s="125" t="s">
        <v>549</v>
      </c>
      <c r="E170" s="172" t="s">
        <v>550</v>
      </c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26" x14ac:dyDescent="0.4">
      <c r="A172" s="125" t="s">
        <v>409</v>
      </c>
      <c r="B172" s="122">
        <v>1</v>
      </c>
      <c r="C172" s="125"/>
      <c r="D172" s="125" t="s">
        <v>551</v>
      </c>
      <c r="E172" s="172" t="s">
        <v>648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414">
        <f>COUNTIF('A1 Exploitation'!F141:F184,"ok")</f>
        <v>1</v>
      </c>
      <c r="F185" s="414">
        <f>COUNTA('A1 Exploitation'!F141:F184)</f>
        <v>1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72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0.94736842105263153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43630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05" x14ac:dyDescent="0.4">
      <c r="A207" s="138" t="s">
        <v>210</v>
      </c>
      <c r="B207" s="122">
        <v>1</v>
      </c>
      <c r="C207" s="122"/>
      <c r="D207" s="172" t="s">
        <v>553</v>
      </c>
      <c r="E207" s="552" t="s">
        <v>554</v>
      </c>
      <c r="F207" s="123"/>
      <c r="G207" s="114"/>
    </row>
    <row r="208" spans="1:7" ht="84" x14ac:dyDescent="0.4">
      <c r="A208" s="138" t="s">
        <v>57</v>
      </c>
      <c r="B208" s="122">
        <v>1</v>
      </c>
      <c r="C208" s="122"/>
      <c r="D208" s="172" t="s">
        <v>552</v>
      </c>
      <c r="E208" s="553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63" x14ac:dyDescent="0.4">
      <c r="A219" s="199" t="s">
        <v>133</v>
      </c>
      <c r="B219" s="122">
        <v>2</v>
      </c>
      <c r="C219" s="174" t="str">
        <f>IF(B219=0, -5, "0")</f>
        <v>0</v>
      </c>
      <c r="D219" s="417" t="s">
        <v>628</v>
      </c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38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1</v>
      </c>
      <c r="C244" s="166"/>
      <c r="D244" s="411">
        <v>0.75</v>
      </c>
      <c r="E244" s="414">
        <f>COUNTIF('A1 Exploitation'!F195:F244,"ok")</f>
        <v>3</v>
      </c>
      <c r="F244" s="414">
        <f>COUNTA('A1 Exploitation'!F195:F243)</f>
        <v>4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23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0.95833333333333337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77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0.96250000000000002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43630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147" x14ac:dyDescent="0.4">
      <c r="A262" s="164" t="s">
        <v>143</v>
      </c>
      <c r="B262" s="122">
        <v>1</v>
      </c>
      <c r="C262" s="122"/>
      <c r="D262" s="172" t="s">
        <v>555</v>
      </c>
      <c r="E262" s="123" t="s">
        <v>649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112.5" customHeight="1" x14ac:dyDescent="0.4">
      <c r="A270" s="138" t="s">
        <v>106</v>
      </c>
      <c r="B270" s="122">
        <v>1</v>
      </c>
      <c r="C270" s="122"/>
      <c r="D270" s="172" t="s">
        <v>556</v>
      </c>
      <c r="E270" s="172" t="s">
        <v>557</v>
      </c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105" x14ac:dyDescent="0.4">
      <c r="A272" s="138" t="s">
        <v>202</v>
      </c>
      <c r="B272" s="122">
        <v>1</v>
      </c>
      <c r="C272" s="122"/>
      <c r="D272" s="194" t="s">
        <v>558</v>
      </c>
      <c r="E272" s="172" t="s">
        <v>665</v>
      </c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47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559</v>
      </c>
      <c r="E276" s="200" t="s">
        <v>629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 t="s">
        <v>560</v>
      </c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414">
        <f>COUNTIF('A1 Exploitation'!F257:F298,"ok")</f>
        <v>2</v>
      </c>
      <c r="F299" s="414">
        <f>COUNTA('A1 Exploitation'!F257:F298)</f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0.72413793103448276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0.77027027027027029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43630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63" x14ac:dyDescent="0.4">
      <c r="A325" s="121" t="s">
        <v>135</v>
      </c>
      <c r="B325" s="122">
        <v>1</v>
      </c>
      <c r="C325" s="143"/>
      <c r="D325" s="172" t="s">
        <v>561</v>
      </c>
      <c r="E325" s="123" t="s">
        <v>562</v>
      </c>
      <c r="F325" s="123"/>
      <c r="G325" s="114"/>
    </row>
    <row r="326" spans="1:7" ht="252" x14ac:dyDescent="0.45">
      <c r="A326" s="211" t="s">
        <v>316</v>
      </c>
      <c r="B326" s="122">
        <v>0</v>
      </c>
      <c r="C326" s="143">
        <f>IF(B326=0, -10, "0")</f>
        <v>-10</v>
      </c>
      <c r="D326" s="193" t="s">
        <v>632</v>
      </c>
      <c r="E326" s="172" t="s">
        <v>650</v>
      </c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631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94" x14ac:dyDescent="0.4">
      <c r="A337" s="168" t="s">
        <v>58</v>
      </c>
      <c r="B337" s="122">
        <v>1</v>
      </c>
      <c r="C337" s="174" t="str">
        <f>IF(B337=0, -5, "0")</f>
        <v>0</v>
      </c>
      <c r="D337" s="270" t="s">
        <v>651</v>
      </c>
      <c r="E337" s="123" t="s">
        <v>666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26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0.61904761904761907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105" x14ac:dyDescent="0.4">
      <c r="A353" s="121" t="s">
        <v>214</v>
      </c>
      <c r="B353" s="122">
        <v>1</v>
      </c>
      <c r="C353" s="126"/>
      <c r="D353" s="216" t="s">
        <v>638</v>
      </c>
      <c r="E353" s="128" t="s">
        <v>639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63" x14ac:dyDescent="0.4">
      <c r="A356" s="121" t="s">
        <v>121</v>
      </c>
      <c r="B356" s="122">
        <v>1</v>
      </c>
      <c r="C356" s="122"/>
      <c r="D356" s="158" t="s">
        <v>637</v>
      </c>
      <c r="E356" s="123" t="s">
        <v>563</v>
      </c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COUNTIF('A1 Exploitation'!F312:F365,"ok")</f>
        <v>2</v>
      </c>
      <c r="F366" s="414">
        <f>COUNTA('A1 Exploitation'!F312:F365)</f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72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43630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42" x14ac:dyDescent="0.4">
      <c r="A379" s="164" t="s">
        <v>116</v>
      </c>
      <c r="B379" s="122" t="s">
        <v>30</v>
      </c>
      <c r="C379" s="122"/>
      <c r="D379" s="158" t="s">
        <v>495</v>
      </c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84" x14ac:dyDescent="0.4">
      <c r="A397" s="121" t="s">
        <v>224</v>
      </c>
      <c r="B397" s="122">
        <v>1</v>
      </c>
      <c r="C397" s="122"/>
      <c r="D397" s="229" t="s">
        <v>640</v>
      </c>
      <c r="E397" s="128" t="s">
        <v>568</v>
      </c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147" x14ac:dyDescent="0.4">
      <c r="A402" s="230" t="s">
        <v>316</v>
      </c>
      <c r="B402" s="122">
        <v>1</v>
      </c>
      <c r="C402" s="143" t="str">
        <f>IF(B402=0, -10, "0")</f>
        <v>0</v>
      </c>
      <c r="D402" s="556" t="s">
        <v>564</v>
      </c>
      <c r="E402" s="128" t="s">
        <v>565</v>
      </c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126" x14ac:dyDescent="0.4">
      <c r="A407" s="168" t="s">
        <v>133</v>
      </c>
      <c r="B407" s="122">
        <v>2</v>
      </c>
      <c r="C407" s="174" t="str">
        <f>IF(B407=0, -5, "0")</f>
        <v>0</v>
      </c>
      <c r="D407" s="229" t="s">
        <v>566</v>
      </c>
      <c r="E407" s="127"/>
      <c r="F407" s="123"/>
      <c r="G407" s="173"/>
    </row>
    <row r="408" spans="1:7" s="260" customFormat="1" ht="42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 t="s">
        <v>567</v>
      </c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414">
        <f>COUNTIF('A1 Exploitation'!F379:F423,"ok")</f>
        <v>2</v>
      </c>
      <c r="F424" s="414">
        <f>COUNTA('A1 Exploitation'!F379:F423)</f>
        <v>3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43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0.93478260869565222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43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0.93478260869565222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43630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63" x14ac:dyDescent="0.4">
      <c r="A450" s="121" t="s">
        <v>274</v>
      </c>
      <c r="B450" s="122">
        <v>1</v>
      </c>
      <c r="C450" s="122"/>
      <c r="D450" s="123" t="s">
        <v>667</v>
      </c>
      <c r="E450" s="123" t="s">
        <v>571</v>
      </c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105" x14ac:dyDescent="0.4">
      <c r="A453" s="215" t="s">
        <v>362</v>
      </c>
      <c r="B453" s="122">
        <v>1</v>
      </c>
      <c r="C453" s="169" t="str">
        <f>IF(B453=0, -5, "0")</f>
        <v>0</v>
      </c>
      <c r="D453" s="139" t="s">
        <v>569</v>
      </c>
      <c r="E453" s="172" t="s">
        <v>570</v>
      </c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38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54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0.9642857142857143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43630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43630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>
        <f>D542/(COUNT(B536:C541)*2)</f>
        <v>1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32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43630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16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>
        <f>D588/(COUNT(B579:C587)*2)</f>
        <v>1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572</v>
      </c>
      <c r="E592" s="123" t="s">
        <v>573</v>
      </c>
      <c r="F592" s="123"/>
      <c r="G592" s="129"/>
    </row>
    <row r="593" spans="1:7" ht="69" customHeight="1" x14ac:dyDescent="0.45">
      <c r="A593" s="226" t="s">
        <v>7</v>
      </c>
      <c r="B593" s="122">
        <v>0</v>
      </c>
      <c r="C593" s="143">
        <f>IF(B593=0, -10, IF(B593=1, -5, "0"))</f>
        <v>-10</v>
      </c>
      <c r="D593" s="170" t="s">
        <v>668</v>
      </c>
      <c r="E593" s="123" t="s">
        <v>574</v>
      </c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4" x14ac:dyDescent="0.4">
      <c r="A602" s="157" t="s">
        <v>377</v>
      </c>
      <c r="B602" s="122">
        <v>0</v>
      </c>
      <c r="C602" s="122"/>
      <c r="D602" s="419" t="s">
        <v>575</v>
      </c>
      <c r="E602" s="554" t="s">
        <v>576</v>
      </c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0</v>
      </c>
      <c r="C605" s="122"/>
      <c r="D605" s="411">
        <v>0</v>
      </c>
      <c r="E605" s="414">
        <f>COUNTIF('A1 Exploitation'!F579:F604,"ok")</f>
        <v>0</v>
      </c>
      <c r="F605" s="414">
        <f>COUNTA('A1 Exploitation'!F579:F604)</f>
        <v>2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7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>
        <f>D606/(COUNT(B592:C605)*2)</f>
        <v>0.26923076923076922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23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>
        <f>D609/(COUNT(B579:C587,B592:C605)*2)</f>
        <v>0.54761904761904767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43630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16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>
        <f>D627/(COUNT(B618:C626)*2)</f>
        <v>1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33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3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84.75" x14ac:dyDescent="0.45">
      <c r="A644" s="226" t="s">
        <v>50</v>
      </c>
      <c r="B644" s="122">
        <v>0</v>
      </c>
      <c r="C644" s="143">
        <f>IF(B644=0, -10, IF(B644=1, -5, "0"))</f>
        <v>-10</v>
      </c>
      <c r="D644" s="200" t="s">
        <v>669</v>
      </c>
      <c r="E644" s="123" t="s">
        <v>577</v>
      </c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2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0.125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156.75" customHeight="1" x14ac:dyDescent="0.4">
      <c r="A655" s="203" t="s">
        <v>419</v>
      </c>
      <c r="B655" s="122">
        <v>1</v>
      </c>
      <c r="C655" s="174"/>
      <c r="D655" s="140" t="s">
        <v>578</v>
      </c>
      <c r="E655" s="170" t="s">
        <v>641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42" x14ac:dyDescent="0.4">
      <c r="A662" s="125" t="s">
        <v>329</v>
      </c>
      <c r="B662" s="122">
        <v>1</v>
      </c>
      <c r="C662" s="307"/>
      <c r="D662" s="179" t="s">
        <v>642</v>
      </c>
      <c r="E662" s="128" t="s">
        <v>636</v>
      </c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05" x14ac:dyDescent="0.4">
      <c r="A665" s="402" t="s">
        <v>318</v>
      </c>
      <c r="B665" s="122">
        <v>1</v>
      </c>
      <c r="C665" s="174" t="str">
        <f>IF(B665=0, -5, "0")</f>
        <v>0</v>
      </c>
      <c r="D665" s="557" t="s">
        <v>633</v>
      </c>
      <c r="E665" s="554" t="s">
        <v>643</v>
      </c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21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0.875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55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0.76388888888888884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43630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63" x14ac:dyDescent="0.4">
      <c r="A683" s="138" t="s">
        <v>43</v>
      </c>
      <c r="B683" s="122" t="s">
        <v>30</v>
      </c>
      <c r="C683" s="122"/>
      <c r="D683" s="123" t="s">
        <v>634</v>
      </c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42" x14ac:dyDescent="0.4">
      <c r="A696" s="272" t="s">
        <v>389</v>
      </c>
      <c r="B696" s="122" t="s">
        <v>30</v>
      </c>
      <c r="C696" s="174"/>
      <c r="D696" s="419" t="s">
        <v>531</v>
      </c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v>2</v>
      </c>
      <c r="C700" s="122"/>
      <c r="D700" s="411">
        <v>1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1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43630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105" x14ac:dyDescent="0.4">
      <c r="A714" s="272" t="s">
        <v>322</v>
      </c>
      <c r="B714" s="275">
        <v>1</v>
      </c>
      <c r="C714" s="275"/>
      <c r="D714" s="160" t="s">
        <v>644</v>
      </c>
      <c r="E714" s="160" t="s">
        <v>635</v>
      </c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v>2</v>
      </c>
      <c r="C721" s="126"/>
      <c r="D721" s="411">
        <v>1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0.9375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0.84166666666666656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0.87082066869300911</v>
      </c>
      <c r="E730" s="259"/>
      <c r="F730" s="259"/>
    </row>
  </sheetData>
  <sheetProtection formatCells="0" formatColumns="0" formatRows="0"/>
  <mergeCells count="159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E207:E208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719:B721 B178:B185 B195:B202 B113:B119 B140:B146 B359:B366 B348:B356 B56:B63 B312:B319 B39:B42 B536:B541 B592:B605 B546:B555 B506:B516 B618:B626 B122:B128 B654:B660 B558:B565 B85:B102 B292:B299 B379:B389 B449:B463 B519:B525 B417:B424 B492:B504 B269:B289 B579:B587 B662:B668 B394:B414 B66:B82 B237:B244 B324:B343 B167:B175 B465:B471 B643:B649 B257:B264 B207:B226 B681:B700 B105:B110 B30:B37 B231:B235 B437:B444 B528:B529 B484:B490 B631:B638 B21:B25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" zoomScale="80" zoomScaleNormal="90" zoomScaleSheetLayoutView="80" workbookViewId="0">
      <selection activeCell="E78" sqref="E78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">
        <v>543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v>43630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>
        <f>D199</f>
        <v>0.80392156862745101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ht="49.5" x14ac:dyDescent="0.3">
      <c r="A17" s="7" t="s">
        <v>225</v>
      </c>
      <c r="B17" s="265">
        <v>0</v>
      </c>
      <c r="C17" s="265"/>
      <c r="D17" s="63" t="s">
        <v>579</v>
      </c>
      <c r="E17" s="63" t="s">
        <v>580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49.5" x14ac:dyDescent="0.3">
      <c r="A19" s="7" t="s">
        <v>68</v>
      </c>
      <c r="B19" s="265">
        <v>1</v>
      </c>
      <c r="C19" s="265"/>
      <c r="D19" s="63" t="s">
        <v>581</v>
      </c>
      <c r="E19" s="63" t="s">
        <v>582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7</v>
      </c>
    </row>
    <row r="23" spans="1:7" x14ac:dyDescent="0.3">
      <c r="A23" s="533" t="s">
        <v>251</v>
      </c>
      <c r="B23" s="536"/>
      <c r="C23" s="537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ht="66" x14ac:dyDescent="0.3">
      <c r="A28" s="30" t="s">
        <v>308</v>
      </c>
      <c r="B28" s="265">
        <v>2</v>
      </c>
      <c r="C28" s="265"/>
      <c r="D28" s="63" t="s">
        <v>583</v>
      </c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ht="49.5" x14ac:dyDescent="0.3">
      <c r="A30" s="7" t="s">
        <v>244</v>
      </c>
      <c r="B30" s="265">
        <v>1</v>
      </c>
      <c r="C30" s="265"/>
      <c r="D30" s="63" t="s">
        <v>659</v>
      </c>
      <c r="E30" s="63" t="s">
        <v>584</v>
      </c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ht="33" x14ac:dyDescent="0.3">
      <c r="A32" s="7" t="s">
        <v>249</v>
      </c>
      <c r="B32" s="265">
        <v>0</v>
      </c>
      <c r="C32" s="265"/>
      <c r="D32" s="555" t="s">
        <v>585</v>
      </c>
      <c r="E32" s="63" t="s">
        <v>660</v>
      </c>
      <c r="F32" s="265"/>
    </row>
    <row r="33" spans="1:7" x14ac:dyDescent="0.3">
      <c r="A33" s="533" t="s">
        <v>34</v>
      </c>
      <c r="B33" s="536"/>
      <c r="C33" s="537"/>
      <c r="D33" s="380">
        <f>SUM(B26:C32)</f>
        <v>11</v>
      </c>
    </row>
    <row r="34" spans="1:7" x14ac:dyDescent="0.3">
      <c r="A34" s="533" t="s">
        <v>251</v>
      </c>
      <c r="B34" s="536"/>
      <c r="C34" s="537"/>
      <c r="D34" s="21">
        <f>D33/(COUNT(B26:C32)*2)</f>
        <v>0.7857142857142857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10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3"/>
      <c r="E47" s="63"/>
      <c r="F47" s="265"/>
    </row>
    <row r="48" spans="1:7" ht="82.5" x14ac:dyDescent="0.3">
      <c r="A48" s="7" t="s">
        <v>192</v>
      </c>
      <c r="B48" s="265">
        <v>1</v>
      </c>
      <c r="C48" s="265"/>
      <c r="D48" s="63" t="s">
        <v>586</v>
      </c>
      <c r="E48" s="63" t="s">
        <v>587</v>
      </c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 t="s">
        <v>588</v>
      </c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9</v>
      </c>
    </row>
    <row r="53" spans="1:7" x14ac:dyDescent="0.3">
      <c r="A53" s="533" t="s">
        <v>251</v>
      </c>
      <c r="B53" s="536"/>
      <c r="C53" s="537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ht="99" x14ac:dyDescent="0.3">
      <c r="A58" s="11" t="s">
        <v>205</v>
      </c>
      <c r="B58" s="265">
        <v>1</v>
      </c>
      <c r="C58" s="265"/>
      <c r="D58" s="63" t="s">
        <v>589</v>
      </c>
      <c r="E58" s="63" t="s">
        <v>590</v>
      </c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99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626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13</v>
      </c>
    </row>
    <row r="64" spans="1:7" x14ac:dyDescent="0.3">
      <c r="A64" s="533" t="s">
        <v>251</v>
      </c>
      <c r="B64" s="536"/>
      <c r="C64" s="537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67.5" x14ac:dyDescent="0.4">
      <c r="A67" s="7" t="s">
        <v>227</v>
      </c>
      <c r="B67" s="68">
        <v>1</v>
      </c>
      <c r="C67" s="69"/>
      <c r="D67" s="63" t="s">
        <v>613</v>
      </c>
      <c r="E67" s="63" t="s">
        <v>614</v>
      </c>
      <c r="F67" s="265"/>
    </row>
    <row r="68" spans="1:7" ht="51" x14ac:dyDescent="0.4">
      <c r="A68" s="7" t="s">
        <v>228</v>
      </c>
      <c r="B68" s="68">
        <v>0</v>
      </c>
      <c r="C68" s="69"/>
      <c r="D68" s="63" t="s">
        <v>661</v>
      </c>
      <c r="E68" s="63" t="s">
        <v>591</v>
      </c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66.75" x14ac:dyDescent="0.35">
      <c r="A75" s="32" t="s">
        <v>162</v>
      </c>
      <c r="B75" s="68">
        <v>2</v>
      </c>
      <c r="C75" s="88" t="str">
        <f>IF(B75=0, -5, "0")</f>
        <v>0</v>
      </c>
      <c r="D75" s="63" t="s">
        <v>592</v>
      </c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ht="49.5" x14ac:dyDescent="0.3">
      <c r="A78" s="9" t="s">
        <v>193</v>
      </c>
      <c r="B78" s="68">
        <v>1</v>
      </c>
      <c r="C78" s="266"/>
      <c r="D78" s="63" t="s">
        <v>593</v>
      </c>
      <c r="E78" s="63" t="s">
        <v>662</v>
      </c>
      <c r="F78" s="265"/>
      <c r="G78" s="93"/>
    </row>
    <row r="79" spans="1:7" ht="66" x14ac:dyDescent="0.3">
      <c r="A79" s="7" t="s">
        <v>149</v>
      </c>
      <c r="B79" s="68">
        <v>1</v>
      </c>
      <c r="C79" s="265"/>
      <c r="D79" s="63" t="s">
        <v>619</v>
      </c>
      <c r="E79" s="63" t="s">
        <v>620</v>
      </c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594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15</v>
      </c>
    </row>
    <row r="85" spans="1:7" x14ac:dyDescent="0.3">
      <c r="A85" s="533" t="s">
        <v>251</v>
      </c>
      <c r="B85" s="536"/>
      <c r="C85" s="537"/>
      <c r="D85" s="21">
        <f>D84/(COUNT(B67:C83)*2)</f>
        <v>0.75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33.75" x14ac:dyDescent="0.35">
      <c r="A94" s="28" t="s">
        <v>196</v>
      </c>
      <c r="B94" s="78">
        <v>2</v>
      </c>
      <c r="C94" s="88" t="str">
        <f>IF(B94=0, -5, "0")</f>
        <v>0</v>
      </c>
      <c r="D94" s="63" t="s">
        <v>595</v>
      </c>
      <c r="E94" s="265"/>
      <c r="F94" s="265"/>
    </row>
    <row r="95" spans="1:7" ht="49.5" x14ac:dyDescent="0.3">
      <c r="A95" s="8" t="s">
        <v>138</v>
      </c>
      <c r="B95" s="78">
        <v>1</v>
      </c>
      <c r="C95" s="265"/>
      <c r="D95" s="63" t="s">
        <v>517</v>
      </c>
      <c r="E95" s="63" t="s">
        <v>596</v>
      </c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23</v>
      </c>
    </row>
    <row r="103" spans="1:7" x14ac:dyDescent="0.3">
      <c r="A103" s="533" t="s">
        <v>251</v>
      </c>
      <c r="B103" s="536"/>
      <c r="C103" s="537"/>
      <c r="D103" s="21">
        <f>D102/(COUNT(B88:C101)*2)</f>
        <v>0.95833333333333337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597</v>
      </c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50.25" x14ac:dyDescent="0.35">
      <c r="A115" s="32" t="s">
        <v>268</v>
      </c>
      <c r="B115" s="78">
        <v>1</v>
      </c>
      <c r="C115" s="88" t="str">
        <f>IF(B115=0, -5, "0")</f>
        <v>0</v>
      </c>
      <c r="D115" s="63" t="s">
        <v>598</v>
      </c>
      <c r="E115" s="63" t="s">
        <v>599</v>
      </c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21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>
        <f>D118/(COUNT(B107:C117)*2)</f>
        <v>0.95454545454545459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51" x14ac:dyDescent="0.4">
      <c r="A124" s="7" t="s">
        <v>249</v>
      </c>
      <c r="B124" s="79">
        <v>1</v>
      </c>
      <c r="C124" s="69"/>
      <c r="D124" s="63" t="s">
        <v>600</v>
      </c>
      <c r="E124" s="63" t="s">
        <v>601</v>
      </c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602</v>
      </c>
      <c r="E127" s="70"/>
      <c r="F127" s="265"/>
    </row>
    <row r="128" spans="1:7" ht="66.75" x14ac:dyDescent="0.35">
      <c r="A128" s="28" t="s">
        <v>197</v>
      </c>
      <c r="B128" s="79">
        <v>1</v>
      </c>
      <c r="C128" s="88" t="str">
        <f>IF(B128=0, -5, "0")</f>
        <v>0</v>
      </c>
      <c r="D128" s="63" t="s">
        <v>630</v>
      </c>
      <c r="E128" s="63" t="s">
        <v>627</v>
      </c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50.25" x14ac:dyDescent="0.35">
      <c r="A132" s="31" t="s">
        <v>272</v>
      </c>
      <c r="B132" s="79">
        <v>1</v>
      </c>
      <c r="C132" s="88" t="str">
        <f>IF(B132=0, -5, "0")</f>
        <v>0</v>
      </c>
      <c r="D132" s="63" t="s">
        <v>603</v>
      </c>
      <c r="E132" s="63" t="s">
        <v>604</v>
      </c>
      <c r="F132" s="265"/>
    </row>
    <row r="133" spans="1:7" x14ac:dyDescent="0.3">
      <c r="A133" s="533" t="s">
        <v>34</v>
      </c>
      <c r="B133" s="536"/>
      <c r="C133" s="537"/>
      <c r="D133" s="380">
        <f>SUM(B122:C132)</f>
        <v>19</v>
      </c>
    </row>
    <row r="134" spans="1:7" x14ac:dyDescent="0.3">
      <c r="A134" s="533" t="s">
        <v>251</v>
      </c>
      <c r="B134" s="536"/>
      <c r="C134" s="537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34.5" x14ac:dyDescent="0.4">
      <c r="A137" s="11" t="s">
        <v>258</v>
      </c>
      <c r="B137" s="78" t="s">
        <v>30</v>
      </c>
      <c r="C137" s="69"/>
      <c r="D137" s="63" t="s">
        <v>605</v>
      </c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50.25" x14ac:dyDescent="0.35">
      <c r="A145" s="28" t="s">
        <v>165</v>
      </c>
      <c r="B145" s="78">
        <v>0</v>
      </c>
      <c r="C145" s="88">
        <f>IF(B145=0, -5, "0")</f>
        <v>-5</v>
      </c>
      <c r="D145" s="95" t="s">
        <v>606</v>
      </c>
      <c r="E145" s="63" t="s">
        <v>652</v>
      </c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3</v>
      </c>
    </row>
    <row r="150" spans="1:7" x14ac:dyDescent="0.3">
      <c r="A150" s="533" t="s">
        <v>251</v>
      </c>
      <c r="B150" s="536"/>
      <c r="C150" s="537"/>
      <c r="D150" s="21">
        <f>D149/(COUNT(B137:C148)*2)</f>
        <v>0.25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ht="49.5" x14ac:dyDescent="0.3">
      <c r="A153" s="36" t="s">
        <v>235</v>
      </c>
      <c r="B153" s="265">
        <v>0</v>
      </c>
      <c r="C153" s="265"/>
      <c r="D153" s="63" t="s">
        <v>607</v>
      </c>
      <c r="E153" s="63" t="s">
        <v>608</v>
      </c>
      <c r="F153" s="265"/>
    </row>
    <row r="154" spans="1:7" ht="49.5" x14ac:dyDescent="0.3">
      <c r="A154" s="7" t="s">
        <v>127</v>
      </c>
      <c r="B154" s="265">
        <v>1</v>
      </c>
      <c r="C154" s="265"/>
      <c r="D154" s="63" t="s">
        <v>653</v>
      </c>
      <c r="E154" s="63" t="s">
        <v>609</v>
      </c>
      <c r="F154" s="265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654</v>
      </c>
      <c r="E155" s="63" t="s">
        <v>610</v>
      </c>
      <c r="F155" s="265"/>
    </row>
    <row r="156" spans="1:7" ht="99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655</v>
      </c>
      <c r="E156" s="63" t="s">
        <v>611</v>
      </c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11</v>
      </c>
    </row>
    <row r="162" spans="1:7" x14ac:dyDescent="0.3">
      <c r="A162" s="533" t="s">
        <v>251</v>
      </c>
      <c r="B162" s="536"/>
      <c r="C162" s="537"/>
      <c r="D162" s="21">
        <f>D161/(COUNT(B153:C160)*2)</f>
        <v>0.6875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49.25" x14ac:dyDescent="0.35">
      <c r="A165" s="28" t="s">
        <v>242</v>
      </c>
      <c r="B165" s="265">
        <v>1</v>
      </c>
      <c r="C165" s="88" t="str">
        <f>IF(B165=0, -5, "0")</f>
        <v>0</v>
      </c>
      <c r="D165" s="63" t="s">
        <v>612</v>
      </c>
      <c r="E165" s="63" t="s">
        <v>615</v>
      </c>
      <c r="F165" s="265"/>
    </row>
    <row r="166" spans="1:7" ht="99" x14ac:dyDescent="0.3">
      <c r="A166" s="7" t="s">
        <v>243</v>
      </c>
      <c r="B166" s="265">
        <v>1</v>
      </c>
      <c r="C166" s="265"/>
      <c r="D166" s="63" t="s">
        <v>621</v>
      </c>
      <c r="E166" s="63" t="s">
        <v>616</v>
      </c>
      <c r="F166" s="265"/>
    </row>
    <row r="167" spans="1:7" ht="49.5" x14ac:dyDescent="0.3">
      <c r="A167" s="30" t="s">
        <v>176</v>
      </c>
      <c r="B167" s="265">
        <v>1</v>
      </c>
      <c r="C167" s="265"/>
      <c r="D167" s="63" t="s">
        <v>656</v>
      </c>
      <c r="E167" s="63" t="s">
        <v>657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5</v>
      </c>
    </row>
    <row r="170" spans="1:7" x14ac:dyDescent="0.3">
      <c r="A170" s="533" t="s">
        <v>251</v>
      </c>
      <c r="B170" s="536"/>
      <c r="C170" s="537"/>
      <c r="D170" s="21">
        <f>D169/(COUNT(B165:C168)*2)</f>
        <v>0.625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ht="49.5" x14ac:dyDescent="0.3">
      <c r="A173" s="8" t="s">
        <v>152</v>
      </c>
      <c r="B173" s="265">
        <v>1</v>
      </c>
      <c r="C173" s="265"/>
      <c r="D173" s="63" t="s">
        <v>617</v>
      </c>
      <c r="E173" s="63" t="s">
        <v>618</v>
      </c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ht="49.5" x14ac:dyDescent="0.3">
      <c r="A176" s="7" t="s">
        <v>128</v>
      </c>
      <c r="B176" s="265">
        <v>1</v>
      </c>
      <c r="C176" s="265"/>
      <c r="D176" s="63" t="s">
        <v>658</v>
      </c>
      <c r="E176" s="63" t="s">
        <v>622</v>
      </c>
      <c r="F176" s="265"/>
    </row>
    <row r="177" spans="1:7" x14ac:dyDescent="0.3">
      <c r="A177" s="533" t="s">
        <v>34</v>
      </c>
      <c r="B177" s="536"/>
      <c r="C177" s="537"/>
      <c r="D177" s="380">
        <f>SUM(B173:C176)</f>
        <v>6</v>
      </c>
    </row>
    <row r="178" spans="1:7" x14ac:dyDescent="0.3">
      <c r="A178" s="533" t="s">
        <v>251</v>
      </c>
      <c r="B178" s="536"/>
      <c r="C178" s="537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ht="33" x14ac:dyDescent="0.3">
      <c r="A181" s="30" t="s">
        <v>270</v>
      </c>
      <c r="B181" s="265">
        <v>0</v>
      </c>
      <c r="C181" s="265"/>
      <c r="D181" s="63" t="s">
        <v>531</v>
      </c>
      <c r="E181" s="63" t="s">
        <v>623</v>
      </c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8</v>
      </c>
    </row>
    <row r="187" spans="1:7" x14ac:dyDescent="0.3">
      <c r="A187" s="533" t="s">
        <v>251</v>
      </c>
      <c r="B187" s="536"/>
      <c r="C187" s="537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ht="66" x14ac:dyDescent="0.3">
      <c r="A190" s="30" t="s">
        <v>309</v>
      </c>
      <c r="B190" s="265">
        <v>1</v>
      </c>
      <c r="C190" s="265"/>
      <c r="D190" s="63" t="s">
        <v>624</v>
      </c>
      <c r="E190" s="63" t="s">
        <v>625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>
        <v>2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3</v>
      </c>
    </row>
    <row r="195" spans="1:6" x14ac:dyDescent="0.3">
      <c r="A195" s="533" t="s">
        <v>251</v>
      </c>
      <c r="B195" s="536"/>
      <c r="C195" s="537"/>
      <c r="D195" s="21">
        <f>D194/(COUNT(B190:C193)*2)</f>
        <v>0.75</v>
      </c>
    </row>
    <row r="197" spans="1:6" ht="18" x14ac:dyDescent="0.35">
      <c r="A197" s="43" t="s">
        <v>422</v>
      </c>
      <c r="B197" s="264"/>
      <c r="C197" s="264"/>
      <c r="D197" s="104">
        <f>E197/F197</f>
        <v>0.14285714285714285</v>
      </c>
      <c r="E197" s="416">
        <f>COUNTIF('A1 Technique'!F17:F193,"ok")</f>
        <v>2</v>
      </c>
      <c r="F197" s="416">
        <f>COUNTA('A1 Technique'!F17:F193)</f>
        <v>14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164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0.80392156862745101</v>
      </c>
    </row>
  </sheetData>
  <sheetProtection algorithmName="SHA-512" hashValue="zJph9iN9mtPXtDIeXK/qyXeBZpQhyNeUhy8q9s7j7ZCSj1kfDrDc5/Gdg+kgrHptOMbadFbGhWGn9YlOmwMtBg==" saltValue="47lYPhXwMCndwXCNLOE1xw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190:B193 B46:B51 B153:B160 B37:B41 B67:B83 B88:B101 B56:B62 B107:B117 B122:B132 B165:B168 B173:B176 B181:B185">
      <formula1>$B$1:$B$4</formula1>
    </dataValidation>
  </dataValidations>
  <pageMargins left="0.7" right="0.7" top="0.75" bottom="0.75" header="0.3" footer="0.3"/>
  <pageSetup paperSize="9" scale="49" orientation="portrait" r:id="rId1"/>
  <rowBreaks count="1" manualBreakCount="1">
    <brk id="64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3" zoomScale="60" zoomScaleNormal="100" workbookViewId="0">
      <selection activeCell="A165" sqref="A165:F1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Menzel Borguiba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424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461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462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425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463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459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Menzel Borguiba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M Souheil DRAOUI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43543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2019-06-27T08:32:46Z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