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anzel Bourguiba\2018\6\"/>
    </mc:Choice>
  </mc:AlternateContent>
  <bookViews>
    <workbookView xWindow="0" yWindow="0" windowWidth="20490" windowHeight="7755" tabRatio="916" activeTab="3"/>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8" l="1"/>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197" i="32"/>
  <c r="D197" i="25" l="1"/>
  <c r="D197" i="35"/>
  <c r="F543" i="31"/>
  <c r="F532" i="43"/>
  <c r="E532" i="43"/>
  <c r="D476" i="38"/>
  <c r="D476" i="31"/>
  <c r="D476" i="33"/>
  <c r="D476" i="43"/>
  <c r="D444" i="43"/>
  <c r="F543" i="43"/>
  <c r="B9" i="37" l="1"/>
  <c r="B8" i="37"/>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543" i="36"/>
  <c r="B532" i="36"/>
  <c r="B512" i="36"/>
  <c r="B498" i="36"/>
  <c r="B476" i="36"/>
  <c r="B439" i="36"/>
  <c r="B386" i="36"/>
  <c r="B353" i="36"/>
  <c r="B313" i="36"/>
  <c r="B261" i="36"/>
  <c r="B200" i="36"/>
  <c r="B153" i="36"/>
  <c r="B99" i="36"/>
  <c r="B41"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F197" i="41" l="1"/>
  <c r="F197" i="39"/>
  <c r="E197" i="25"/>
  <c r="D477" i="38"/>
  <c r="B476" i="43"/>
  <c r="D477" i="43" s="1"/>
  <c r="D476" i="40"/>
  <c r="B476" i="40" s="1"/>
  <c r="D477" i="40" s="1"/>
  <c r="D313" i="40"/>
  <c r="B313"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57" i="40"/>
  <c r="D458" i="40" s="1"/>
  <c r="D426" i="40"/>
  <c r="D427" i="40" s="1"/>
  <c r="D417" i="40"/>
  <c r="D418" i="40" s="1"/>
  <c r="D406" i="40"/>
  <c r="D407" i="40" s="1"/>
  <c r="D373" i="40"/>
  <c r="D374" i="40" s="1"/>
  <c r="D333" i="40"/>
  <c r="D334" i="40" s="1"/>
  <c r="D314" i="40"/>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D543" i="38" s="1"/>
  <c r="D544" i="38" s="1"/>
  <c r="E543" i="38"/>
  <c r="F532" i="38"/>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D313" i="38" s="1"/>
  <c r="D314" i="38" s="1"/>
  <c r="F261" i="38"/>
  <c r="E261" i="38"/>
  <c r="D261" i="38" s="1"/>
  <c r="F200" i="38"/>
  <c r="D200" i="38" s="1"/>
  <c r="E200" i="38"/>
  <c r="F153" i="38"/>
  <c r="E153" i="38"/>
  <c r="D153" i="38" s="1"/>
  <c r="D154" i="38" s="1"/>
  <c r="F99" i="38"/>
  <c r="E99" i="38"/>
  <c r="D99" i="38" s="1"/>
  <c r="F41" i="38"/>
  <c r="E41" i="38"/>
  <c r="D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D533" i="33" s="1"/>
  <c r="D534" i="33" s="1"/>
  <c r="F512" i="33"/>
  <c r="E512" i="33"/>
  <c r="D512" i="33" s="1"/>
  <c r="D513" i="33" s="1"/>
  <c r="D514" i="33" s="1"/>
  <c r="F498" i="33"/>
  <c r="E498" i="33"/>
  <c r="D498" i="33" s="1"/>
  <c r="D499" i="33" s="1"/>
  <c r="F476" i="33"/>
  <c r="E476" i="33"/>
  <c r="F439" i="33"/>
  <c r="E439" i="33"/>
  <c r="D439" i="33" s="1"/>
  <c r="D440" i="33" s="1"/>
  <c r="F386" i="33"/>
  <c r="E386" i="33"/>
  <c r="D386" i="33" s="1"/>
  <c r="D387" i="33" s="1"/>
  <c r="F353" i="33"/>
  <c r="E353" i="33"/>
  <c r="D353" i="33" s="1"/>
  <c r="D354" i="33" s="1"/>
  <c r="F313" i="33"/>
  <c r="E313" i="33"/>
  <c r="D313" i="33" s="1"/>
  <c r="F261" i="33"/>
  <c r="E261" i="33"/>
  <c r="D261" i="33" s="1"/>
  <c r="D262" i="33" s="1"/>
  <c r="F200" i="33"/>
  <c r="E200" i="33"/>
  <c r="D200" i="33" s="1"/>
  <c r="D201" i="33" s="1"/>
  <c r="F153" i="33"/>
  <c r="E153" i="33"/>
  <c r="F99" i="33"/>
  <c r="E99" i="33"/>
  <c r="D99" i="33" s="1"/>
  <c r="F41" i="33"/>
  <c r="E41" i="33"/>
  <c r="D41" i="33" s="1"/>
  <c r="D42" i="33" s="1"/>
  <c r="F200" i="43"/>
  <c r="F153" i="43"/>
  <c r="F99" i="43"/>
  <c r="F41" i="43"/>
  <c r="E543" i="43"/>
  <c r="D543" i="43" s="1"/>
  <c r="B543" i="43" s="1"/>
  <c r="D544" i="43" s="1"/>
  <c r="D532" i="43"/>
  <c r="B532" i="43" s="1"/>
  <c r="D533" i="43" s="1"/>
  <c r="D534" i="43" s="1"/>
  <c r="B162" i="29" s="1"/>
  <c r="F512" i="43"/>
  <c r="E512" i="43"/>
  <c r="D512" i="43" s="1"/>
  <c r="B512" i="43" s="1"/>
  <c r="D513" i="43" s="1"/>
  <c r="D514" i="43" s="1"/>
  <c r="B152" i="29" s="1"/>
  <c r="F498" i="43"/>
  <c r="E498" i="43"/>
  <c r="F476" i="43"/>
  <c r="E476" i="43"/>
  <c r="F439" i="43"/>
  <c r="E439" i="43"/>
  <c r="F386" i="43"/>
  <c r="E386" i="43"/>
  <c r="F353" i="43"/>
  <c r="E353" i="43"/>
  <c r="F313" i="43"/>
  <c r="E313" i="43"/>
  <c r="D313" i="43" s="1"/>
  <c r="B313" i="43" s="1"/>
  <c r="D314" i="43" s="1"/>
  <c r="F261" i="43"/>
  <c r="E261" i="43"/>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513" i="38" l="1"/>
  <c r="D514" i="38" s="1"/>
  <c r="B512" i="40"/>
  <c r="D513" i="40" s="1"/>
  <c r="D514" i="40" s="1"/>
  <c r="D547" i="38"/>
  <c r="D100" i="38"/>
  <c r="D101" i="38" s="1"/>
  <c r="D100" i="33"/>
  <c r="D440" i="38"/>
  <c r="D547" i="40"/>
  <c r="B41" i="40"/>
  <c r="D42" i="40" s="1"/>
  <c r="D45" i="40" s="1"/>
  <c r="D46" i="40" s="1"/>
  <c r="D353" i="43"/>
  <c r="D439" i="43"/>
  <c r="B439" i="43" s="1"/>
  <c r="D440" i="43" s="1"/>
  <c r="D498" i="43"/>
  <c r="B498" i="43" s="1"/>
  <c r="D499" i="43" s="1"/>
  <c r="D153" i="33"/>
  <c r="D154" i="33" s="1"/>
  <c r="D157" i="33" s="1"/>
  <c r="D158" i="33" s="1"/>
  <c r="D386" i="43"/>
  <c r="B386" i="43" s="1"/>
  <c r="D387" i="43" s="1"/>
  <c r="D388" i="43" s="1"/>
  <c r="D261" i="43"/>
  <c r="B261" i="43" s="1"/>
  <c r="D262" i="43" s="1"/>
  <c r="D265" i="43" s="1"/>
  <c r="D266" i="43" s="1"/>
  <c r="D41" i="43"/>
  <c r="D547" i="33"/>
  <c r="D155" i="43"/>
  <c r="D157" i="43"/>
  <c r="D158" i="43" s="1"/>
  <c r="D390" i="43"/>
  <c r="D391" i="43" s="1"/>
  <c r="D202" i="43"/>
  <c r="D204" i="43"/>
  <c r="D205" i="43" s="1"/>
  <c r="D443" i="43"/>
  <c r="D441" i="43"/>
  <c r="D263" i="43"/>
  <c r="D478" i="43"/>
  <c r="D480" i="43"/>
  <c r="D481" i="43" s="1"/>
  <c r="D545" i="43"/>
  <c r="B171" i="29" s="1"/>
  <c r="D101" i="43"/>
  <c r="D102" i="43"/>
  <c r="D103" i="43" s="1"/>
  <c r="D315" i="43"/>
  <c r="D317" i="43"/>
  <c r="D318" i="43" s="1"/>
  <c r="D500" i="43"/>
  <c r="D502" i="43"/>
  <c r="D503" i="43" s="1"/>
  <c r="B143" i="29" s="1"/>
  <c r="D502" i="40"/>
  <c r="D503" i="40"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477" i="31"/>
  <c r="D478" i="31" s="1"/>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263" i="38"/>
  <c r="D265" i="38"/>
  <c r="D266" i="38" s="1"/>
  <c r="D155" i="38"/>
  <c r="D157" i="38"/>
  <c r="D158" i="38" s="1"/>
  <c r="D480" i="38"/>
  <c r="D481" i="38" s="1"/>
  <c r="D478" i="38"/>
  <c r="D102" i="38"/>
  <c r="D103" i="38" s="1"/>
  <c r="D317" i="38"/>
  <c r="D318" i="38" s="1"/>
  <c r="D315" i="38"/>
  <c r="D43" i="38"/>
  <c r="D355" i="38"/>
  <c r="D500" i="38"/>
  <c r="D85" i="38"/>
  <c r="D173" i="38"/>
  <c r="D85" i="31"/>
  <c r="D173" i="31"/>
  <c r="D263" i="33"/>
  <c r="D265" i="33"/>
  <c r="D266" i="33" s="1"/>
  <c r="D388" i="33"/>
  <c r="D390" i="33"/>
  <c r="D391" i="33" s="1"/>
  <c r="D317" i="33"/>
  <c r="D318" i="33" s="1"/>
  <c r="D204" i="33"/>
  <c r="D205" i="33" s="1"/>
  <c r="D202" i="33"/>
  <c r="D441" i="33"/>
  <c r="D443" i="33"/>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4" i="33" l="1"/>
  <c r="B126" i="29" s="1"/>
  <c r="D443" i="38"/>
  <c r="D444" i="38" s="1"/>
  <c r="D441" i="38"/>
  <c r="D102" i="33"/>
  <c r="D103" i="33" s="1"/>
  <c r="D101" i="33"/>
  <c r="D43" i="40"/>
  <c r="D478" i="33"/>
  <c r="D480" i="31"/>
  <c r="D481" i="31" s="1"/>
  <c r="D547" i="43"/>
  <c r="B41" i="43"/>
  <c r="D42" i="43" s="1"/>
  <c r="D441" i="40"/>
  <c r="D355" i="43"/>
  <c r="D357" i="43"/>
  <c r="D358" i="43" s="1"/>
  <c r="B107" i="29" s="1"/>
  <c r="D155" i="33"/>
  <c r="D204" i="40"/>
  <c r="D205" i="40" s="1"/>
  <c r="D204" i="38"/>
  <c r="D205" i="38" s="1"/>
  <c r="B71" i="29"/>
  <c r="D222" i="36"/>
  <c r="D223" i="36" s="1"/>
  <c r="D100" i="36"/>
  <c r="D101" i="36" s="1"/>
  <c r="D548" i="33"/>
  <c r="D549" i="33"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102" i="39" l="1"/>
  <c r="D103" i="39" s="1"/>
  <c r="D84" i="41"/>
  <c r="D85" i="41" s="1"/>
  <c r="D102" i="41"/>
  <c r="D103" i="41" s="1"/>
  <c r="D118" i="41"/>
  <c r="D119" i="41" s="1"/>
  <c r="D149" i="41"/>
  <c r="D150" i="41" s="1"/>
  <c r="D118" i="39"/>
  <c r="D119" i="39" s="1"/>
  <c r="D161" i="39"/>
  <c r="D162" i="39" s="1"/>
  <c r="D161" i="41"/>
  <c r="D162" i="41" s="1"/>
  <c r="D43" i="43"/>
  <c r="D45" i="43"/>
  <c r="D46" i="43"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41" l="1"/>
  <c r="B184" i="29"/>
  <c r="B11" i="39"/>
  <c r="B183" i="29"/>
  <c r="B12" i="43"/>
  <c r="B35" i="29"/>
  <c r="B128" i="29"/>
  <c r="B101" i="29"/>
  <c r="B12" i="40" l="1"/>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01" i="31" l="1"/>
  <c r="D102" i="31"/>
  <c r="D103" i="31" s="1"/>
  <c r="D202" i="31"/>
  <c r="D204" i="31"/>
  <c r="D205" i="31" s="1"/>
  <c r="D317" i="31"/>
  <c r="D318" i="31" s="1"/>
  <c r="D315" i="31"/>
  <c r="D390" i="31"/>
  <c r="D391" i="31" s="1"/>
  <c r="D388" i="31"/>
  <c r="D133" i="35"/>
  <c r="D134" i="35" s="1"/>
  <c r="D102" i="35"/>
  <c r="D103" i="35" s="1"/>
  <c r="D41" i="31"/>
  <c r="D153" i="31"/>
  <c r="D154" i="31" s="1"/>
  <c r="D261" i="31"/>
  <c r="D262" i="31" s="1"/>
  <c r="D353" i="31"/>
  <c r="D354" i="31" s="1"/>
  <c r="D439" i="31"/>
  <c r="D440" i="31" s="1"/>
  <c r="D498" i="31"/>
  <c r="D499" i="31" s="1"/>
  <c r="D532" i="31"/>
  <c r="D533" i="31" s="1"/>
  <c r="D534" i="31" s="1"/>
  <c r="D161" i="35"/>
  <c r="D162" i="35" s="1"/>
  <c r="D149" i="35"/>
  <c r="D150" i="35" s="1"/>
  <c r="D118" i="35"/>
  <c r="D119" i="35" s="1"/>
  <c r="D63" i="35"/>
  <c r="D6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443" i="31" l="1"/>
  <c r="D444" i="31" s="1"/>
  <c r="D441" i="31"/>
  <c r="D357" i="31"/>
  <c r="D358" i="31" s="1"/>
  <c r="D355" i="31"/>
  <c r="D42" i="31"/>
  <c r="D265" i="31"/>
  <c r="D266" i="31" s="1"/>
  <c r="D263" i="31"/>
  <c r="D502" i="31"/>
  <c r="D503" i="31" s="1"/>
  <c r="D500" i="31"/>
  <c r="D157" i="31"/>
  <c r="D158" i="31" s="1"/>
  <c r="D155" i="31"/>
  <c r="D198" i="35"/>
  <c r="D199" i="35" s="1"/>
  <c r="B11" i="35"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45" i="31" l="1"/>
  <c r="D46" i="31" s="1"/>
  <c r="D43" i="31"/>
  <c r="B180" i="29"/>
  <c r="B25"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D161" i="32" s="1"/>
  <c r="D162" i="32" s="1"/>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C157" i="25"/>
  <c r="C156" i="25"/>
  <c r="D161" i="25" s="1"/>
  <c r="D162" i="25" s="1"/>
  <c r="C155" i="25"/>
  <c r="C145" i="25"/>
  <c r="C144" i="25"/>
  <c r="C138" i="25"/>
  <c r="C132" i="25"/>
  <c r="C130" i="25"/>
  <c r="C128" i="25"/>
  <c r="C127" i="25"/>
  <c r="D133" i="25" s="1"/>
  <c r="D134" i="25" s="1"/>
  <c r="C116" i="25"/>
  <c r="C115" i="25"/>
  <c r="C112" i="25"/>
  <c r="D118" i="25" s="1"/>
  <c r="D119" i="25" s="1"/>
  <c r="C100" i="25"/>
  <c r="C99" i="25"/>
  <c r="C94" i="25"/>
  <c r="C93" i="25"/>
  <c r="C82" i="25"/>
  <c r="C80" i="25"/>
  <c r="C77" i="25"/>
  <c r="C76" i="25"/>
  <c r="C75" i="25"/>
  <c r="D84" i="25" s="1"/>
  <c r="D85" i="25" s="1"/>
  <c r="C61" i="25"/>
  <c r="C60" i="25"/>
  <c r="C56" i="25"/>
  <c r="D63" i="25" s="1"/>
  <c r="D64" i="25" s="1"/>
  <c r="C51" i="25"/>
  <c r="D52" i="25" s="1"/>
  <c r="D53" i="25" s="1"/>
  <c r="C37" i="25"/>
  <c r="D194" i="25"/>
  <c r="D186" i="25"/>
  <c r="D187" i="25" s="1"/>
  <c r="D177" i="25"/>
  <c r="D178" i="25" s="1"/>
  <c r="D169" i="25"/>
  <c r="D170" i="25" s="1"/>
  <c r="D42" i="25"/>
  <c r="D43" i="25" s="1"/>
  <c r="C26" i="25"/>
  <c r="D33" i="25" s="1"/>
  <c r="D34" i="25" s="1"/>
  <c r="D22" i="25"/>
  <c r="D23" i="25" s="1"/>
  <c r="D102" i="25"/>
  <c r="D103" i="25" s="1"/>
  <c r="D149" i="25"/>
  <c r="D150" i="25" s="1"/>
  <c r="D195" i="25"/>
  <c r="J178" i="29"/>
  <c r="J169" i="29"/>
  <c r="J160" i="29"/>
  <c r="J150" i="29"/>
  <c r="J141" i="29"/>
  <c r="J132" i="29"/>
  <c r="J123" i="29"/>
  <c r="J114" i="29"/>
  <c r="J105" i="29"/>
  <c r="J96" i="29"/>
  <c r="J87" i="29"/>
  <c r="J78" i="29"/>
  <c r="J69" i="29"/>
  <c r="J60" i="29"/>
  <c r="J51" i="29"/>
  <c r="J42" i="29"/>
  <c r="J33" i="29"/>
  <c r="J23" i="29"/>
  <c r="D198" i="25" l="1"/>
  <c r="D199" i="25" s="1"/>
  <c r="B11" i="32"/>
  <c r="B182" i="29"/>
  <c r="B27" i="29"/>
  <c r="B37" i="29"/>
  <c r="B12" i="31"/>
  <c r="B11" i="25" l="1"/>
  <c r="B181" i="29"/>
  <c r="B26" i="29"/>
  <c r="B46" i="29"/>
</calcChain>
</file>

<file path=xl/sharedStrings.xml><?xml version="1.0" encoding="utf-8"?>
<sst xmlns="http://schemas.openxmlformats.org/spreadsheetml/2006/main" count="5268" uniqueCount="538">
  <si>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</si>
  <si>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</si>
  <si>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</si>
  <si>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</si>
  <si>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</si>
  <si>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</si>
  <si>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</si>
  <si>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</si>
  <si>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</si>
  <si>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</si>
  <si>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</si>
  <si>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</si>
  <si>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</si>
  <si>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</si>
  <si>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</si>
  <si>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</si>
  <si>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</si>
  <si>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</si>
  <si>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</si>
  <si>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</si>
  <si>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</si>
  <si>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</si>
  <si>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</si>
  <si>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</si>
  <si>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</si>
  <si>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</si>
  <si>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</si>
  <si>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</si>
  <si>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</si>
  <si>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</si>
  <si>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</si>
  <si>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</si>
  <si>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</si>
  <si>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</si>
  <si>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</si>
  <si>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</si>
  <si>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</si>
  <si>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</si>
  <si>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</si>
  <si>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</si>
  <si>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</si>
  <si>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</si>
  <si>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</si>
  <si>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</si>
  <si>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</si>
  <si>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</si>
  <si>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</si>
  <si>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</si>
  <si>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</si>
  <si>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</si>
  <si>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</si>
  <si>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</si>
  <si>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</si>
  <si>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</si>
  <si>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</si>
  <si>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</si>
  <si>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</si>
  <si>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</si>
  <si>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</si>
  <si>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</si>
  <si>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</si>
  <si>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</si>
  <si>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</si>
  <si>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</si>
  <si>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</si>
  <si>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</si>
  <si>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</si>
  <si>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</si>
  <si>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</si>
  <si>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</si>
  <si>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</si>
  <si>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</si>
  <si>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</si>
  <si>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</si>
  <si>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</si>
  <si>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</si>
  <si>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</si>
  <si>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</si>
  <si>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</si>
  <si>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</si>
  <si>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</si>
  <si>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</si>
  <si>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</si>
  <si>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</si>
  <si>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</si>
  <si>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</si>
  <si>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</si>
  <si>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</si>
  <si>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</si>
  <si>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</si>
  <si>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</si>
  <si>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</si>
  <si>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</si>
  <si>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</si>
  <si>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</si>
  <si>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</si>
  <si>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</si>
  <si>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</si>
  <si>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</si>
  <si>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</si>
  <si>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</si>
  <si>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</si>
  <si>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</si>
  <si>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</si>
  <si>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</si>
  <si>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</si>
  <si>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</si>
  <si>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</si>
  <si>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</si>
  <si>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</si>
  <si>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</si>
  <si>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</si>
  <si>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</si>
  <si>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</si>
  <si>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</si>
  <si>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</si>
  <si>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</si>
  <si>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</si>
  <si>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</si>
  <si>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</si>
  <si>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</si>
  <si>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</si>
  <si>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</si>
  <si>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</si>
  <si>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</si>
  <si>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</si>
  <si>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</si>
  <si>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</si>
  <si>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</si>
  <si>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</si>
  <si>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</si>
  <si>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</si>
  <si>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</si>
  <si>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</si>
  <si>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</si>
  <si>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</si>
  <si>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</si>
  <si>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</si>
  <si>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</si>
  <si>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</si>
  <si>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</si>
  <si>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</si>
  <si>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</si>
  <si>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</si>
  <si>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</si>
  <si>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</si>
  <si>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</si>
  <si>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</si>
  <si>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</si>
  <si>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</si>
  <si>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</si>
  <si>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</si>
  <si>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</si>
  <si>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</si>
  <si>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</si>
  <si>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</si>
  <si>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</si>
  <si>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</si>
  <si>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</si>
  <si>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</si>
  <si>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</si>
  <si>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</si>
  <si>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</si>
  <si>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</si>
  <si>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</si>
  <si>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</si>
  <si>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</si>
  <si>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</si>
  <si>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</si>
  <si>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</si>
  <si>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</si>
  <si>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</si>
  <si>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</si>
  <si>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</si>
  <si>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</si>
  <si>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</si>
  <si>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</si>
  <si>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</si>
  <si>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</si>
  <si>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</si>
  <si>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</si>
  <si>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</si>
  <si>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</si>
  <si>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</si>
  <si>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</si>
  <si>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</si>
  <si>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</si>
  <si>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</si>
  <si>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</si>
  <si>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</si>
  <si>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</si>
  <si>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</si>
  <si>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</si>
  <si>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</si>
  <si>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</si>
  <si>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</si>
  <si>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</si>
  <si>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</si>
  <si>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</si>
  <si>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</si>
  <si>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</si>
  <si>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</si>
  <si>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</si>
  <si>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</si>
  <si>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</si>
  <si>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</si>
  <si>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</si>
  <si>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</si>
  <si>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</si>
  <si>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</si>
  <si>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</si>
  <si>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</si>
  <si>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</si>
  <si>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</si>
  <si>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</si>
  <si>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</si>
  <si>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</si>
  <si>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</si>
  <si>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</si>
  <si>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</si>
  <si>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</si>
  <si>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</si>
  <si>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</si>
  <si>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</si>
  <si>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</si>
  <si>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</si>
  <si>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</si>
  <si>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</si>
  <si>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</si>
  <si>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</si>
  <si>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</si>
  <si>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</si>
  <si>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</si>
  <si>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</si>
  <si>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</si>
  <si>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</si>
  <si>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</si>
  <si>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</si>
  <si>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</si>
  <si>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</si>
  <si>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</si>
  <si>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</si>
  <si>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</si>
  <si>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</si>
  <si>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</si>
  <si>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</si>
  <si>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</si>
  <si>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</si>
  <si>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</si>
  <si>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</si>
  <si>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</si>
  <si>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</si>
  <si>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</si>
  <si>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</si>
  <si>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</si>
  <si>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</si>
  <si>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</si>
  <si>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</si>
  <si>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</si>
  <si>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</si>
  <si>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</si>
  <si>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</si>
  <si>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</si>
  <si>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</si>
  <si>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</si>
  <si>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</si>
  <si>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</si>
  <si>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</si>
  <si>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</si>
  <si>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</si>
  <si>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</si>
  <si>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</si>
  <si>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</si>
  <si>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</si>
  <si>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</si>
  <si>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</si>
  <si>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</si>
  <si>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</si>
  <si>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</si>
  <si>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</si>
  <si>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</si>
  <si>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</si>
  <si>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</si>
  <si>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</si>
  <si>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</si>
  <si>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</si>
  <si>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</si>
  <si>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</si>
  <si>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</si>
  <si>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</si>
  <si>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</si>
  <si>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</si>
  <si>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</si>
  <si>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</si>
  <si>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</si>
  <si>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</si>
  <si>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</si>
  <si>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</si>
  <si>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</si>
  <si>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</si>
  <si>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</si>
  <si>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</si>
  <si>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</si>
  <si>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</si>
  <si>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</si>
  <si>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</si>
  <si>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</si>
  <si>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</si>
  <si>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</si>
  <si>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</si>
  <si>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</si>
  <si>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</si>
  <si>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</si>
  <si>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</si>
  <si>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</si>
  <si>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</si>
  <si>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</si>
  <si>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</si>
  <si>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</si>
  <si>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</si>
  <si>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</si>
  <si>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</si>
  <si>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</si>
  <si>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</si>
  <si>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</si>
  <si>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</si>
  <si>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</si>
  <si>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</si>
  <si>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</si>
  <si>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</si>
  <si>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</si>
  <si>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</si>
  <si>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</si>
  <si>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</si>
  <si>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</si>
  <si>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</si>
  <si>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</si>
  <si>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</si>
  <si>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</si>
  <si>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</si>
  <si>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</si>
  <si>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</si>
  <si>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</si>
  <si>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</si>
  <si>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</si>
  <si>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</si>
  <si>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</si>
  <si>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</si>
  <si>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</si>
  <si>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</si>
  <si>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</si>
  <si>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</si>
  <si>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</si>
  <si>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</si>
  <si>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</si>
  <si>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</si>
  <si>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</si>
  <si>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</si>
  <si>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</si>
  <si>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</si>
  <si>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</si>
  <si>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</si>
  <si>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</si>
  <si>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</si>
  <si>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</si>
  <si>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</si>
  <si>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</si>
  <si>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</si>
  <si>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</si>
  <si>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</si>
  <si>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</si>
  <si>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</si>
  <si>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</si>
  <si>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</si>
  <si>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</si>
  <si>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</si>
  <si>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</si>
  <si>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</si>
  <si>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</si>
  <si>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</si>
  <si>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</si>
  <si>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</si>
  <si>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</si>
  <si>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</si>
  <si>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</si>
  <si>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</si>
  <si>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</si>
  <si>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</si>
  <si>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</si>
  <si>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</si>
  <si>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</si>
  <si>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</si>
  <si>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</si>
  <si>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</si>
  <si>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</si>
  <si>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</si>
  <si>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</si>
  <si>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</si>
  <si>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</si>
  <si>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</si>
  <si>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</si>
  <si>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</si>
  <si>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</si>
  <si>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</si>
  <si>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</si>
  <si>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</si>
  <si>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</si>
  <si>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</si>
  <si>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Menzel Bourguiba</t>
  </si>
  <si>
    <t>Dr Raja Bouhalfaya</t>
  </si>
  <si>
    <t>Directeur du magasin et chefs rayons</t>
  </si>
  <si>
    <t>Correct</t>
  </si>
  <si>
    <t>Vérification du poids des pains: Correcte
-Pain à l'ancienne :296g
-Pain complet:226g
-Pain aux céréales:230g</t>
  </si>
  <si>
    <t>Absence d'un thermomètre pour le rayon .</t>
  </si>
  <si>
    <t>Prévoir un thermomètre pour le rayon avec son matériel de désinfection et sa vérification mensuelle.</t>
  </si>
  <si>
    <t>Les ventes et les casses n'étaient pas mentionnées au niveau du cadencier de cuisson. Perte de traçabilité à ce niveau.</t>
  </si>
  <si>
    <t>Absence de distributeur de papier essuie  mains au niveau du poste lave mains.</t>
  </si>
  <si>
    <t>Au niveau du cadencier de cuisson :La durée d'exposition des produits à température ambiante dépasse les 4 heures: les poulets rôtis ,les nuggets ,etc..</t>
  </si>
  <si>
    <t>La durée d'exposition des produits mis en vente à température ambiante est de 4 heures après cuisson ou après sortie de la friteuse.</t>
  </si>
  <si>
    <t>Correcte</t>
  </si>
  <si>
    <t>Les certificats de salubrité n'étaient pas disponibles au niveau du rayon.</t>
  </si>
  <si>
    <t>Seule la viande hâchée était préparée au niveau du magasin.</t>
  </si>
  <si>
    <t>CF produits de volailles et CF viandes rouges :PAD uniquement.</t>
  </si>
  <si>
    <t>Veuillez Conserver les certificats de salubrité et les classer pendant 2 ans</t>
  </si>
  <si>
    <t>Une seule espèce de poissons était stockée et mise en vente (Daurades).</t>
  </si>
  <si>
    <t>Absence de l'ancien rapport .</t>
  </si>
  <si>
    <t>Absence du rapport d'audit précédent.</t>
  </si>
  <si>
    <t>L'enregistrement des autocontrôles n'était pas quotidien.</t>
  </si>
  <si>
    <t>Température affichée: 8,3°C
Température mesurée : 8,2°C</t>
  </si>
  <si>
    <t>Présence de traces d'infiltration d'eau au niveau du mur dans un coin de la réserve.</t>
  </si>
  <si>
    <t>Taux d'hygrométrie = 53% : correcte.</t>
  </si>
  <si>
    <t>Température affichée : 5,6°C
Température mesurée : 2,6°C</t>
  </si>
  <si>
    <t>L'un des afficheurs de température était non fonctionnel.</t>
  </si>
  <si>
    <t>Température mesurée: 3°C</t>
  </si>
  <si>
    <t>Correct.</t>
  </si>
  <si>
    <t>Température affichée: 10,8°C
Température mesurée: 9,4°C</t>
  </si>
  <si>
    <t>Température affichée: 4,7°C
Température mesurée : 3,7°C</t>
  </si>
  <si>
    <t>L'afficheur de température du meuble n'était pas fonctionnel</t>
  </si>
  <si>
    <t>Température mesurée : 4,6°C</t>
  </si>
  <si>
    <t>Température mesurée : 2,2°C</t>
  </si>
  <si>
    <t>Température mesurée : 10,6°C</t>
  </si>
  <si>
    <t>L'afficheur de température était non fonctionnel.</t>
  </si>
  <si>
    <t>Température mesurée : 2,4°C
Températures du meuble libre service: affichée=3,3°C et mesurée=1,4°C</t>
  </si>
  <si>
    <t>Température mesurée à cœur : 1,9°C</t>
  </si>
  <si>
    <t>Réparer le DEIV au niveau du traiteur.
Contacter la société prestataire pour la fixation du porte appât.</t>
  </si>
  <si>
    <t>Absence de local poubelle.</t>
  </si>
  <si>
    <t>La pédale de la poubelle au niveau de la salle de pause était défaillante.</t>
  </si>
  <si>
    <t>Présence de givre au niveau de la gaine de refroidissement du meuble des produits surgelés.</t>
  </si>
  <si>
    <t>Le laboratoire n'était pas muni d'une séparation par rapport à la zone de stockage .</t>
  </si>
  <si>
    <t>Les emballages étaient rangés dans des cartons au niveau du stand. Prévoir des bacs en plastique couverts pour le rangement des emballages et les entreposer dans un autre endroit que la surface de vente.</t>
  </si>
  <si>
    <t>Les fromages entamés doivent être identifiés par leur dates d'ouvertures collées sur les emballages.</t>
  </si>
  <si>
    <t>Veuillez garder les certificats de salubrité au niveau du rayon.</t>
  </si>
  <si>
    <t>Séparation des secteurs : viandes rouges et volailles : correcte . Effectuée par un code couleurs des couteaux ,des pancartes murales.</t>
  </si>
  <si>
    <t>Correcte.</t>
  </si>
  <si>
    <t>Prévoir un préau pour protéger le quai de la réception.</t>
  </si>
  <si>
    <t>Le mélangeur de la plonge au niveau du laboratoire de la boucherie ne fermait pas correctement : fuite d'eau à ce niveau.</t>
  </si>
  <si>
    <t>Le DEIV au niveau du traiteur n'était pas 
fonctionnel.
Un porte appât au niveau de la réserve n'était pas bien fixé au sol ,et dont le couvercle était facilement démontable: l'appât était accessible.</t>
  </si>
  <si>
    <t>Prévoir un local poubelle protégé.</t>
  </si>
  <si>
    <t>Présence des bulletins d'analyse et plans d'action</t>
  </si>
  <si>
    <t>La friteuse n'était pas dans un état de propreté satisfaisante : accumulation de gras au niveau de l'égouttoir. Renforcer le nettoyage à ce niveau.</t>
  </si>
  <si>
    <t xml:space="preserve">Utilisation correcte des cadenciers de cuisson et de fabrication </t>
  </si>
  <si>
    <t>Les morceaux de fromages blancs exposés dans le meuble ,n'étaient pas identifiés par des étiquettes collées directement sur les produits ,mais leurs étiquettes du fournisseur étaient conservées au niveau du tableau d'affichage.</t>
  </si>
  <si>
    <t>2 bouteilles de produits de nettoyage étaient entreposées au sol à proximité du meuble d'exposition. Prévoir un endroit pour le stockage de ces produits loin des produits alimentaires.</t>
  </si>
  <si>
    <t>Le même opérateur était sur les rayons : boucherie-volaillerie et poissonnerie. Assurer une bonne hygiène des mains ,le port de gants et de devants jetables.</t>
  </si>
  <si>
    <t>Manque d'étanchéité de la porte de la réception .</t>
  </si>
  <si>
    <t>L'afficheur de température du meuble des produits de IVème gamme était non fonctionnel.</t>
  </si>
  <si>
    <t>Prévoir un système de protection du laboratoire tel qu'un rideau à lanières.</t>
  </si>
  <si>
    <t>La planche à découpe était fortement rayée : Nécessité de rabotage.</t>
  </si>
  <si>
    <t>La planche à découpe au niveau du stand était fortement rayée ;il est nécessaire d'effectuer un rabotage.</t>
  </si>
  <si>
    <t>L'éclairage au niveau de la CF était non fonctionnel.</t>
  </si>
  <si>
    <t>L'étiquette Carrefour des articles : Crème au beurre café et crème au beurre noisette, mentionnait par la dénomination des produits la présence de beurre, or les étiquettes du fournisseur(SOPRAL) indiquaient la présence de margarine et de matières grasses d'origine végétale.</t>
  </si>
  <si>
    <t>La cuisson des poulets rôtis était contrôlée visuellement et non pas par l'utilisation d'un thermomètre à sonde. Une sensibilisation a été effectuée le jour de l'audit (Voir ligne en dessous)</t>
  </si>
  <si>
    <t>Au niveau de la fiche de traçabilité boucherie/volaillerie trad: l'opérateur ne mentionnait pas de façon claire la quantité de produits ajoutés au linéaire par rapport à la quantité restante de la veille remise en vente. Il y a perte de maîtrise de la traçabilité .</t>
  </si>
  <si>
    <t>Faire la distinction entre les produits nouvellement ajoutés et les produits de la veille remis au niveau du linéaire ,au niveau de la fiche de traçabilité. Respecter la case de première mise en rayon.</t>
  </si>
  <si>
    <t>Renforcer le nettoyage au niveau des rayons des pâtes et du sucre : produits déversés sur les étagères.</t>
  </si>
  <si>
    <t>Les boules de harissa n'étaient pas identifiées.</t>
  </si>
  <si>
    <t>Le local n'était pas muni d'une protection: une porte ou un rideau à lanières. Donc absence de séparation avec la zone de stockage et risque de contaminations (technique)</t>
  </si>
  <si>
    <t>Le quai de réception n'était pas protégé</t>
  </si>
  <si>
    <t>L'ancien rapport n'était pas disponible à la réception.</t>
  </si>
  <si>
    <t>Imprimer le dernier rapport d'audit et le plan d'action correspondant.</t>
  </si>
  <si>
    <t>L'entrée du terminal de cuisson ,n'était pas munie d'une protection :absence de séparation avec la zone de stockage.</t>
  </si>
  <si>
    <t>Test de traçabilité :Correcte.
1/Assortiment x4 
2/Crème au beurre/chocolat.
Les quantités correspondaient aux enregistrements</t>
  </si>
  <si>
    <t>Contrôle des poids des pains:
-Pain aux olives : 260 g
-Pain aux céréales : 280 g
-Pain au son sans sel : 248 g
-Pain au son : 258 g.</t>
  </si>
  <si>
    <t>Un produit pour le nettoyage des fours "Four Clean" retrouvé en dessous de la plonge ,présentait une date d'expiration dépassée.</t>
  </si>
  <si>
    <t>Absence de distributeur de papier essuie-mains au niveau du poste lave-mains.</t>
  </si>
  <si>
    <t>Le cadencier Soufflet et Pâté correspondait à une exposition au froid (Température du meuble d'exposition) ,or ces produits étaient exposés à température ambiante ,d'où la nécessité de mentionner les 4 heures d'exposition.</t>
  </si>
  <si>
    <t>Des morceaux de fromages blancs découpés ,étaient dépourvus de dates d'ouvertures sur des étiquettes collées sur les produits.</t>
  </si>
  <si>
    <t>Les températures à cœur relevées au niveau du linéaire d'exposition trad.:
1/Escalope de poulet : 6,8°C
2/Steak de dinde : 6,2°C
3/Abats de poulets : 7,7°C</t>
  </si>
  <si>
    <t>Test de traçabilité: pour le 28/06/18
1/Abats de poulet trad. : la quantité exposée était de 2,5 kg et la quantité vendu était de 3,247 kg.
2/Escalope de poulet: la quantité mise en rayon était de 5 kg et la quantité vendue était de 5,640 kg
3/Osso-bucco LS : la quantité emballée était de 2 kg ,la quantité vendue était de 1,856 (restant 144g) ,or il restait en rayon le 29/06 ,une barquette de 686 g.
Dans les 3 cas ,les quantités vendues dépassaient les quantités exposées, car les quantités ajoutées en fin de journée n'étaient pas mentionnées dans les fiches de traçabilité.</t>
  </si>
  <si>
    <t>Les abats étaient exposés sans l'utilisation d'égouttoirs.</t>
  </si>
  <si>
    <t>Les autocontrôles de N/D n'étaient pas effectués de façon quotidienne.</t>
  </si>
  <si>
    <t>Les caisses de Daurades n'étaient pas identifiées par la date de réception.</t>
  </si>
  <si>
    <t>Manque de glaçage des caisses de Daurades.</t>
  </si>
  <si>
    <t>Température mesurée à cœur d'un produit: 1,9°C</t>
  </si>
  <si>
    <t>Renforcer le nettoyage en dessous des caisses exposées.</t>
  </si>
  <si>
    <t>Les autocontrôles de N/D n'étaient pas quotidiens.</t>
  </si>
  <si>
    <t>Le relevé mensuel des températures n'était pas effectué.</t>
  </si>
  <si>
    <t>Les boules de harissa emballées n'étaient pas étiquetées.</t>
  </si>
  <si>
    <t>Le quai de la réception n'était pas protégé par un préau de protection.</t>
  </si>
  <si>
    <t>Prévoir une protection pour le quai.</t>
  </si>
  <si>
    <t>Meuble IV éme gamme:
Température mesurée : 7,4°C.</t>
  </si>
  <si>
    <t>Présence de traces d'infiltration d'eau dans l'un des coins au niveau de la réserve.</t>
  </si>
  <si>
    <t>Taux d'hygrométrie mesurée ; 62%.</t>
  </si>
  <si>
    <t>Absence de sources d'aération de la réserve.</t>
  </si>
  <si>
    <t>Présence de givre au niveau de la gaine de refroidissement du meuble négatif des surgelés.</t>
  </si>
  <si>
    <t>Température affichée : 7,1°C
Température mesurée : 5,8°C</t>
  </si>
  <si>
    <t>Température mesurée : 7,4°C.</t>
  </si>
  <si>
    <t>Température mesurée : 11,6°C</t>
  </si>
  <si>
    <t>Meubles partiellement protégés.</t>
  </si>
  <si>
    <t>L'afficheur de température n'était pas fonctionnel.</t>
  </si>
  <si>
    <t>Température mesurée: 6,4°C</t>
  </si>
  <si>
    <t>Température mesurée : 5°C.</t>
  </si>
  <si>
    <t>Température affichée : 3,6°C
Température mesurée : 4,2°C</t>
  </si>
  <si>
    <t>Température mesurée : 10,2°C</t>
  </si>
  <si>
    <t>Meuble d'exposition LS:
Température affichée : 7,3°C
Température mesurée : 7,2°C.</t>
  </si>
  <si>
    <t>Température mesurée : 5°C</t>
  </si>
  <si>
    <t>Les vestiaires des femmes manquaient de source d'aération.</t>
  </si>
  <si>
    <t>Absence de distributeur de papier au niveau du poste lave-mains ,du stand traiteur.</t>
  </si>
  <si>
    <t>Présence de cadavres d'insectes au niveau de l'un des DEIV du rayon charcuterie/fromages.</t>
  </si>
  <si>
    <t>Le DEIV du rayon traiteur n'était pas fonctionnel.
Le porte-appât au niveau de la réserve était non fixé et abîmé.</t>
  </si>
  <si>
    <t>Prévoir un local poubelle protégé et climatisé.</t>
  </si>
  <si>
    <t>Présence de givre au niveau de la gaine de refroidissement du meuble des surgelés.</t>
  </si>
  <si>
    <t>Absence de protection au niveau de l'entrée du terminal de cuisson.</t>
  </si>
  <si>
    <t>Pour plus de clarté ,prévoir une ligne pour l'enregistrement de la décontamination des fruits et une autre pour celle de l'opération des œufs.</t>
  </si>
  <si>
    <t>Renforcer le contrôle des dates d'expiration des produits de N/D.</t>
  </si>
  <si>
    <t>Il est nécessaire d'identifier les morceaux de fromages blancs entamés par une date d'ouverture.</t>
  </si>
  <si>
    <t>Enregistrer les quantités supplémentaires ajoutées au niveau du rayon Trad. et du meuble LS.</t>
  </si>
  <si>
    <t xml:space="preserve">Respect des durées de vie des produits trad. exposés dans le stand </t>
  </si>
  <si>
    <t>Dépassement des DLC fournisseur au niveau des étiquettes Carrefour, pour les 2 produits:
1/Carvi moulu :La DLC fournisseur était le 04/08/18 alors que les DLC affichées sur les étiquettes étaient le 03/06/18 et le 01/09/18.
2/Piment fort moulu : DLC fournisseur le 21/07/18 et celles des étiquettes étaient le 11/08 et09/08.</t>
  </si>
  <si>
    <t>Utilisation du produit"Agrinet" pour le nettoyage de la balance ,sans qu'il y est une procédure affichée ,ni enregistrement des autocontrôles.</t>
  </si>
  <si>
    <t>Les caisses du fournisseur "Halima Ben Farhat" contenant les pains précuits ,étaient usées et n'étaient pas dans un état de propreté satisfaisante. Aviser le fournisseur sur cet écart.</t>
  </si>
  <si>
    <t>Le cache de l'un des coins du meuble des surgelés était démonté.</t>
  </si>
  <si>
    <t>Prévoir une protection de l'accès au terminal de cuisson .</t>
  </si>
  <si>
    <t>Le distributeur de savon du stand volaillerie trad. était abîmé.</t>
  </si>
  <si>
    <t>Taux de réalisation du plan d'action précédent</t>
  </si>
  <si>
    <t>Les relevés de la température à cœur des produits exposés sur l'étal, n'étaient pas effectués d'une façon correcte .</t>
  </si>
  <si>
    <t>L'afficheur du meuble froid n'était pas fonctionnel.</t>
  </si>
  <si>
    <t>Exiger la mise à jour des tableaux selon les conditions d'exposition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</si>
</sst>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4">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14" borderId="1" xfId="0" applyNumberFormat="1" applyFont="1" applyFill="1" applyBorder="1" applyProtection="1">
      <protection locked="0"/>
    </xf>
    <xf numFmtId="0" fontId="8" fillId="0" borderId="1" xfId="0" applyFont="1" applyBorder="1" applyAlignment="1" applyProtection="1">
      <alignment vertical="center"/>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9" fontId="8" fillId="16" borderId="1" xfId="0" applyNumberFormat="1" applyFont="1" applyFill="1" applyBorder="1" applyProtection="1">
      <protection locked="0"/>
    </xf>
    <xf numFmtId="0" fontId="43"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713468192"/>
        <c:axId val="1713472544"/>
      </c:barChart>
      <c:catAx>
        <c:axId val="171346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13472544"/>
        <c:crosses val="autoZero"/>
        <c:auto val="1"/>
        <c:lblAlgn val="ctr"/>
        <c:lblOffset val="100"/>
        <c:noMultiLvlLbl val="0"/>
      </c:catAx>
      <c:valAx>
        <c:axId val="1713472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1346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0.97499999999999998</c:v>
                </c:pt>
                <c:pt idx="1">
                  <c:v>0.7857142857142857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793506816"/>
        <c:axId val="1793504640"/>
      </c:barChart>
      <c:catAx>
        <c:axId val="1793506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504640"/>
        <c:crosses val="autoZero"/>
        <c:auto val="1"/>
        <c:lblAlgn val="ctr"/>
        <c:lblOffset val="100"/>
        <c:noMultiLvlLbl val="0"/>
      </c:catAx>
      <c:valAx>
        <c:axId val="179350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50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793499744"/>
        <c:axId val="1793501376"/>
      </c:barChart>
      <c:catAx>
        <c:axId val="179349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501376"/>
        <c:crosses val="autoZero"/>
        <c:auto val="1"/>
        <c:lblAlgn val="ctr"/>
        <c:lblOffset val="100"/>
        <c:noMultiLvlLbl val="0"/>
      </c:catAx>
      <c:valAx>
        <c:axId val="179350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49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793508992"/>
        <c:axId val="1793514432"/>
      </c:barChart>
      <c:catAx>
        <c:axId val="179350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514432"/>
        <c:crosses val="autoZero"/>
        <c:auto val="1"/>
        <c:lblAlgn val="ctr"/>
        <c:lblOffset val="100"/>
        <c:noMultiLvlLbl val="0"/>
      </c:catAx>
      <c:valAx>
        <c:axId val="179351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50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793500288"/>
        <c:axId val="1793500832"/>
      </c:barChart>
      <c:catAx>
        <c:axId val="1793500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500832"/>
        <c:crosses val="autoZero"/>
        <c:auto val="1"/>
        <c:lblAlgn val="ctr"/>
        <c:lblOffset val="100"/>
        <c:noMultiLvlLbl val="0"/>
      </c:catAx>
      <c:valAx>
        <c:axId val="1793500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50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793503008"/>
        <c:axId val="1793510624"/>
      </c:barChart>
      <c:catAx>
        <c:axId val="1793503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510624"/>
        <c:crosses val="autoZero"/>
        <c:auto val="1"/>
        <c:lblAlgn val="ctr"/>
        <c:lblOffset val="100"/>
        <c:noMultiLvlLbl val="0"/>
      </c:catAx>
      <c:valAx>
        <c:axId val="1793510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503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0.91228070175438591</c:v>
                </c:pt>
                <c:pt idx="1">
                  <c:v>0.90825688073394495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793511168"/>
        <c:axId val="1793512256"/>
      </c:barChart>
      <c:catAx>
        <c:axId val="1793511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512256"/>
        <c:crosses val="autoZero"/>
        <c:auto val="1"/>
        <c:lblAlgn val="ctr"/>
        <c:lblOffset val="100"/>
        <c:noMultiLvlLbl val="0"/>
      </c:catAx>
      <c:valAx>
        <c:axId val="1793512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51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0.93288590604026844</c:v>
                </c:pt>
                <c:pt idx="1">
                  <c:v>0.91107382550335569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793503552"/>
        <c:axId val="1794774576"/>
      </c:barChart>
      <c:catAx>
        <c:axId val="1793503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4774576"/>
        <c:crosses val="autoZero"/>
        <c:auto val="1"/>
        <c:lblAlgn val="ctr"/>
        <c:lblOffset val="100"/>
        <c:noMultiLvlLbl val="0"/>
      </c:catAx>
      <c:valAx>
        <c:axId val="1794774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503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0.92258330389732723</c:v>
                </c:pt>
                <c:pt idx="1">
                  <c:v>0.90966535311865027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794767504"/>
        <c:axId val="1794768048"/>
        <c:extLst xmlns:c16r2="http://schemas.microsoft.com/office/drawing/2015/06/chart"/>
      </c:barChart>
      <c:catAx>
        <c:axId val="17947675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4768048"/>
        <c:crosses val="autoZero"/>
        <c:auto val="1"/>
        <c:lblAlgn val="ctr"/>
        <c:lblOffset val="100"/>
        <c:noMultiLvlLbl val="0"/>
      </c:catAx>
      <c:valAx>
        <c:axId val="17947680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476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0.59124649859943978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794781104"/>
        <c:axId val="1794781648"/>
        <c:extLst xmlns:c16r2="http://schemas.microsoft.com/office/drawing/2015/06/chart"/>
      </c:barChart>
      <c:catAx>
        <c:axId val="1794781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4781648"/>
        <c:crosses val="autoZero"/>
        <c:auto val="1"/>
        <c:lblAlgn val="ctr"/>
        <c:lblOffset val="100"/>
        <c:noMultiLvlLbl val="0"/>
      </c:catAx>
      <c:valAx>
        <c:axId val="179478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794781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0.9242424242424242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93006336"/>
        <c:axId val="1793012864"/>
      </c:barChart>
      <c:catAx>
        <c:axId val="179300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012864"/>
        <c:crosses val="autoZero"/>
        <c:auto val="1"/>
        <c:lblAlgn val="ctr"/>
        <c:lblOffset val="100"/>
        <c:noMultiLvlLbl val="0"/>
      </c:catAx>
      <c:valAx>
        <c:axId val="179301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00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0.79411764705882348</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93016128"/>
        <c:axId val="1793013408"/>
      </c:barChart>
      <c:catAx>
        <c:axId val="179301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013408"/>
        <c:crosses val="autoZero"/>
        <c:auto val="1"/>
        <c:lblAlgn val="ctr"/>
        <c:lblOffset val="100"/>
        <c:noMultiLvlLbl val="0"/>
      </c:catAx>
      <c:valAx>
        <c:axId val="179301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01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0.96666666666666667</c:v>
                </c:pt>
                <c:pt idx="1">
                  <c:v>0.96551724137931039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93016672"/>
        <c:axId val="1793017760"/>
      </c:barChart>
      <c:catAx>
        <c:axId val="179301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017760"/>
        <c:crosses val="autoZero"/>
        <c:auto val="1"/>
        <c:lblAlgn val="ctr"/>
        <c:lblOffset val="100"/>
        <c:noMultiLvlLbl val="0"/>
      </c:catAx>
      <c:valAx>
        <c:axId val="179301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01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c:v>
                </c:pt>
                <c:pt idx="1">
                  <c:v>0.83750000000000002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793017216"/>
        <c:axId val="1793014496"/>
      </c:barChart>
      <c:catAx>
        <c:axId val="179301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014496"/>
        <c:crosses val="autoZero"/>
        <c:auto val="1"/>
        <c:lblAlgn val="ctr"/>
        <c:lblOffset val="100"/>
        <c:noMultiLvlLbl val="0"/>
      </c:catAx>
      <c:valAx>
        <c:axId val="179301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01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0.90322580645161288</c:v>
                </c:pt>
                <c:pt idx="1">
                  <c:v>0.921875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93010688"/>
        <c:axId val="1793018848"/>
      </c:barChart>
      <c:catAx>
        <c:axId val="1793010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018848"/>
        <c:crosses val="autoZero"/>
        <c:auto val="1"/>
        <c:lblAlgn val="ctr"/>
        <c:lblOffset val="100"/>
        <c:noMultiLvlLbl val="0"/>
      </c:catAx>
      <c:valAx>
        <c:axId val="179301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010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0.97916666666666663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93015040"/>
        <c:axId val="1793008512"/>
      </c:barChart>
      <c:catAx>
        <c:axId val="179301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008512"/>
        <c:crosses val="autoZero"/>
        <c:auto val="1"/>
        <c:lblAlgn val="ctr"/>
        <c:lblOffset val="100"/>
        <c:noMultiLvlLbl val="0"/>
      </c:catAx>
      <c:valAx>
        <c:axId val="179300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01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793006880"/>
        <c:axId val="1793007424"/>
      </c:barChart>
      <c:catAx>
        <c:axId val="1793006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007424"/>
        <c:crosses val="autoZero"/>
        <c:auto val="1"/>
        <c:lblAlgn val="ctr"/>
        <c:lblOffset val="100"/>
        <c:noMultiLvlLbl val="0"/>
      </c:catAx>
      <c:valAx>
        <c:axId val="179300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006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0.9642857142857143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793505728"/>
        <c:axId val="1793506272"/>
      </c:barChart>
      <c:catAx>
        <c:axId val="1793505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3506272"/>
        <c:crosses val="autoZero"/>
        <c:auto val="1"/>
        <c:lblAlgn val="ctr"/>
        <c:lblOffset val="100"/>
        <c:noMultiLvlLbl val="0"/>
      </c:catAx>
      <c:valAx>
        <c:axId val="179350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3505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5" zoomScaleSheetLayoutView="100" workbookViewId="0">
      <selection activeCell="D5" sqref="D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2" t="s">
        <v>324</v>
      </c>
      <c r="B18" s="302"/>
      <c r="C18" s="302"/>
      <c r="D18" s="303" t="s">
        <v>408</v>
      </c>
      <c r="E18" s="303"/>
      <c r="F18" s="303"/>
      <c r="G18" s="303"/>
      <c r="H18" s="303"/>
      <c r="I18" s="303"/>
      <c r="J18" s="303"/>
      <c r="K18" s="303"/>
    </row>
    <row r="20" spans="1:11" ht="16.5" x14ac:dyDescent="0.3">
      <c r="A20" s="83"/>
      <c r="B20" s="78"/>
      <c r="C20" s="78"/>
      <c r="D20" s="78"/>
      <c r="E20" s="78"/>
      <c r="F20" s="78"/>
      <c r="G20" s="78"/>
      <c r="H20" s="78"/>
      <c r="I20" s="78"/>
    </row>
    <row r="21" spans="1:11" x14ac:dyDescent="0.25">
      <c r="A21" s="304" t="s">
        <v>325</v>
      </c>
      <c r="B21" s="304"/>
      <c r="C21" s="304"/>
      <c r="D21" s="304"/>
      <c r="E21" s="304"/>
      <c r="F21" s="304"/>
      <c r="G21" s="304"/>
      <c r="H21" s="304"/>
      <c r="I21" s="304"/>
      <c r="J21" s="304"/>
      <c r="K21" s="304"/>
    </row>
    <row r="22" spans="1:11" x14ac:dyDescent="0.25">
      <c r="A22" s="84"/>
      <c r="B22" s="79"/>
      <c r="C22" s="79"/>
      <c r="D22" s="78"/>
      <c r="E22" s="78"/>
      <c r="F22" s="78"/>
      <c r="G22" s="78"/>
      <c r="H22" s="78"/>
      <c r="I22" s="78"/>
    </row>
    <row r="23" spans="1:11" ht="42" customHeight="1" x14ac:dyDescent="0.25">
      <c r="A23" s="85" t="s">
        <v>326</v>
      </c>
      <c r="B23" s="305" t="s">
        <v>327</v>
      </c>
      <c r="C23" s="305"/>
      <c r="D23" s="78"/>
      <c r="E23" s="78"/>
      <c r="F23" s="78"/>
      <c r="G23" s="78"/>
      <c r="H23" s="78"/>
      <c r="I23" s="78"/>
      <c r="J23" s="77" t="str">
        <f>D18</f>
        <v>Menzel Bourguiba</v>
      </c>
    </row>
    <row r="24" spans="1:11" ht="33" customHeight="1" x14ac:dyDescent="0.25">
      <c r="A24" s="86" t="s">
        <v>328</v>
      </c>
      <c r="B24" s="306">
        <f>AVERAGE('A1 Exploitation'!D549,'A1 Technique'!D199)</f>
        <v>0.92258330389732723</v>
      </c>
      <c r="C24" s="306"/>
      <c r="D24" s="78"/>
      <c r="E24" s="78"/>
      <c r="F24" s="78"/>
      <c r="G24" s="78"/>
      <c r="H24" s="78"/>
      <c r="I24" s="78"/>
    </row>
    <row r="25" spans="1:11" ht="33" customHeight="1" x14ac:dyDescent="0.25">
      <c r="A25" s="85" t="s">
        <v>329</v>
      </c>
      <c r="B25" s="306">
        <f>AVERAGE('A2 Exploitation'!D549,'A2 Technique'!D199)</f>
        <v>0.90966535311865027</v>
      </c>
      <c r="C25" s="306"/>
      <c r="D25" s="78"/>
      <c r="E25" s="78"/>
      <c r="F25" s="78"/>
      <c r="G25" s="78"/>
      <c r="H25" s="78"/>
      <c r="I25" s="78"/>
    </row>
    <row r="26" spans="1:11" ht="33" customHeight="1" x14ac:dyDescent="0.25">
      <c r="A26" s="86" t="s">
        <v>330</v>
      </c>
      <c r="B26" s="306">
        <f>AVERAGE('A3 Exploitation'!D549,'A3 Technique'!D199)</f>
        <v>0</v>
      </c>
      <c r="C26" s="306"/>
      <c r="D26" s="78"/>
      <c r="E26" s="78"/>
      <c r="F26" s="78"/>
      <c r="G26" s="78"/>
      <c r="H26" s="78"/>
      <c r="I26" s="78"/>
    </row>
    <row r="27" spans="1:11" ht="33" customHeight="1" x14ac:dyDescent="0.25">
      <c r="A27" s="86" t="s">
        <v>331</v>
      </c>
      <c r="B27" s="306">
        <f>AVERAGE('A4 Exploitation'!D549,'A4 Technique'!D199)</f>
        <v>0</v>
      </c>
      <c r="C27" s="306"/>
      <c r="D27" s="78"/>
      <c r="E27" s="78"/>
      <c r="F27" s="78"/>
      <c r="G27" s="78"/>
      <c r="H27" s="78"/>
      <c r="I27" s="78"/>
    </row>
    <row r="28" spans="1:11" ht="33" customHeight="1" x14ac:dyDescent="0.25">
      <c r="A28" s="85" t="s">
        <v>332</v>
      </c>
      <c r="B28" s="306">
        <f>AVERAGE('A5 Exploitation'!D549,'A5 Technique'!D199)</f>
        <v>0</v>
      </c>
      <c r="C28" s="306"/>
      <c r="D28" s="78"/>
      <c r="E28" s="78"/>
      <c r="F28" s="78"/>
      <c r="G28" s="78"/>
      <c r="H28" s="78"/>
      <c r="I28" s="78"/>
    </row>
    <row r="29" spans="1:11" ht="33" customHeight="1" x14ac:dyDescent="0.25">
      <c r="A29" s="85" t="s">
        <v>333</v>
      </c>
      <c r="B29" s="306">
        <f>AVERAGE('A6 Exploitation'!D549,'A6 Technique'!D199)</f>
        <v>0</v>
      </c>
      <c r="C29" s="306"/>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5" t="s">
        <v>334</v>
      </c>
      <c r="C33" s="305"/>
      <c r="D33" s="78"/>
      <c r="E33" s="78"/>
      <c r="F33" s="78"/>
      <c r="G33" s="78"/>
      <c r="H33" s="78"/>
      <c r="I33" s="78"/>
      <c r="J33" s="77" t="str">
        <f>D18</f>
        <v>Menzel Bourguiba</v>
      </c>
    </row>
    <row r="34" spans="1:10" ht="33" customHeight="1" x14ac:dyDescent="0.25">
      <c r="A34" s="86" t="s">
        <v>328</v>
      </c>
      <c r="B34" s="306">
        <f>'A1 Exploitation'!D549</f>
        <v>0.93288590604026844</v>
      </c>
      <c r="C34" s="306"/>
      <c r="D34" s="78"/>
      <c r="E34" s="78"/>
      <c r="F34" s="78"/>
      <c r="G34" s="78"/>
      <c r="H34" s="78"/>
      <c r="I34" s="78"/>
    </row>
    <row r="35" spans="1:10" ht="33" customHeight="1" x14ac:dyDescent="0.25">
      <c r="A35" s="85" t="s">
        <v>329</v>
      </c>
      <c r="B35" s="306">
        <f>'A2 Exploitation'!D549</f>
        <v>0.91107382550335569</v>
      </c>
      <c r="C35" s="306"/>
      <c r="D35" s="78"/>
      <c r="E35" s="78"/>
      <c r="F35" s="78"/>
      <c r="G35" s="78"/>
      <c r="H35" s="78"/>
      <c r="I35" s="78"/>
    </row>
    <row r="36" spans="1:10" ht="33" customHeight="1" x14ac:dyDescent="0.25">
      <c r="A36" s="86" t="s">
        <v>330</v>
      </c>
      <c r="B36" s="306">
        <f>'A3 Exploitation'!D549</f>
        <v>0</v>
      </c>
      <c r="C36" s="306"/>
      <c r="D36" s="78"/>
      <c r="E36" s="78"/>
      <c r="F36" s="78"/>
      <c r="G36" s="78"/>
      <c r="H36" s="78"/>
      <c r="I36" s="78"/>
    </row>
    <row r="37" spans="1:10" ht="33" customHeight="1" x14ac:dyDescent="0.25">
      <c r="A37" s="86" t="s">
        <v>331</v>
      </c>
      <c r="B37" s="306">
        <f>'A4 Exploitation'!D549</f>
        <v>0</v>
      </c>
      <c r="C37" s="306"/>
      <c r="D37" s="78"/>
      <c r="E37" s="78"/>
      <c r="F37" s="78"/>
      <c r="G37" s="78"/>
      <c r="H37" s="78"/>
      <c r="I37" s="78"/>
    </row>
    <row r="38" spans="1:10" ht="33" customHeight="1" x14ac:dyDescent="0.25">
      <c r="A38" s="85" t="s">
        <v>332</v>
      </c>
      <c r="B38" s="306">
        <f>'A5 Exploitation'!D549</f>
        <v>0</v>
      </c>
      <c r="C38" s="306"/>
      <c r="D38" s="78"/>
      <c r="E38" s="78"/>
      <c r="F38" s="78"/>
      <c r="G38" s="78"/>
      <c r="H38" s="78"/>
      <c r="I38" s="78"/>
    </row>
    <row r="39" spans="1:10" ht="33" customHeight="1" x14ac:dyDescent="0.25">
      <c r="A39" s="85" t="s">
        <v>333</v>
      </c>
      <c r="B39" s="306">
        <f>'A6 Exploitation'!D549</f>
        <v>0</v>
      </c>
      <c r="C39" s="306"/>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Menzel Bourguiba</v>
      </c>
    </row>
    <row r="43" spans="1:10" ht="33" customHeight="1" x14ac:dyDescent="0.25">
      <c r="A43" s="86" t="s">
        <v>328</v>
      </c>
      <c r="B43" s="306">
        <f>AVERAGE('A1 Exploitation'!D547, 'A1 Technique'!D197)</f>
        <v>0.5</v>
      </c>
      <c r="C43" s="306"/>
      <c r="D43" s="78"/>
      <c r="E43" s="78"/>
      <c r="F43" s="78"/>
      <c r="G43" s="78"/>
      <c r="H43" s="78"/>
      <c r="I43" s="78"/>
    </row>
    <row r="44" spans="1:10" ht="33" customHeight="1" x14ac:dyDescent="0.25">
      <c r="A44" s="85" t="s">
        <v>329</v>
      </c>
      <c r="B44" s="306">
        <f>AVERAGE('A2 Exploitation'!D547, 'A2 Technique'!D197)</f>
        <v>0.59124649859943978</v>
      </c>
      <c r="C44" s="306"/>
      <c r="D44" s="78"/>
      <c r="E44" s="78"/>
      <c r="F44" s="78"/>
      <c r="G44" s="78"/>
      <c r="H44" s="78"/>
      <c r="I44" s="78"/>
    </row>
    <row r="45" spans="1:10" ht="33" customHeight="1" x14ac:dyDescent="0.25">
      <c r="A45" s="86" t="s">
        <v>330</v>
      </c>
      <c r="B45" s="306" t="e">
        <f>AVERAGE('A3 Exploitation'!D547, 'A3 Technique'!D197)</f>
        <v>#DIV/0!</v>
      </c>
      <c r="C45" s="306"/>
      <c r="D45" s="78"/>
      <c r="E45" s="78"/>
      <c r="F45" s="78"/>
      <c r="G45" s="78"/>
      <c r="H45" s="78"/>
      <c r="I45" s="78"/>
    </row>
    <row r="46" spans="1:10" ht="33" customHeight="1" x14ac:dyDescent="0.25">
      <c r="A46" s="86" t="s">
        <v>331</v>
      </c>
      <c r="B46" s="306" t="e">
        <f>AVERAGE('A4 Exploitation'!D547, 'A4 Technique'!D197)</f>
        <v>#DIV/0!</v>
      </c>
      <c r="C46" s="306"/>
      <c r="D46" s="78"/>
      <c r="E46" s="78"/>
      <c r="F46" s="78"/>
      <c r="G46" s="78"/>
      <c r="H46" s="78"/>
      <c r="I46" s="78"/>
    </row>
    <row r="47" spans="1:10" ht="33" customHeight="1" x14ac:dyDescent="0.25">
      <c r="A47" s="85" t="s">
        <v>332</v>
      </c>
      <c r="B47" s="306" t="e">
        <f>AVERAGE('A5 Exploitation'!D547, 'A5 Technique'!D197)</f>
        <v>#DIV/0!</v>
      </c>
      <c r="C47" s="306"/>
      <c r="D47" s="78"/>
      <c r="E47" s="78"/>
      <c r="F47" s="78"/>
      <c r="G47" s="78"/>
      <c r="H47" s="78"/>
      <c r="I47" s="78"/>
    </row>
    <row r="48" spans="1:10" ht="33" customHeight="1" x14ac:dyDescent="0.25">
      <c r="A48" s="85" t="s">
        <v>333</v>
      </c>
      <c r="B48" s="306" t="e">
        <f>AVERAGE('A6 Exploitation'!D547, 'A6 Technique'!D197)</f>
        <v>#DIV/0!</v>
      </c>
      <c r="C48" s="306"/>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5" t="s">
        <v>336</v>
      </c>
      <c r="C51" s="305"/>
      <c r="D51" s="78"/>
      <c r="E51" s="78"/>
      <c r="F51" s="78"/>
      <c r="G51" s="78"/>
      <c r="H51" s="78"/>
      <c r="I51" s="78"/>
      <c r="J51" s="77" t="str">
        <f>D18</f>
        <v>Menzel Bourguiba</v>
      </c>
    </row>
    <row r="52" spans="1:10" ht="33" customHeight="1" x14ac:dyDescent="0.25">
      <c r="A52" s="86" t="s">
        <v>328</v>
      </c>
      <c r="B52" s="308">
        <f>'A1 Exploitation'!D46</f>
        <v>1</v>
      </c>
      <c r="C52" s="308"/>
      <c r="D52" s="78"/>
      <c r="E52" s="78"/>
      <c r="F52" s="78"/>
      <c r="G52" s="78"/>
      <c r="H52" s="78"/>
      <c r="I52" s="78"/>
    </row>
    <row r="53" spans="1:10" ht="33" customHeight="1" x14ac:dyDescent="0.25">
      <c r="A53" s="85" t="s">
        <v>329</v>
      </c>
      <c r="B53" s="308">
        <f>'A2 Exploitation'!D46</f>
        <v>0.9</v>
      </c>
      <c r="C53" s="308"/>
      <c r="D53" s="78"/>
      <c r="E53" s="78"/>
      <c r="F53" s="78"/>
      <c r="G53" s="78"/>
      <c r="H53" s="78"/>
      <c r="I53" s="78"/>
    </row>
    <row r="54" spans="1:10" ht="33" customHeight="1" x14ac:dyDescent="0.25">
      <c r="A54" s="86" t="s">
        <v>330</v>
      </c>
      <c r="B54" s="308">
        <f>'A3 Exploitation'!D46</f>
        <v>0</v>
      </c>
      <c r="C54" s="308"/>
      <c r="D54" s="78"/>
      <c r="E54" s="78"/>
      <c r="F54" s="78"/>
      <c r="G54" s="78"/>
      <c r="H54" s="78"/>
      <c r="I54" s="78"/>
    </row>
    <row r="55" spans="1:10" ht="33" customHeight="1" x14ac:dyDescent="0.25">
      <c r="A55" s="86" t="s">
        <v>331</v>
      </c>
      <c r="B55" s="308">
        <f>'A4 Exploitation'!D46</f>
        <v>0</v>
      </c>
      <c r="C55" s="308"/>
      <c r="D55" s="78"/>
      <c r="E55" s="78"/>
      <c r="F55" s="78"/>
      <c r="G55" s="78"/>
      <c r="H55" s="78"/>
      <c r="I55" s="78"/>
    </row>
    <row r="56" spans="1:10" ht="33" customHeight="1" x14ac:dyDescent="0.25">
      <c r="A56" s="85" t="s">
        <v>332</v>
      </c>
      <c r="B56" s="308">
        <f>'A5 Exploitation'!D46</f>
        <v>0</v>
      </c>
      <c r="C56" s="308"/>
      <c r="D56" s="78"/>
      <c r="E56" s="78"/>
      <c r="F56" s="78"/>
      <c r="G56" s="78"/>
      <c r="H56" s="78"/>
      <c r="I56" s="78"/>
    </row>
    <row r="57" spans="1:10" ht="33" customHeight="1" x14ac:dyDescent="0.25">
      <c r="A57" s="85" t="s">
        <v>333</v>
      </c>
      <c r="B57" s="308">
        <f>'A6 Exploitation'!D46</f>
        <v>0</v>
      </c>
      <c r="C57" s="30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5" t="s">
        <v>337</v>
      </c>
      <c r="C60" s="305"/>
      <c r="D60" s="78"/>
      <c r="E60" s="78"/>
      <c r="F60" s="78"/>
      <c r="G60" s="78"/>
      <c r="H60" s="78"/>
      <c r="I60" s="78"/>
      <c r="J60" s="77" t="str">
        <f>D18</f>
        <v>Menzel Bourguiba</v>
      </c>
    </row>
    <row r="61" spans="1:10" ht="33" customHeight="1" x14ac:dyDescent="0.25">
      <c r="A61" s="86" t="s">
        <v>328</v>
      </c>
      <c r="B61" s="306">
        <f>'A1 Exploitation'!D103</f>
        <v>0.98484848484848486</v>
      </c>
      <c r="C61" s="306"/>
      <c r="D61" s="78"/>
      <c r="E61" s="78"/>
      <c r="F61" s="78"/>
      <c r="G61" s="78"/>
      <c r="H61" s="78"/>
      <c r="I61" s="78"/>
    </row>
    <row r="62" spans="1:10" ht="33" customHeight="1" x14ac:dyDescent="0.25">
      <c r="A62" s="85" t="s">
        <v>329</v>
      </c>
      <c r="B62" s="306">
        <f>'A2 Exploitation'!D103</f>
        <v>0.9242424242424242</v>
      </c>
      <c r="C62" s="306"/>
      <c r="D62" s="78"/>
      <c r="E62" s="78"/>
      <c r="F62" s="78"/>
      <c r="G62" s="78"/>
      <c r="H62" s="78"/>
      <c r="I62" s="78"/>
    </row>
    <row r="63" spans="1:10" ht="33" customHeight="1" x14ac:dyDescent="0.25">
      <c r="A63" s="86" t="s">
        <v>330</v>
      </c>
      <c r="B63" s="306">
        <f>'A3 Exploitation'!D103</f>
        <v>0</v>
      </c>
      <c r="C63" s="306"/>
      <c r="D63" s="78"/>
      <c r="E63" s="78"/>
      <c r="F63" s="78"/>
      <c r="G63" s="78"/>
      <c r="H63" s="78"/>
      <c r="I63" s="78"/>
    </row>
    <row r="64" spans="1:10" ht="33" customHeight="1" x14ac:dyDescent="0.25">
      <c r="A64" s="86" t="s">
        <v>331</v>
      </c>
      <c r="B64" s="306">
        <f>'A4 Exploitation'!D103</f>
        <v>0</v>
      </c>
      <c r="C64" s="306"/>
      <c r="D64" s="78"/>
      <c r="E64" s="78"/>
      <c r="F64" s="78"/>
      <c r="G64" s="78"/>
      <c r="H64" s="78"/>
      <c r="I64" s="78"/>
    </row>
    <row r="65" spans="1:10" ht="33" customHeight="1" x14ac:dyDescent="0.25">
      <c r="A65" s="85" t="s">
        <v>332</v>
      </c>
      <c r="B65" s="306">
        <f>'A5 Exploitation'!D103</f>
        <v>0</v>
      </c>
      <c r="C65" s="306"/>
      <c r="D65" s="78"/>
      <c r="E65" s="78"/>
      <c r="F65" s="78"/>
      <c r="G65" s="78"/>
      <c r="H65" s="78"/>
      <c r="I65" s="78"/>
    </row>
    <row r="66" spans="1:10" ht="33" customHeight="1" x14ac:dyDescent="0.25">
      <c r="A66" s="85" t="s">
        <v>333</v>
      </c>
      <c r="B66" s="306">
        <f>'A6 Exploitation'!D103</f>
        <v>0</v>
      </c>
      <c r="C66" s="306"/>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5" t="s">
        <v>338</v>
      </c>
      <c r="C69" s="305"/>
      <c r="D69" s="78"/>
      <c r="E69" s="78"/>
      <c r="F69" s="78"/>
      <c r="G69" s="78"/>
      <c r="H69" s="78"/>
      <c r="I69" s="78"/>
      <c r="J69" s="77" t="str">
        <f>D18</f>
        <v>Menzel Bourguiba</v>
      </c>
    </row>
    <row r="70" spans="1:10" ht="33" customHeight="1" x14ac:dyDescent="0.25">
      <c r="A70" s="86" t="s">
        <v>328</v>
      </c>
      <c r="B70" s="306">
        <f>'A1 Exploitation'!D158</f>
        <v>0.79411764705882348</v>
      </c>
      <c r="C70" s="306"/>
      <c r="D70" s="78"/>
      <c r="E70" s="78"/>
      <c r="F70" s="78"/>
      <c r="G70" s="78"/>
      <c r="H70" s="78"/>
      <c r="I70" s="78"/>
    </row>
    <row r="71" spans="1:10" ht="33" customHeight="1" x14ac:dyDescent="0.25">
      <c r="A71" s="85" t="s">
        <v>329</v>
      </c>
      <c r="B71" s="306">
        <f>'A2 Exploitation'!D158</f>
        <v>0.83333333333333337</v>
      </c>
      <c r="C71" s="306"/>
      <c r="D71" s="78"/>
      <c r="E71" s="78"/>
      <c r="F71" s="78"/>
      <c r="G71" s="78"/>
      <c r="H71" s="78"/>
      <c r="I71" s="78"/>
    </row>
    <row r="72" spans="1:10" ht="33" customHeight="1" x14ac:dyDescent="0.25">
      <c r="A72" s="86" t="s">
        <v>330</v>
      </c>
      <c r="B72" s="306">
        <f>'A3 Exploitation'!D158</f>
        <v>0</v>
      </c>
      <c r="C72" s="306"/>
      <c r="D72" s="78"/>
      <c r="E72" s="78"/>
      <c r="F72" s="78"/>
      <c r="G72" s="78"/>
      <c r="H72" s="78"/>
      <c r="I72" s="78"/>
    </row>
    <row r="73" spans="1:10" ht="33" customHeight="1" x14ac:dyDescent="0.25">
      <c r="A73" s="86" t="s">
        <v>331</v>
      </c>
      <c r="B73" s="306">
        <f>'A4 Exploitation'!D158</f>
        <v>0</v>
      </c>
      <c r="C73" s="306"/>
      <c r="D73" s="78"/>
      <c r="E73" s="78"/>
      <c r="F73" s="78"/>
      <c r="G73" s="78"/>
      <c r="H73" s="78"/>
      <c r="I73" s="78"/>
    </row>
    <row r="74" spans="1:10" ht="33" customHeight="1" x14ac:dyDescent="0.25">
      <c r="A74" s="85" t="s">
        <v>332</v>
      </c>
      <c r="B74" s="306">
        <f>'A5 Exploitation'!D158</f>
        <v>0</v>
      </c>
      <c r="C74" s="306"/>
      <c r="D74" s="78"/>
      <c r="E74" s="78"/>
      <c r="F74" s="78"/>
      <c r="G74" s="78"/>
      <c r="H74" s="78"/>
      <c r="I74" s="78"/>
    </row>
    <row r="75" spans="1:10" ht="33" customHeight="1" x14ac:dyDescent="0.25">
      <c r="A75" s="85" t="s">
        <v>333</v>
      </c>
      <c r="B75" s="306">
        <f>'A6 Exploitation'!D158</f>
        <v>0</v>
      </c>
      <c r="C75" s="306"/>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5" t="s">
        <v>339</v>
      </c>
      <c r="C78" s="305"/>
      <c r="D78" s="78"/>
      <c r="E78" s="78"/>
      <c r="F78" s="78"/>
      <c r="G78" s="78"/>
      <c r="H78" s="78"/>
      <c r="I78" s="78"/>
      <c r="J78" s="77" t="str">
        <f>D18</f>
        <v>Menzel Bourguiba</v>
      </c>
    </row>
    <row r="79" spans="1:10" ht="33" customHeight="1" x14ac:dyDescent="0.25">
      <c r="A79" s="86" t="s">
        <v>328</v>
      </c>
      <c r="B79" s="306">
        <f>'A1 Exploitation'!D205</f>
        <v>0.96666666666666667</v>
      </c>
      <c r="C79" s="306"/>
      <c r="D79" s="78"/>
      <c r="E79" s="78"/>
      <c r="F79" s="78"/>
      <c r="G79" s="78"/>
      <c r="H79" s="78"/>
      <c r="I79" s="78"/>
    </row>
    <row r="80" spans="1:10" ht="33" customHeight="1" x14ac:dyDescent="0.25">
      <c r="A80" s="85" t="s">
        <v>329</v>
      </c>
      <c r="B80" s="306">
        <f>'A2 Exploitation'!D205</f>
        <v>0.96551724137931039</v>
      </c>
      <c r="C80" s="306"/>
      <c r="D80" s="78"/>
      <c r="E80" s="78"/>
      <c r="F80" s="78"/>
      <c r="G80" s="78"/>
      <c r="H80" s="78"/>
      <c r="I80" s="78"/>
    </row>
    <row r="81" spans="1:10" ht="33" customHeight="1" x14ac:dyDescent="0.25">
      <c r="A81" s="86" t="s">
        <v>330</v>
      </c>
      <c r="B81" s="306">
        <f>'A3 Exploitation'!D205</f>
        <v>0</v>
      </c>
      <c r="C81" s="306"/>
      <c r="D81" s="78"/>
      <c r="E81" s="78"/>
      <c r="F81" s="78"/>
      <c r="G81" s="78"/>
      <c r="H81" s="78"/>
      <c r="I81" s="78"/>
    </row>
    <row r="82" spans="1:10" ht="33" customHeight="1" x14ac:dyDescent="0.25">
      <c r="A82" s="86" t="s">
        <v>331</v>
      </c>
      <c r="B82" s="306">
        <f>'A4 Exploitation'!D205</f>
        <v>0</v>
      </c>
      <c r="C82" s="306"/>
      <c r="D82" s="78"/>
      <c r="E82" s="78"/>
      <c r="F82" s="78"/>
      <c r="G82" s="78"/>
      <c r="H82" s="78"/>
      <c r="I82" s="78"/>
    </row>
    <row r="83" spans="1:10" ht="33" customHeight="1" x14ac:dyDescent="0.25">
      <c r="A83" s="85" t="s">
        <v>332</v>
      </c>
      <c r="B83" s="306">
        <f>'A5 Exploitation'!D205</f>
        <v>0</v>
      </c>
      <c r="C83" s="306"/>
      <c r="D83" s="78"/>
      <c r="E83" s="78"/>
      <c r="F83" s="78"/>
      <c r="G83" s="78"/>
      <c r="H83" s="78"/>
      <c r="I83" s="78"/>
    </row>
    <row r="84" spans="1:10" ht="33" customHeight="1" x14ac:dyDescent="0.25">
      <c r="A84" s="85" t="s">
        <v>333</v>
      </c>
      <c r="B84" s="306">
        <f>'A6 Exploitation'!D205</f>
        <v>0</v>
      </c>
      <c r="C84" s="306"/>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5" t="s">
        <v>340</v>
      </c>
      <c r="C87" s="305"/>
      <c r="D87" s="78"/>
      <c r="E87" s="78"/>
      <c r="F87" s="78"/>
      <c r="G87" s="78"/>
      <c r="H87" s="78"/>
      <c r="I87" s="78"/>
      <c r="J87" s="77" t="str">
        <f>D18</f>
        <v>Menzel Bourguiba</v>
      </c>
    </row>
    <row r="88" spans="1:10" ht="33" customHeight="1" x14ac:dyDescent="0.25">
      <c r="A88" s="86" t="s">
        <v>328</v>
      </c>
      <c r="B88" s="306">
        <f>'A1 Exploitation'!D266</f>
        <v>0.85</v>
      </c>
      <c r="C88" s="306"/>
      <c r="D88" s="78"/>
      <c r="E88" s="78"/>
      <c r="F88" s="78"/>
      <c r="G88" s="78"/>
      <c r="H88" s="78"/>
      <c r="I88" s="78"/>
    </row>
    <row r="89" spans="1:10" ht="33" customHeight="1" x14ac:dyDescent="0.25">
      <c r="A89" s="85" t="s">
        <v>329</v>
      </c>
      <c r="B89" s="306">
        <f>'A2 Exploitation'!D266</f>
        <v>0.83750000000000002</v>
      </c>
      <c r="C89" s="306"/>
      <c r="D89" s="78"/>
      <c r="E89" s="78"/>
      <c r="F89" s="78"/>
      <c r="G89" s="78"/>
      <c r="H89" s="78"/>
      <c r="I89" s="78"/>
    </row>
    <row r="90" spans="1:10" ht="33" customHeight="1" x14ac:dyDescent="0.25">
      <c r="A90" s="86" t="s">
        <v>330</v>
      </c>
      <c r="B90" s="306">
        <f>'A3 Exploitation'!D266</f>
        <v>0</v>
      </c>
      <c r="C90" s="306"/>
      <c r="D90" s="78"/>
      <c r="E90" s="78"/>
      <c r="F90" s="78"/>
      <c r="G90" s="78"/>
      <c r="H90" s="78"/>
      <c r="I90" s="78"/>
    </row>
    <row r="91" spans="1:10" ht="33" customHeight="1" x14ac:dyDescent="0.25">
      <c r="A91" s="86" t="s">
        <v>331</v>
      </c>
      <c r="B91" s="306">
        <f>'A4 Exploitation'!D266</f>
        <v>0</v>
      </c>
      <c r="C91" s="306"/>
      <c r="D91" s="78"/>
      <c r="E91" s="78"/>
      <c r="F91" s="78"/>
      <c r="G91" s="78"/>
      <c r="H91" s="78"/>
      <c r="I91" s="78"/>
    </row>
    <row r="92" spans="1:10" ht="33" customHeight="1" x14ac:dyDescent="0.25">
      <c r="A92" s="85" t="s">
        <v>332</v>
      </c>
      <c r="B92" s="306">
        <f>'A5 Exploitation'!D266</f>
        <v>0</v>
      </c>
      <c r="C92" s="306"/>
      <c r="D92" s="78"/>
      <c r="E92" s="78"/>
      <c r="F92" s="78"/>
      <c r="G92" s="78"/>
      <c r="H92" s="78"/>
      <c r="I92" s="78"/>
    </row>
    <row r="93" spans="1:10" ht="33" customHeight="1" x14ac:dyDescent="0.25">
      <c r="A93" s="85" t="s">
        <v>333</v>
      </c>
      <c r="B93" s="306">
        <f>'A6 Exploitation'!D266</f>
        <v>0</v>
      </c>
      <c r="C93" s="306"/>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5" t="s">
        <v>341</v>
      </c>
      <c r="C96" s="305"/>
      <c r="D96" s="78"/>
      <c r="E96" s="78"/>
      <c r="F96" s="78"/>
      <c r="G96" s="78"/>
      <c r="H96" s="78"/>
      <c r="I96" s="78"/>
      <c r="J96" s="77" t="str">
        <f>D18</f>
        <v>Menzel Bourguiba</v>
      </c>
    </row>
    <row r="97" spans="1:10" ht="33" customHeight="1" x14ac:dyDescent="0.25">
      <c r="A97" s="86" t="s">
        <v>328</v>
      </c>
      <c r="B97" s="306">
        <f>'A1 Exploitation'!D318</f>
        <v>0.90322580645161288</v>
      </c>
      <c r="C97" s="306"/>
      <c r="D97" s="78"/>
      <c r="E97" s="78"/>
      <c r="F97" s="78"/>
      <c r="G97" s="78"/>
      <c r="H97" s="78"/>
      <c r="I97" s="78"/>
    </row>
    <row r="98" spans="1:10" ht="33" customHeight="1" x14ac:dyDescent="0.25">
      <c r="A98" s="85" t="s">
        <v>329</v>
      </c>
      <c r="B98" s="306">
        <f>'A2 Exploitation'!D318</f>
        <v>0.921875</v>
      </c>
      <c r="C98" s="306"/>
      <c r="D98" s="78"/>
      <c r="E98" s="78"/>
      <c r="F98" s="78"/>
      <c r="G98" s="78"/>
      <c r="H98" s="78"/>
      <c r="I98" s="78"/>
    </row>
    <row r="99" spans="1:10" ht="33" customHeight="1" x14ac:dyDescent="0.25">
      <c r="A99" s="86" t="s">
        <v>330</v>
      </c>
      <c r="B99" s="306">
        <f>'A3 Exploitation'!D318</f>
        <v>0</v>
      </c>
      <c r="C99" s="306"/>
      <c r="D99" s="78"/>
      <c r="E99" s="78"/>
      <c r="F99" s="78"/>
      <c r="G99" s="78"/>
      <c r="H99" s="78"/>
      <c r="I99" s="78"/>
    </row>
    <row r="100" spans="1:10" ht="33" customHeight="1" x14ac:dyDescent="0.25">
      <c r="A100" s="86" t="s">
        <v>331</v>
      </c>
      <c r="B100" s="306">
        <f>'A4 Exploitation'!D318</f>
        <v>0</v>
      </c>
      <c r="C100" s="306"/>
      <c r="D100" s="78"/>
      <c r="E100" s="78"/>
      <c r="F100" s="78"/>
      <c r="G100" s="78"/>
      <c r="H100" s="78"/>
      <c r="I100" s="78"/>
    </row>
    <row r="101" spans="1:10" ht="33" customHeight="1" x14ac:dyDescent="0.25">
      <c r="A101" s="85" t="s">
        <v>332</v>
      </c>
      <c r="B101" s="306">
        <f>'A5 Exploitation'!D318</f>
        <v>0</v>
      </c>
      <c r="C101" s="306"/>
      <c r="D101" s="78"/>
      <c r="E101" s="78"/>
      <c r="F101" s="78"/>
      <c r="G101" s="78"/>
      <c r="H101" s="78"/>
      <c r="I101" s="78"/>
    </row>
    <row r="102" spans="1:10" ht="33" customHeight="1" x14ac:dyDescent="0.25">
      <c r="A102" s="85" t="s">
        <v>333</v>
      </c>
      <c r="B102" s="306">
        <f>'A6 Exploitation'!D318</f>
        <v>0</v>
      </c>
      <c r="C102" s="306"/>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5" t="s">
        <v>342</v>
      </c>
      <c r="C105" s="305"/>
      <c r="D105" s="78"/>
      <c r="E105" s="78"/>
      <c r="F105" s="78"/>
      <c r="G105" s="78"/>
      <c r="H105" s="78"/>
      <c r="I105" s="78"/>
      <c r="J105" s="77" t="str">
        <f>D18</f>
        <v>Menzel Bourguiba</v>
      </c>
    </row>
    <row r="106" spans="1:10" ht="33" customHeight="1" x14ac:dyDescent="0.25">
      <c r="A106" s="86" t="s">
        <v>328</v>
      </c>
      <c r="B106" s="306">
        <f>'A1 Exploitation'!D358</f>
        <v>1</v>
      </c>
      <c r="C106" s="306"/>
      <c r="D106" s="78"/>
      <c r="E106" s="78"/>
      <c r="F106" s="78"/>
      <c r="G106" s="78"/>
      <c r="H106" s="78"/>
      <c r="I106" s="78"/>
    </row>
    <row r="107" spans="1:10" ht="33" customHeight="1" x14ac:dyDescent="0.25">
      <c r="A107" s="85" t="s">
        <v>329</v>
      </c>
      <c r="B107" s="306">
        <f>'A2 Exploitation'!D358</f>
        <v>0.97916666666666663</v>
      </c>
      <c r="C107" s="306"/>
      <c r="D107" s="78"/>
      <c r="E107" s="78"/>
      <c r="F107" s="78"/>
      <c r="G107" s="78"/>
      <c r="H107" s="78"/>
      <c r="I107" s="78"/>
    </row>
    <row r="108" spans="1:10" ht="33" customHeight="1" x14ac:dyDescent="0.25">
      <c r="A108" s="86" t="s">
        <v>330</v>
      </c>
      <c r="B108" s="306">
        <f>'A3 Exploitation'!D358</f>
        <v>0</v>
      </c>
      <c r="C108" s="306"/>
      <c r="D108" s="78"/>
      <c r="E108" s="78"/>
      <c r="F108" s="78"/>
      <c r="G108" s="78"/>
      <c r="H108" s="78"/>
      <c r="I108" s="78"/>
    </row>
    <row r="109" spans="1:10" ht="33" customHeight="1" x14ac:dyDescent="0.25">
      <c r="A109" s="86" t="s">
        <v>331</v>
      </c>
      <c r="B109" s="306">
        <f>'A4 Exploitation'!D358</f>
        <v>0</v>
      </c>
      <c r="C109" s="306"/>
      <c r="D109" s="78"/>
      <c r="E109" s="78"/>
      <c r="F109" s="78"/>
      <c r="G109" s="78"/>
      <c r="H109" s="78"/>
      <c r="I109" s="78"/>
    </row>
    <row r="110" spans="1:10" ht="33" customHeight="1" x14ac:dyDescent="0.25">
      <c r="A110" s="85" t="s">
        <v>332</v>
      </c>
      <c r="B110" s="306">
        <f>'A5 Exploitation'!D358</f>
        <v>0</v>
      </c>
      <c r="C110" s="306"/>
      <c r="D110" s="78"/>
      <c r="E110" s="78"/>
      <c r="F110" s="78"/>
      <c r="G110" s="78"/>
      <c r="H110" s="78"/>
      <c r="I110" s="78"/>
    </row>
    <row r="111" spans="1:10" ht="33" customHeight="1" x14ac:dyDescent="0.25">
      <c r="A111" s="85" t="s">
        <v>333</v>
      </c>
      <c r="B111" s="306">
        <f>'A6 Exploitation'!D358</f>
        <v>0</v>
      </c>
      <c r="C111" s="306"/>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5" t="s">
        <v>343</v>
      </c>
      <c r="C114" s="305"/>
      <c r="D114" s="78"/>
      <c r="E114" s="78"/>
      <c r="F114" s="78"/>
      <c r="G114" s="78"/>
      <c r="H114" s="78"/>
      <c r="I114" s="78"/>
      <c r="J114" s="77" t="str">
        <f>D18</f>
        <v>Menzel Bourguiba</v>
      </c>
    </row>
    <row r="115" spans="1:10" ht="33" customHeight="1" x14ac:dyDescent="0.25">
      <c r="A115" s="86" t="s">
        <v>328</v>
      </c>
      <c r="B115" s="306">
        <f>'A1 Exploitation'!D391</f>
        <v>0.94117647058823528</v>
      </c>
      <c r="C115" s="306"/>
      <c r="D115" s="78"/>
      <c r="E115" s="78"/>
      <c r="F115" s="78"/>
      <c r="G115" s="78"/>
      <c r="H115" s="78"/>
      <c r="I115" s="78"/>
    </row>
    <row r="116" spans="1:10" ht="33" customHeight="1" x14ac:dyDescent="0.25">
      <c r="A116" s="85" t="s">
        <v>329</v>
      </c>
      <c r="B116" s="306">
        <f>'A2 Exploitation'!D391</f>
        <v>1</v>
      </c>
      <c r="C116" s="306"/>
      <c r="D116" s="78"/>
      <c r="E116" s="78"/>
      <c r="F116" s="78"/>
      <c r="G116" s="78"/>
      <c r="H116" s="78"/>
      <c r="I116" s="78"/>
    </row>
    <row r="117" spans="1:10" ht="33" customHeight="1" x14ac:dyDescent="0.25">
      <c r="A117" s="86" t="s">
        <v>330</v>
      </c>
      <c r="B117" s="306">
        <f>'A3 Exploitation'!D391</f>
        <v>0</v>
      </c>
      <c r="C117" s="306"/>
      <c r="D117" s="78"/>
      <c r="E117" s="78"/>
      <c r="F117" s="78"/>
      <c r="G117" s="78"/>
      <c r="H117" s="78"/>
      <c r="I117" s="78"/>
    </row>
    <row r="118" spans="1:10" ht="33" customHeight="1" x14ac:dyDescent="0.25">
      <c r="A118" s="86" t="s">
        <v>331</v>
      </c>
      <c r="B118" s="306">
        <f>'A4 Exploitation'!D391</f>
        <v>0</v>
      </c>
      <c r="C118" s="306"/>
      <c r="D118" s="78"/>
      <c r="E118" s="78"/>
      <c r="F118" s="78"/>
      <c r="G118" s="78"/>
      <c r="H118" s="78"/>
      <c r="I118" s="78"/>
    </row>
    <row r="119" spans="1:10" ht="33" customHeight="1" x14ac:dyDescent="0.25">
      <c r="A119" s="85" t="s">
        <v>332</v>
      </c>
      <c r="B119" s="306">
        <f>'A5 Exploitation'!D391</f>
        <v>0</v>
      </c>
      <c r="C119" s="306"/>
      <c r="D119" s="78"/>
      <c r="E119" s="78"/>
      <c r="F119" s="78"/>
      <c r="G119" s="78"/>
      <c r="H119" s="78"/>
      <c r="I119" s="78"/>
    </row>
    <row r="120" spans="1:10" ht="33" customHeight="1" x14ac:dyDescent="0.25">
      <c r="A120" s="85" t="s">
        <v>333</v>
      </c>
      <c r="B120" s="306">
        <f>'A6 Exploitation'!D391</f>
        <v>0</v>
      </c>
      <c r="C120" s="306"/>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5" t="s">
        <v>344</v>
      </c>
      <c r="C123" s="305"/>
      <c r="D123" s="78"/>
      <c r="E123" s="78"/>
      <c r="F123" s="78"/>
      <c r="G123" s="78"/>
      <c r="H123" s="78"/>
      <c r="I123" s="78"/>
      <c r="J123" s="77" t="str">
        <f>D18</f>
        <v>Menzel Bourguiba</v>
      </c>
    </row>
    <row r="124" spans="1:10" ht="33" customHeight="1" x14ac:dyDescent="0.25">
      <c r="A124" s="86" t="s">
        <v>328</v>
      </c>
      <c r="B124" s="306">
        <f>'A1 Exploitation'!D444</f>
        <v>0.96551724137931039</v>
      </c>
      <c r="C124" s="306"/>
      <c r="D124" s="78"/>
      <c r="E124" s="78"/>
      <c r="F124" s="78"/>
      <c r="G124" s="78"/>
      <c r="H124" s="78"/>
      <c r="I124" s="78"/>
    </row>
    <row r="125" spans="1:10" ht="33" customHeight="1" x14ac:dyDescent="0.25">
      <c r="A125" s="85" t="s">
        <v>329</v>
      </c>
      <c r="B125" s="306">
        <f>'A2 Exploitation'!D444</f>
        <v>0.9642857142857143</v>
      </c>
      <c r="C125" s="306"/>
      <c r="D125" s="78"/>
      <c r="E125" s="78"/>
      <c r="F125" s="78"/>
      <c r="G125" s="78"/>
      <c r="H125" s="78"/>
      <c r="I125" s="78"/>
    </row>
    <row r="126" spans="1:10" ht="33" customHeight="1" x14ac:dyDescent="0.25">
      <c r="A126" s="86" t="s">
        <v>330</v>
      </c>
      <c r="B126" s="306">
        <f>'A3 Exploitation'!D444</f>
        <v>0</v>
      </c>
      <c r="C126" s="306"/>
      <c r="D126" s="78"/>
      <c r="E126" s="78"/>
      <c r="F126" s="78"/>
      <c r="G126" s="78"/>
      <c r="H126" s="78"/>
      <c r="I126" s="78"/>
    </row>
    <row r="127" spans="1:10" ht="33" customHeight="1" x14ac:dyDescent="0.25">
      <c r="A127" s="86" t="s">
        <v>331</v>
      </c>
      <c r="B127" s="306">
        <f>'A4 Exploitation'!D444</f>
        <v>0</v>
      </c>
      <c r="C127" s="306"/>
      <c r="D127" s="78"/>
      <c r="E127" s="78"/>
      <c r="F127" s="78"/>
      <c r="G127" s="78"/>
      <c r="H127" s="78"/>
      <c r="I127" s="78"/>
    </row>
    <row r="128" spans="1:10" ht="33" customHeight="1" x14ac:dyDescent="0.25">
      <c r="A128" s="85" t="s">
        <v>332</v>
      </c>
      <c r="B128" s="306">
        <f>'A5 Exploitation'!D444</f>
        <v>0</v>
      </c>
      <c r="C128" s="306"/>
      <c r="D128" s="78"/>
      <c r="E128" s="78"/>
      <c r="F128" s="78"/>
      <c r="G128" s="78"/>
      <c r="H128" s="78"/>
      <c r="I128" s="78"/>
    </row>
    <row r="129" spans="1:10" ht="33" customHeight="1" x14ac:dyDescent="0.25">
      <c r="A129" s="85" t="s">
        <v>333</v>
      </c>
      <c r="B129" s="306">
        <f>'A6 Exploitation'!D444</f>
        <v>0</v>
      </c>
      <c r="C129" s="306"/>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5" t="s">
        <v>345</v>
      </c>
      <c r="C132" s="305"/>
      <c r="D132" s="78"/>
      <c r="E132" s="78"/>
      <c r="F132" s="78"/>
      <c r="G132" s="78"/>
      <c r="H132" s="78"/>
      <c r="I132" s="78"/>
      <c r="J132" s="77" t="str">
        <f>D18</f>
        <v>Menzel Bourguiba</v>
      </c>
    </row>
    <row r="133" spans="1:10" ht="33" customHeight="1" x14ac:dyDescent="0.25">
      <c r="A133" s="86" t="s">
        <v>328</v>
      </c>
      <c r="B133" s="306">
        <f>'A1 Exploitation'!D481</f>
        <v>0.97499999999999998</v>
      </c>
      <c r="C133" s="306"/>
      <c r="D133" s="78"/>
      <c r="E133" s="78"/>
      <c r="F133" s="78"/>
      <c r="G133" s="78"/>
      <c r="H133" s="78"/>
      <c r="I133" s="78"/>
    </row>
    <row r="134" spans="1:10" ht="33" customHeight="1" x14ac:dyDescent="0.25">
      <c r="A134" s="85" t="s">
        <v>329</v>
      </c>
      <c r="B134" s="306">
        <f>'A2 Exploitation'!D481</f>
        <v>0.7857142857142857</v>
      </c>
      <c r="C134" s="306"/>
      <c r="D134" s="78"/>
      <c r="E134" s="78"/>
      <c r="F134" s="78"/>
      <c r="G134" s="78"/>
      <c r="H134" s="78"/>
      <c r="I134" s="78"/>
    </row>
    <row r="135" spans="1:10" ht="33" customHeight="1" x14ac:dyDescent="0.25">
      <c r="A135" s="86" t="s">
        <v>330</v>
      </c>
      <c r="B135" s="306">
        <f>'A3 Exploitation'!D481</f>
        <v>0</v>
      </c>
      <c r="C135" s="306"/>
      <c r="D135" s="78"/>
      <c r="E135" s="78"/>
      <c r="F135" s="78"/>
      <c r="G135" s="78"/>
      <c r="H135" s="78"/>
      <c r="I135" s="78"/>
    </row>
    <row r="136" spans="1:10" ht="33" customHeight="1" x14ac:dyDescent="0.25">
      <c r="A136" s="86" t="s">
        <v>331</v>
      </c>
      <c r="B136" s="306">
        <f>'A4 Exploitation'!D481</f>
        <v>0</v>
      </c>
      <c r="C136" s="306"/>
      <c r="D136" s="78"/>
      <c r="E136" s="78"/>
      <c r="F136" s="78"/>
      <c r="G136" s="78"/>
      <c r="H136" s="78"/>
      <c r="I136" s="78"/>
    </row>
    <row r="137" spans="1:10" ht="33" customHeight="1" x14ac:dyDescent="0.25">
      <c r="A137" s="85" t="s">
        <v>332</v>
      </c>
      <c r="B137" s="306">
        <f>'A5 Exploitation'!D481</f>
        <v>0</v>
      </c>
      <c r="C137" s="306"/>
      <c r="D137" s="78"/>
      <c r="E137" s="78"/>
      <c r="F137" s="78"/>
      <c r="G137" s="78"/>
      <c r="H137" s="78"/>
      <c r="I137" s="78"/>
    </row>
    <row r="138" spans="1:10" ht="33" customHeight="1" x14ac:dyDescent="0.25">
      <c r="A138" s="85" t="s">
        <v>333</v>
      </c>
      <c r="B138" s="306">
        <f>'A6 Exploitation'!D481</f>
        <v>0</v>
      </c>
      <c r="C138" s="306"/>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5" t="s">
        <v>346</v>
      </c>
      <c r="C141" s="305"/>
      <c r="D141" s="78"/>
      <c r="E141" s="78"/>
      <c r="F141" s="78"/>
      <c r="G141" s="78"/>
      <c r="H141" s="78"/>
      <c r="I141" s="78"/>
      <c r="J141" s="77" t="str">
        <f>D18</f>
        <v>Menzel Bourguiba</v>
      </c>
    </row>
    <row r="142" spans="1:10" ht="33" customHeight="1" x14ac:dyDescent="0.25">
      <c r="A142" s="86" t="s">
        <v>328</v>
      </c>
      <c r="B142" s="306">
        <f>'A1 Exploitation'!D503</f>
        <v>1</v>
      </c>
      <c r="C142" s="306"/>
      <c r="D142" s="78"/>
      <c r="E142" s="78"/>
      <c r="F142" s="78"/>
      <c r="G142" s="78"/>
      <c r="H142" s="78"/>
      <c r="I142" s="78"/>
    </row>
    <row r="143" spans="1:10" ht="33" customHeight="1" x14ac:dyDescent="0.25">
      <c r="A143" s="85" t="s">
        <v>329</v>
      </c>
      <c r="B143" s="306">
        <f>'A2 Exploitation'!D503</f>
        <v>1</v>
      </c>
      <c r="C143" s="306"/>
      <c r="D143" s="78"/>
      <c r="E143" s="78"/>
      <c r="F143" s="78"/>
      <c r="G143" s="78"/>
      <c r="H143" s="78"/>
      <c r="I143" s="78"/>
    </row>
    <row r="144" spans="1:10" ht="33" customHeight="1" x14ac:dyDescent="0.25">
      <c r="A144" s="86" t="s">
        <v>330</v>
      </c>
      <c r="B144" s="306">
        <f>'A3 Exploitation'!D503</f>
        <v>0</v>
      </c>
      <c r="C144" s="306"/>
      <c r="D144" s="78"/>
      <c r="E144" s="78"/>
      <c r="F144" s="78"/>
      <c r="G144" s="78"/>
      <c r="H144" s="78"/>
      <c r="I144" s="78"/>
    </row>
    <row r="145" spans="1:10" ht="33" customHeight="1" x14ac:dyDescent="0.25">
      <c r="A145" s="86" t="s">
        <v>331</v>
      </c>
      <c r="B145" s="306">
        <f>'A4 Exploitation'!D503</f>
        <v>0</v>
      </c>
      <c r="C145" s="306"/>
      <c r="D145" s="78"/>
      <c r="E145" s="78"/>
      <c r="F145" s="78"/>
      <c r="G145" s="78"/>
      <c r="H145" s="78"/>
      <c r="I145" s="78"/>
    </row>
    <row r="146" spans="1:10" ht="33" customHeight="1" x14ac:dyDescent="0.25">
      <c r="A146" s="85" t="s">
        <v>332</v>
      </c>
      <c r="B146" s="306">
        <f>'A5 Exploitation'!D503</f>
        <v>0</v>
      </c>
      <c r="C146" s="306"/>
      <c r="D146" s="78"/>
      <c r="E146" s="78"/>
      <c r="F146" s="78"/>
      <c r="G146" s="78"/>
      <c r="H146" s="78"/>
      <c r="I146" s="78"/>
    </row>
    <row r="147" spans="1:10" ht="33" customHeight="1" x14ac:dyDescent="0.25">
      <c r="A147" s="85" t="s">
        <v>333</v>
      </c>
      <c r="B147" s="306">
        <f>'A6 Exploitation'!D503</f>
        <v>0</v>
      </c>
      <c r="C147" s="306"/>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5" t="s">
        <v>347</v>
      </c>
      <c r="C150" s="305"/>
      <c r="D150" s="78"/>
      <c r="E150" s="78"/>
      <c r="F150" s="78"/>
      <c r="G150" s="78"/>
      <c r="H150" s="78"/>
      <c r="I150" s="78"/>
      <c r="J150" s="77" t="str">
        <f>D18</f>
        <v>Menzel Bourguiba</v>
      </c>
    </row>
    <row r="151" spans="1:10" ht="33" customHeight="1" x14ac:dyDescent="0.25">
      <c r="A151" s="86" t="s">
        <v>328</v>
      </c>
      <c r="B151" s="306">
        <f>'A1 Exploitation'!D514</f>
        <v>1</v>
      </c>
      <c r="C151" s="306"/>
      <c r="D151" s="78"/>
      <c r="E151" s="78"/>
      <c r="F151" s="78"/>
      <c r="G151" s="78"/>
      <c r="H151" s="78"/>
      <c r="I151" s="78"/>
    </row>
    <row r="152" spans="1:10" ht="33" customHeight="1" x14ac:dyDescent="0.25">
      <c r="A152" s="85" t="s">
        <v>329</v>
      </c>
      <c r="B152" s="306">
        <f>'A2 Exploitation'!D514</f>
        <v>0.875</v>
      </c>
      <c r="C152" s="306"/>
      <c r="D152" s="78"/>
      <c r="E152" s="78"/>
      <c r="F152" s="78"/>
      <c r="G152" s="78"/>
      <c r="H152" s="78"/>
      <c r="I152" s="78"/>
    </row>
    <row r="153" spans="1:10" ht="33" customHeight="1" x14ac:dyDescent="0.25">
      <c r="A153" s="86" t="s">
        <v>330</v>
      </c>
      <c r="B153" s="306">
        <f>'A3 Exploitation'!D514</f>
        <v>0</v>
      </c>
      <c r="C153" s="306"/>
      <c r="D153" s="78"/>
      <c r="E153" s="78"/>
      <c r="F153" s="78"/>
      <c r="G153" s="78"/>
      <c r="H153" s="78"/>
      <c r="I153" s="78"/>
    </row>
    <row r="154" spans="1:10" ht="33" customHeight="1" x14ac:dyDescent="0.25">
      <c r="A154" s="86" t="s">
        <v>331</v>
      </c>
      <c r="B154" s="306">
        <f>'A4 Exploitation'!D514</f>
        <v>0</v>
      </c>
      <c r="C154" s="306"/>
      <c r="D154" s="78"/>
      <c r="E154" s="78"/>
      <c r="F154" s="78"/>
      <c r="G154" s="78"/>
      <c r="H154" s="78"/>
      <c r="I154" s="78"/>
    </row>
    <row r="155" spans="1:10" ht="33" customHeight="1" x14ac:dyDescent="0.25">
      <c r="A155" s="85" t="s">
        <v>332</v>
      </c>
      <c r="B155" s="306">
        <f>'A5 Exploitation'!D514</f>
        <v>0</v>
      </c>
      <c r="C155" s="306"/>
      <c r="D155" s="78"/>
      <c r="E155" s="78"/>
      <c r="F155" s="78"/>
      <c r="G155" s="78"/>
      <c r="H155" s="78"/>
      <c r="I155" s="78"/>
    </row>
    <row r="156" spans="1:10" ht="33" customHeight="1" x14ac:dyDescent="0.25">
      <c r="A156" s="85" t="s">
        <v>333</v>
      </c>
      <c r="B156" s="306">
        <f>'A6 Exploitation'!D514</f>
        <v>0</v>
      </c>
      <c r="C156" s="306"/>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9"/>
      <c r="C159" s="309"/>
      <c r="D159" s="78"/>
      <c r="E159" s="78"/>
      <c r="F159" s="78"/>
      <c r="G159" s="78"/>
      <c r="H159" s="78"/>
      <c r="I159" s="78"/>
    </row>
    <row r="160" spans="1:10" ht="33" customHeight="1" x14ac:dyDescent="0.25">
      <c r="A160" s="85" t="s">
        <v>326</v>
      </c>
      <c r="B160" s="305" t="s">
        <v>348</v>
      </c>
      <c r="C160" s="305"/>
      <c r="D160" s="78"/>
      <c r="E160" s="78"/>
      <c r="F160" s="78"/>
      <c r="G160" s="78"/>
      <c r="H160" s="78"/>
      <c r="I160" s="78"/>
      <c r="J160" s="77" t="str">
        <f>D18</f>
        <v>Menzel Bourguiba</v>
      </c>
    </row>
    <row r="161" spans="1:10" ht="33" customHeight="1" x14ac:dyDescent="0.25">
      <c r="A161" s="86" t="s">
        <v>328</v>
      </c>
      <c r="B161" s="306">
        <f>'A1 Exploitation'!D534</f>
        <v>1</v>
      </c>
      <c r="C161" s="306"/>
      <c r="D161" s="78"/>
      <c r="E161" s="78"/>
      <c r="F161" s="78"/>
      <c r="G161" s="78"/>
      <c r="H161" s="78"/>
      <c r="I161" s="78"/>
    </row>
    <row r="162" spans="1:10" ht="33" customHeight="1" x14ac:dyDescent="0.25">
      <c r="A162" s="85" t="s">
        <v>329</v>
      </c>
      <c r="B162" s="306">
        <f>'A2 Exploitation'!D534</f>
        <v>1</v>
      </c>
      <c r="C162" s="306"/>
      <c r="D162" s="78"/>
      <c r="E162" s="78"/>
      <c r="F162" s="78"/>
      <c r="G162" s="78"/>
      <c r="H162" s="78"/>
      <c r="I162" s="78"/>
    </row>
    <row r="163" spans="1:10" ht="33" customHeight="1" x14ac:dyDescent="0.25">
      <c r="A163" s="86" t="s">
        <v>330</v>
      </c>
      <c r="B163" s="306">
        <f>'A3 Exploitation'!D534</f>
        <v>0</v>
      </c>
      <c r="C163" s="306"/>
      <c r="D163" s="78"/>
      <c r="E163" s="78"/>
      <c r="F163" s="78"/>
      <c r="G163" s="78"/>
      <c r="H163" s="78"/>
      <c r="I163" s="78"/>
    </row>
    <row r="164" spans="1:10" ht="33" customHeight="1" x14ac:dyDescent="0.25">
      <c r="A164" s="86" t="s">
        <v>331</v>
      </c>
      <c r="B164" s="306">
        <f>'A4 Exploitation'!D534</f>
        <v>0</v>
      </c>
      <c r="C164" s="306"/>
    </row>
    <row r="165" spans="1:10" ht="33" customHeight="1" x14ac:dyDescent="0.25">
      <c r="A165" s="85" t="s">
        <v>332</v>
      </c>
      <c r="B165" s="306">
        <f>'A5 Exploitation'!D534</f>
        <v>0</v>
      </c>
      <c r="C165" s="306"/>
    </row>
    <row r="166" spans="1:10" ht="18" x14ac:dyDescent="0.25">
      <c r="A166" s="85" t="s">
        <v>333</v>
      </c>
      <c r="B166" s="306">
        <f>'A6 Exploitation'!D534</f>
        <v>0</v>
      </c>
      <c r="C166" s="306"/>
    </row>
    <row r="167" spans="1:10" ht="18.75" x14ac:dyDescent="0.25">
      <c r="A167" s="89"/>
      <c r="B167" s="82"/>
      <c r="C167" s="82"/>
    </row>
    <row r="168" spans="1:10" ht="33" customHeight="1" x14ac:dyDescent="0.25">
      <c r="A168" s="89"/>
      <c r="B168" s="82"/>
      <c r="C168" s="82"/>
    </row>
    <row r="169" spans="1:10" ht="33" customHeight="1" x14ac:dyDescent="0.25">
      <c r="A169" s="85" t="s">
        <v>326</v>
      </c>
      <c r="B169" s="305" t="s">
        <v>349</v>
      </c>
      <c r="C169" s="305"/>
      <c r="J169" s="77" t="str">
        <f>D18</f>
        <v>Menzel Bourguiba</v>
      </c>
    </row>
    <row r="170" spans="1:10" ht="33" customHeight="1" x14ac:dyDescent="0.25">
      <c r="A170" s="86" t="s">
        <v>328</v>
      </c>
      <c r="B170" s="306">
        <f>'A1 Exploitation'!D545</f>
        <v>1</v>
      </c>
      <c r="C170" s="306"/>
    </row>
    <row r="171" spans="1:10" ht="33" customHeight="1" x14ac:dyDescent="0.25">
      <c r="A171" s="85" t="s">
        <v>329</v>
      </c>
      <c r="B171" s="306">
        <f>'A2 Exploitation'!D545</f>
        <v>1</v>
      </c>
      <c r="C171" s="306"/>
    </row>
    <row r="172" spans="1:10" ht="33" customHeight="1" x14ac:dyDescent="0.25">
      <c r="A172" s="86" t="s">
        <v>330</v>
      </c>
      <c r="B172" s="306">
        <f>'A3 Exploitation'!D545</f>
        <v>0</v>
      </c>
      <c r="C172" s="306"/>
    </row>
    <row r="173" spans="1:10" ht="33" customHeight="1" x14ac:dyDescent="0.25">
      <c r="A173" s="86" t="s">
        <v>331</v>
      </c>
      <c r="B173" s="306">
        <f>'A4 Exploitation'!D545</f>
        <v>0</v>
      </c>
      <c r="C173" s="306"/>
    </row>
    <row r="174" spans="1:10" ht="33" customHeight="1" x14ac:dyDescent="0.25">
      <c r="A174" s="85" t="s">
        <v>332</v>
      </c>
      <c r="B174" s="306">
        <f>'A5 Exploitation'!D545</f>
        <v>0</v>
      </c>
      <c r="C174" s="306"/>
    </row>
    <row r="175" spans="1:10" ht="18" x14ac:dyDescent="0.25">
      <c r="A175" s="85" t="s">
        <v>333</v>
      </c>
      <c r="B175" s="306">
        <f>'A6 Exploitation'!D545</f>
        <v>0</v>
      </c>
      <c r="C175" s="306"/>
    </row>
    <row r="176" spans="1:10" ht="18.75" x14ac:dyDescent="0.25">
      <c r="A176" s="89"/>
      <c r="B176" s="82"/>
      <c r="C176" s="82"/>
    </row>
    <row r="177" spans="1:10" ht="33" customHeight="1" x14ac:dyDescent="0.25">
      <c r="A177" s="89"/>
      <c r="B177" s="82"/>
      <c r="C177" s="82"/>
    </row>
    <row r="178" spans="1:10" ht="33" customHeight="1" x14ac:dyDescent="0.25">
      <c r="A178" s="85" t="s">
        <v>326</v>
      </c>
      <c r="B178" s="305" t="s">
        <v>350</v>
      </c>
      <c r="C178" s="305"/>
      <c r="J178" s="77" t="str">
        <f>D18</f>
        <v>Menzel Bourguiba</v>
      </c>
    </row>
    <row r="179" spans="1:10" ht="33" customHeight="1" x14ac:dyDescent="0.25">
      <c r="A179" s="86" t="s">
        <v>328</v>
      </c>
      <c r="B179" s="306">
        <f>'A1 Technique'!D199</f>
        <v>0.91228070175438591</v>
      </c>
      <c r="C179" s="306"/>
    </row>
    <row r="180" spans="1:10" ht="33" customHeight="1" x14ac:dyDescent="0.25">
      <c r="A180" s="85" t="s">
        <v>329</v>
      </c>
      <c r="B180" s="306">
        <f>'A2 Technique'!D199</f>
        <v>0.90825688073394495</v>
      </c>
      <c r="C180" s="306"/>
    </row>
    <row r="181" spans="1:10" ht="33" customHeight="1" x14ac:dyDescent="0.25">
      <c r="A181" s="86" t="s">
        <v>330</v>
      </c>
      <c r="B181" s="306">
        <f>'A3 Technique'!D199</f>
        <v>0</v>
      </c>
      <c r="C181" s="306"/>
    </row>
    <row r="182" spans="1:10" ht="33" customHeight="1" x14ac:dyDescent="0.25">
      <c r="A182" s="86" t="s">
        <v>331</v>
      </c>
      <c r="B182" s="306">
        <f>'A4 Technique'!D199</f>
        <v>0</v>
      </c>
      <c r="C182" s="306"/>
    </row>
    <row r="183" spans="1:10" ht="33" customHeight="1" x14ac:dyDescent="0.25">
      <c r="A183" s="85" t="s">
        <v>332</v>
      </c>
      <c r="B183" s="306">
        <f>'A5 Technique'!D199</f>
        <v>0</v>
      </c>
      <c r="C183" s="306"/>
    </row>
    <row r="184" spans="1:10" ht="18" x14ac:dyDescent="0.25">
      <c r="A184" s="85" t="s">
        <v>333</v>
      </c>
      <c r="B184" s="306">
        <f>'A6 Technique'!D199</f>
        <v>0</v>
      </c>
      <c r="C184" s="306"/>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2" t="s">
        <v>179</v>
      </c>
      <c r="B7" s="312"/>
      <c r="C7" s="312"/>
      <c r="D7" s="312"/>
      <c r="E7" s="312"/>
      <c r="F7" s="312"/>
      <c r="G7" s="125"/>
    </row>
    <row r="8" spans="1:7" ht="29.25" x14ac:dyDescent="0.45">
      <c r="A8" s="313" t="str">
        <f>'Page de garde'!D18</f>
        <v>Menzel Bourguiba</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F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5" t="s">
        <v>50</v>
      </c>
      <c r="B6" s="335"/>
      <c r="C6" s="335"/>
      <c r="D6" s="335"/>
      <c r="E6" s="335"/>
      <c r="F6" s="335"/>
      <c r="G6" s="125"/>
    </row>
    <row r="7" spans="1:7" s="12" customFormat="1" ht="21.75" customHeight="1" x14ac:dyDescent="0.45">
      <c r="A7" s="313" t="str">
        <f>'A5 Exploitation'!A8:F8</f>
        <v>Menzel Bourguiba</v>
      </c>
      <c r="B7" s="313"/>
      <c r="C7" s="313"/>
      <c r="D7" s="313"/>
      <c r="E7" s="313"/>
      <c r="F7" s="313"/>
      <c r="G7" s="125"/>
    </row>
    <row r="8" spans="1:7" s="12" customFormat="1" ht="24" x14ac:dyDescent="0.45">
      <c r="A8" s="14" t="s">
        <v>42</v>
      </c>
      <c r="B8" s="336">
        <f>'A5 Exploitation'!B9:F9</f>
        <v>0</v>
      </c>
      <c r="C8" s="336"/>
      <c r="D8" s="336"/>
      <c r="E8" s="336"/>
      <c r="F8" s="336"/>
      <c r="G8" s="125"/>
    </row>
    <row r="9" spans="1:7" s="12" customFormat="1" ht="24" x14ac:dyDescent="0.45">
      <c r="A9" s="15" t="s">
        <v>44</v>
      </c>
      <c r="B9" s="337">
        <f>'A5 Exploitation'!B10:F10</f>
        <v>0</v>
      </c>
      <c r="C9" s="337"/>
      <c r="D9" s="337"/>
      <c r="E9" s="337"/>
      <c r="F9" s="337"/>
      <c r="G9" s="125"/>
    </row>
    <row r="10" spans="1:7" s="12" customFormat="1" ht="24" x14ac:dyDescent="0.45">
      <c r="A10" s="14" t="s">
        <v>43</v>
      </c>
      <c r="B10" s="334">
        <f>'A5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9" t="e">
        <f>E197*100/F197</f>
        <v>#DIV/0!</v>
      </c>
      <c r="E197" s="300">
        <f>COUNTIF('A4 Technique'!F17:F193,"ok")</f>
        <v>0</v>
      </c>
      <c r="F197" s="30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2" t="s">
        <v>179</v>
      </c>
      <c r="B7" s="312"/>
      <c r="C7" s="312"/>
      <c r="D7" s="312"/>
      <c r="E7" s="312"/>
      <c r="F7" s="312"/>
      <c r="G7" s="125"/>
    </row>
    <row r="8" spans="1:7" ht="29.25" x14ac:dyDescent="0.45">
      <c r="A8" s="313" t="str">
        <f>'Page de garde'!D18</f>
        <v>Menzel Bourguiba</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5" t="s">
        <v>50</v>
      </c>
      <c r="B6" s="335"/>
      <c r="C6" s="335"/>
      <c r="D6" s="335"/>
      <c r="E6" s="335"/>
      <c r="F6" s="335"/>
      <c r="G6" s="125"/>
    </row>
    <row r="7" spans="1:7" s="12" customFormat="1" ht="21.75" customHeight="1" x14ac:dyDescent="0.45">
      <c r="A7" s="313" t="str">
        <f>'A6 Exploitation'!A8:F8</f>
        <v>Menzel Bourguiba</v>
      </c>
      <c r="B7" s="313"/>
      <c r="C7" s="313"/>
      <c r="D7" s="313"/>
      <c r="E7" s="313"/>
      <c r="F7" s="313"/>
      <c r="G7" s="125"/>
    </row>
    <row r="8" spans="1:7" s="12" customFormat="1" ht="24" x14ac:dyDescent="0.45">
      <c r="A8" s="14" t="s">
        <v>42</v>
      </c>
      <c r="B8" s="336">
        <f>'A6 Exploitation'!B9:F9</f>
        <v>0</v>
      </c>
      <c r="C8" s="336"/>
      <c r="D8" s="336"/>
      <c r="E8" s="336"/>
      <c r="F8" s="336"/>
      <c r="G8" s="125"/>
    </row>
    <row r="9" spans="1:7" s="12" customFormat="1" ht="24" x14ac:dyDescent="0.45">
      <c r="A9" s="15" t="s">
        <v>44</v>
      </c>
      <c r="B9" s="337">
        <f>'A6 Exploitation'!B10:F10</f>
        <v>0</v>
      </c>
      <c r="C9" s="337"/>
      <c r="D9" s="337"/>
      <c r="E9" s="337"/>
      <c r="F9" s="337"/>
      <c r="G9" s="125"/>
    </row>
    <row r="10" spans="1:7" s="12" customFormat="1" ht="24" x14ac:dyDescent="0.45">
      <c r="A10" s="14" t="s">
        <v>43</v>
      </c>
      <c r="B10" s="334">
        <f>'A6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88" zoomScaleSheetLayoutView="88"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2" t="s">
        <v>179</v>
      </c>
      <c r="B7" s="312"/>
      <c r="C7" s="312"/>
      <c r="D7" s="312"/>
      <c r="E7" s="312"/>
      <c r="F7" s="312"/>
      <c r="G7" s="125"/>
    </row>
    <row r="8" spans="1:7" ht="29.25" x14ac:dyDescent="0.45">
      <c r="A8" s="313" t="str">
        <f>'Page de garde'!D18</f>
        <v>Menzel Bourguiba</v>
      </c>
      <c r="B8" s="313"/>
      <c r="C8" s="313"/>
      <c r="D8" s="313"/>
      <c r="E8" s="313"/>
      <c r="F8" s="313"/>
      <c r="G8" s="125"/>
    </row>
    <row r="9" spans="1:7" ht="24" x14ac:dyDescent="0.45">
      <c r="A9" s="14" t="s">
        <v>42</v>
      </c>
      <c r="B9" s="314" t="s">
        <v>409</v>
      </c>
      <c r="C9" s="314"/>
      <c r="D9" s="314"/>
      <c r="E9" s="314"/>
      <c r="F9" s="314"/>
      <c r="G9" s="125"/>
    </row>
    <row r="10" spans="1:7" ht="24" x14ac:dyDescent="0.45">
      <c r="A10" s="15" t="s">
        <v>44</v>
      </c>
      <c r="B10" s="315" t="s">
        <v>410</v>
      </c>
      <c r="C10" s="315"/>
      <c r="D10" s="315"/>
      <c r="E10" s="315"/>
      <c r="F10" s="315"/>
      <c r="G10" s="125"/>
    </row>
    <row r="11" spans="1:7" ht="24" x14ac:dyDescent="0.45">
      <c r="A11" s="14" t="s">
        <v>43</v>
      </c>
      <c r="B11" s="310">
        <v>43181</v>
      </c>
      <c r="C11" s="310"/>
      <c r="D11" s="310"/>
      <c r="E11" s="310"/>
      <c r="F11" s="310"/>
      <c r="G11" s="125"/>
    </row>
    <row r="12" spans="1:7" ht="24" x14ac:dyDescent="0.45">
      <c r="A12" s="14" t="s">
        <v>239</v>
      </c>
      <c r="B12" s="316">
        <f>D549</f>
        <v>0.93288590604026844</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43181</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294" t="s">
        <v>434</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43181</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66" x14ac:dyDescent="0.3">
      <c r="A65" s="247" t="s">
        <v>376</v>
      </c>
      <c r="B65" s="130">
        <v>2</v>
      </c>
      <c r="C65" s="290" t="str">
        <f>IF(B65=0, -5, "0")</f>
        <v>0</v>
      </c>
      <c r="D65" s="149" t="s">
        <v>476</v>
      </c>
      <c r="E65" s="116"/>
      <c r="F65" s="204" t="s">
        <v>357</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t="s">
        <v>411</v>
      </c>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2</v>
      </c>
      <c r="C76" s="131"/>
      <c r="D76" s="138" t="s">
        <v>412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15.5" x14ac:dyDescent="0.3">
      <c r="A92" s="70" t="s">
        <v>384</v>
      </c>
      <c r="B92" s="130">
        <v>1</v>
      </c>
      <c r="C92" s="218"/>
      <c r="D92" s="147" t="s">
        <v>470</v>
      </c>
      <c r="E92" s="106"/>
      <c r="F92" s="204" t="s">
        <v>356</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458</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51">
        <v>1</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65</v>
      </c>
    </row>
    <row r="103" spans="1:7" ht="18" x14ac:dyDescent="0.35">
      <c r="A103" s="42" t="s">
        <v>199</v>
      </c>
      <c r="B103" s="152"/>
      <c r="C103" s="153"/>
      <c r="D103" s="144">
        <f>D102/(COUNT(B88:C93,B53:C60,B65:C83,B95:C99)*2)</f>
        <v>0.98484848484848486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43181</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459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ht="82.5" x14ac:dyDescent="0.3">
      <c r="A126" s="70" t="s">
        <v>251</v>
      </c>
      <c r="B126" s="130">
        <v>1</v>
      </c>
      <c r="C126" s="130"/>
      <c r="D126" s="157" t="s">
        <v>449</v>
      </c>
      <c r="E126" s="94"/>
      <c r="F126" s="204" t="s">
        <v>356</v>
      </c>
    </row>
    <row r="127" spans="1:6" ht="82.5" x14ac:dyDescent="0.3">
      <c r="A127" s="191" t="s">
        <v>68</v>
      </c>
      <c r="B127" s="130" t="s">
        <v>32</v>
      </c>
      <c r="C127" s="213"/>
      <c r="D127" s="116" t="s">
        <v>471</v>
      </c>
      <c r="E127" s="95"/>
      <c r="F127" s="204"/>
    </row>
    <row r="128" spans="1:6" ht="82.5" x14ac:dyDescent="0.3">
      <c r="A128" s="4" t="s">
        <v>170</v>
      </c>
      <c r="B128" s="130">
        <v>0</v>
      </c>
      <c r="C128" s="131"/>
      <c r="D128" s="113" t="s">
        <v>413</v>
      </c>
      <c r="E128" s="95" t="s">
        <v>414</v>
      </c>
      <c r="F128" s="204" t="s">
        <v>356</v>
      </c>
    </row>
    <row r="129" spans="1:7" s="112" customFormat="1" ht="66.75" customHeight="1" x14ac:dyDescent="0.3">
      <c r="A129" s="238" t="s">
        <v>460</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49.5" x14ac:dyDescent="0.3">
      <c r="A132" s="210" t="s">
        <v>157</v>
      </c>
      <c r="B132" s="130">
        <v>2</v>
      </c>
      <c r="C132" s="150" t="str">
        <f>IF(B132=0, -5, "0")</f>
        <v>0</v>
      </c>
      <c r="D132" s="295" t="s">
        <v>415</v>
      </c>
      <c r="E132" s="95"/>
      <c r="F132" s="204"/>
      <c r="G132" s="127"/>
    </row>
    <row r="133" spans="1:7" ht="36" customHeight="1" x14ac:dyDescent="0.35">
      <c r="A133" s="191" t="s">
        <v>399</v>
      </c>
      <c r="B133" s="130">
        <v>1</v>
      </c>
      <c r="C133" s="130"/>
      <c r="D133" s="235" t="s">
        <v>416</v>
      </c>
      <c r="E133" s="67"/>
      <c r="F133" s="204" t="s">
        <v>357</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0.8529411764705882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99" x14ac:dyDescent="0.3">
      <c r="A147" s="238" t="s">
        <v>404</v>
      </c>
      <c r="B147" s="130">
        <v>0</v>
      </c>
      <c r="C147" s="150">
        <f>IF(B147=0, -5, "0")</f>
        <v>-5</v>
      </c>
      <c r="D147" s="149" t="s">
        <v>417</v>
      </c>
      <c r="E147" s="116" t="s">
        <v>418</v>
      </c>
      <c r="F147" s="204" t="s">
        <v>356</v>
      </c>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458</v>
      </c>
      <c r="B150" s="130" t="s">
        <v>32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51">
        <v>1</v>
      </c>
      <c r="E153" s="252"/>
      <c r="F153" s="253"/>
    </row>
    <row r="154" spans="1:7" x14ac:dyDescent="0.3">
      <c r="A154" s="5" t="s">
        <v>36</v>
      </c>
      <c r="B154" s="5"/>
      <c r="C154" s="5"/>
      <c r="D154" s="5">
        <f>SUM(B143:C147,B149:C153)</f>
        <v>11</v>
      </c>
    </row>
    <row r="155" spans="1:7" x14ac:dyDescent="0.3">
      <c r="A155" s="5" t="s">
        <v>35</v>
      </c>
      <c r="B155" s="132"/>
      <c r="C155" s="133"/>
      <c r="D155" s="134">
        <f>D154/(COUNT(B143:C147,B149:C153)*2)</f>
        <v>0.55000000000000004</v>
      </c>
    </row>
    <row r="156" spans="1:7" x14ac:dyDescent="0.3">
      <c r="A156" s="145"/>
      <c r="B156" s="124"/>
      <c r="C156" s="135"/>
      <c r="D156" s="124"/>
    </row>
    <row r="157" spans="1:7" ht="18" x14ac:dyDescent="0.35">
      <c r="A157" s="42" t="s">
        <v>125</v>
      </c>
      <c r="B157" s="152"/>
      <c r="C157" s="153"/>
      <c r="D157" s="143">
        <f>SUM(D154,D117,D139)</f>
        <v>54</v>
      </c>
    </row>
    <row r="158" spans="1:7" ht="18" x14ac:dyDescent="0.35">
      <c r="A158" s="42" t="s">
        <v>200</v>
      </c>
      <c r="B158" s="152"/>
      <c r="C158" s="153"/>
      <c r="D158" s="144">
        <f>D157/(COUNT(B143:C147,B110:C116,B121:C138,B149:C153)*2)</f>
        <v>0.79411764705882348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43181</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t="s">
        <v>419</v>
      </c>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461</v>
      </c>
      <c r="E185" s="95" t="s">
        <v>450</v>
      </c>
      <c r="F185" s="204" t="s">
        <v>357</v>
      </c>
    </row>
    <row r="186" spans="1:7" ht="28.5" customHeight="1" x14ac:dyDescent="0.35">
      <c r="A186" s="266" t="s">
        <v>186</v>
      </c>
      <c r="B186" s="130">
        <v>2</v>
      </c>
      <c r="C186" s="136" t="str">
        <f>IF(B186=0, -10, "0")</f>
        <v>0</v>
      </c>
      <c r="D186" s="165" t="s">
        <v>419</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51">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43181</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ht="33" x14ac:dyDescent="0.3">
      <c r="A212" s="7" t="s">
        <v>53</v>
      </c>
      <c r="B212" s="130">
        <v>2</v>
      </c>
      <c r="C212" s="130"/>
      <c r="D212" s="95" t="s">
        <v>422</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t="s">
        <v>419</v>
      </c>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0</v>
      </c>
      <c r="C226" s="130"/>
      <c r="D226" s="113" t="s">
        <v>420</v>
      </c>
      <c r="E226" s="116" t="s">
        <v>451</v>
      </c>
      <c r="F226" s="204" t="s">
        <v>356</v>
      </c>
      <c r="G226" s="127"/>
    </row>
    <row r="227" spans="1:7" ht="33" x14ac:dyDescent="0.3">
      <c r="A227" s="208" t="s">
        <v>314</v>
      </c>
      <c r="B227" s="130">
        <v>2</v>
      </c>
      <c r="C227" s="150" t="str">
        <f>IF(B227=0, -5, "0")</f>
        <v>0</v>
      </c>
      <c r="D227" s="95" t="s">
        <v>421</v>
      </c>
      <c r="E227" s="94"/>
      <c r="F227" s="204"/>
      <c r="G227" s="127"/>
    </row>
    <row r="228" spans="1:7" ht="28.5" customHeight="1" x14ac:dyDescent="0.3">
      <c r="A228" s="4" t="s">
        <v>173</v>
      </c>
      <c r="B228" s="130">
        <v>2</v>
      </c>
      <c r="C228" s="136"/>
      <c r="D228" s="113"/>
      <c r="E228" s="94"/>
      <c r="F228" s="204"/>
    </row>
    <row r="229" spans="1:7" ht="49.5" x14ac:dyDescent="0.3">
      <c r="A229" s="70" t="s">
        <v>160</v>
      </c>
      <c r="B229" s="130">
        <v>2</v>
      </c>
      <c r="C229" s="136"/>
      <c r="D229" s="113" t="s">
        <v>452</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149" t="s">
        <v>472</v>
      </c>
      <c r="E238" s="113" t="s">
        <v>473</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82.5" x14ac:dyDescent="0.3">
      <c r="A242" s="70" t="s">
        <v>178</v>
      </c>
      <c r="B242" s="130">
        <v>1</v>
      </c>
      <c r="C242" s="130"/>
      <c r="D242" s="129" t="s">
        <v>462</v>
      </c>
      <c r="E242" s="94"/>
      <c r="F242" s="204" t="s">
        <v>356</v>
      </c>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0.66666666666666663</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0.85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43181</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ht="66" x14ac:dyDescent="0.3">
      <c r="A273" s="222" t="s">
        <v>364</v>
      </c>
      <c r="B273" s="130">
        <v>0</v>
      </c>
      <c r="C273" s="150"/>
      <c r="D273" s="113" t="s">
        <v>420</v>
      </c>
      <c r="E273" s="149" t="s">
        <v>423</v>
      </c>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ht="33" x14ac:dyDescent="0.3">
      <c r="A278" s="208" t="s">
        <v>148</v>
      </c>
      <c r="B278" s="130">
        <v>2</v>
      </c>
      <c r="C278" s="150" t="str">
        <f>IF(B278=0, -5, "0")</f>
        <v>0</v>
      </c>
      <c r="D278" s="116" t="s">
        <v>424</v>
      </c>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66" x14ac:dyDescent="0.3">
      <c r="A300" s="70" t="s">
        <v>376</v>
      </c>
      <c r="B300" s="130">
        <v>2</v>
      </c>
      <c r="C300" s="239"/>
      <c r="D300" s="226" t="s">
        <v>463</v>
      </c>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51">
        <v>1</v>
      </c>
      <c r="E313" s="252"/>
      <c r="F313" s="253"/>
      <c r="G313" s="214"/>
    </row>
    <row r="314" spans="1:7" s="16" customFormat="1" x14ac:dyDescent="0.3">
      <c r="A314" s="5" t="s">
        <v>36</v>
      </c>
      <c r="B314" s="5"/>
      <c r="C314" s="5"/>
      <c r="D314" s="5">
        <f>SUM(B289:C307,B309:C313)</f>
        <v>34</v>
      </c>
      <c r="F314" s="206"/>
      <c r="G314" s="214"/>
    </row>
    <row r="315" spans="1:7" s="16" customFormat="1" x14ac:dyDescent="0.3">
      <c r="A315" s="5" t="s">
        <v>35</v>
      </c>
      <c r="B315" s="132"/>
      <c r="C315" s="133"/>
      <c r="D315" s="134">
        <f>D314/(COUNT(B289:C307,B309:C313)*2)</f>
        <v>0.89473684210526316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56</v>
      </c>
      <c r="F317" s="206"/>
      <c r="G317" s="214"/>
    </row>
    <row r="318" spans="1:7" s="16" customFormat="1" ht="18" x14ac:dyDescent="0.35">
      <c r="A318" s="42" t="s">
        <v>203</v>
      </c>
      <c r="B318" s="152"/>
      <c r="C318" s="153"/>
      <c r="D318" s="144">
        <f>D317/(COUNT(B273:C284,B289:C307,B309:C313)*2)</f>
        <v>0.90322580645161288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43181</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89"/>
      <c r="E350" s="289"/>
      <c r="F350" s="204" t="s">
        <v>356</v>
      </c>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43181</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49.5" x14ac:dyDescent="0.3">
      <c r="A377" s="70" t="s">
        <v>100</v>
      </c>
      <c r="B377" s="130">
        <v>1</v>
      </c>
      <c r="C377" s="130"/>
      <c r="D377" s="95" t="s">
        <v>474</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1</v>
      </c>
      <c r="C384" s="130"/>
      <c r="D384" s="149" t="s">
        <v>425</v>
      </c>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51">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43181</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t="s">
        <v>411</v>
      </c>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1</v>
      </c>
      <c r="C436" s="130"/>
      <c r="D436" s="129" t="s">
        <v>426</v>
      </c>
      <c r="E436" s="94"/>
      <c r="F436" s="204" t="s">
        <v>357</v>
      </c>
      <c r="G436" s="233"/>
    </row>
    <row r="437" spans="1:7" ht="33" x14ac:dyDescent="0.3">
      <c r="A437" s="10" t="s">
        <v>391</v>
      </c>
      <c r="B437" s="130">
        <v>1</v>
      </c>
      <c r="C437" s="130"/>
      <c r="D437" s="129" t="s">
        <v>427</v>
      </c>
      <c r="E437" s="94"/>
      <c r="F437" s="204" t="s">
        <v>357</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43181</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x14ac:dyDescent="0.3">
      <c r="A464" s="70" t="s">
        <v>133</v>
      </c>
      <c r="B464" s="130">
        <v>1</v>
      </c>
      <c r="C464" s="130"/>
      <c r="D464" s="138" t="s">
        <v>475</v>
      </c>
      <c r="E464" s="94"/>
      <c r="F464" s="204" t="s">
        <v>357</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51">
        <v>1</v>
      </c>
      <c r="E476" s="252"/>
      <c r="F476" s="253"/>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43181</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43181</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19"/>
      <c r="E508" s="320"/>
      <c r="F508" s="320"/>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43181</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19"/>
      <c r="E519" s="320"/>
      <c r="F519" s="320"/>
    </row>
    <row r="520" spans="1:7" x14ac:dyDescent="0.3">
      <c r="A520" s="4" t="s">
        <v>9</v>
      </c>
      <c r="B520" s="130" t="s">
        <v>32</v>
      </c>
      <c r="C520" s="130"/>
      <c r="D520" s="95"/>
      <c r="E520" s="94"/>
      <c r="F520" s="204" t="s">
        <v>356</v>
      </c>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t="s">
        <v>453</v>
      </c>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43181</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19"/>
      <c r="E539" s="320"/>
      <c r="F539" s="320"/>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556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0.93288590604026844</v>
      </c>
    </row>
  </sheetData>
  <sheetProtection algorithmName="SHA-512" hashValue="KX6swMOqzCA3CNYxEIbdgmUBU/OUsC4BKqmdKWbrs6guOwVLeObuNMYHZL06Fe6LcflYlrTqsZCKijWNGek3Vg==" saltValue="ZDqGGDelGw19yr61Z9m2w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6" orientation="portrait" r:id="rId1"/>
  <rowBreaks count="5" manualBreakCount="5">
    <brk id="85" max="6" man="1"/>
    <brk id="159" max="6" man="1"/>
    <brk id="267" max="6" man="1"/>
    <brk id="391" max="6" man="1"/>
    <brk id="53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98" zoomScaleNormal="90" zoomScaleSheetLayoutView="98"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5" t="s">
        <v>50</v>
      </c>
      <c r="B6" s="335"/>
      <c r="C6" s="335"/>
      <c r="D6" s="335"/>
      <c r="E6" s="335"/>
      <c r="F6" s="335"/>
      <c r="G6" s="125"/>
    </row>
    <row r="7" spans="1:7" s="12" customFormat="1" ht="21.75" customHeight="1" x14ac:dyDescent="0.45">
      <c r="A7" s="313" t="str">
        <f>'A1 Exploitation'!A8:F8</f>
        <v>Menzel Bourguiba</v>
      </c>
      <c r="B7" s="313"/>
      <c r="C7" s="313"/>
      <c r="D7" s="313"/>
      <c r="E7" s="313"/>
      <c r="F7" s="313"/>
      <c r="G7" s="125"/>
    </row>
    <row r="8" spans="1:7" s="12" customFormat="1" ht="24" x14ac:dyDescent="0.45">
      <c r="A8" s="14" t="s">
        <v>42</v>
      </c>
      <c r="B8" s="336" t="str">
        <f>'A1 Exploitation'!B9:F9</f>
        <v>Dr Raja Bouhalfaya</v>
      </c>
      <c r="C8" s="336"/>
      <c r="D8" s="336"/>
      <c r="E8" s="336"/>
      <c r="F8" s="336"/>
      <c r="G8" s="125"/>
    </row>
    <row r="9" spans="1:7" s="12" customFormat="1" ht="24" x14ac:dyDescent="0.45">
      <c r="A9" s="15" t="s">
        <v>44</v>
      </c>
      <c r="B9" s="337" t="str">
        <f>'A1 Exploitation'!B10:F10</f>
        <v>Directeur du magasin et chefs rayons</v>
      </c>
      <c r="C9" s="337"/>
      <c r="D9" s="337"/>
      <c r="E9" s="337"/>
      <c r="F9" s="337"/>
      <c r="G9" s="125"/>
    </row>
    <row r="10" spans="1:7" s="12" customFormat="1" ht="24" x14ac:dyDescent="0.45">
      <c r="A10" s="14" t="s">
        <v>43</v>
      </c>
      <c r="B10" s="334">
        <f>'A1 Exploitation'!B11:F11</f>
        <v>43181</v>
      </c>
      <c r="C10" s="334"/>
      <c r="D10" s="334"/>
      <c r="E10" s="334"/>
      <c r="F10" s="334"/>
      <c r="G10" s="125"/>
    </row>
    <row r="11" spans="1:7" s="12" customFormat="1" ht="24" x14ac:dyDescent="0.45">
      <c r="A11" s="14" t="s">
        <v>294</v>
      </c>
      <c r="B11" s="338">
        <f>D199</f>
        <v>0.91228070175438591</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ht="49.5" x14ac:dyDescent="0.3">
      <c r="A17" s="17" t="s">
        <v>269</v>
      </c>
      <c r="B17" s="94">
        <v>0</v>
      </c>
      <c r="C17" s="94"/>
      <c r="D17" s="113" t="s">
        <v>477</v>
      </c>
      <c r="E17" s="95" t="s">
        <v>454</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5"/>
      <c r="C22" s="346"/>
      <c r="D22" s="250">
        <f>SUM(B17:C21)</f>
        <v>8</v>
      </c>
    </row>
    <row r="23" spans="1:7" x14ac:dyDescent="0.3">
      <c r="A23" s="339" t="s">
        <v>295</v>
      </c>
      <c r="B23" s="340"/>
      <c r="C23" s="341"/>
      <c r="D23" s="33">
        <f>D22/(COUNT(B17:C21)*2)</f>
        <v>0.8</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v>2</v>
      </c>
      <c r="C26" s="120" t="str">
        <f>IF(B26=0, -5, "0")</f>
        <v>0</v>
      </c>
      <c r="D26" s="95"/>
      <c r="E26" s="95"/>
      <c r="F26" s="94"/>
    </row>
    <row r="27" spans="1:7" ht="33" x14ac:dyDescent="0.3">
      <c r="A27" s="17" t="s">
        <v>90</v>
      </c>
      <c r="B27" s="94">
        <v>2</v>
      </c>
      <c r="C27" s="94"/>
      <c r="D27" s="95" t="s">
        <v>428</v>
      </c>
      <c r="E27" s="94"/>
      <c r="F27" s="94"/>
    </row>
    <row r="28" spans="1:7" x14ac:dyDescent="0.3">
      <c r="A28" s="44" t="s">
        <v>370</v>
      </c>
      <c r="B28" s="94">
        <v>2</v>
      </c>
      <c r="C28" s="94"/>
      <c r="D28" s="95"/>
      <c r="E28" s="94"/>
      <c r="F28" s="94"/>
    </row>
    <row r="29" spans="1:7" ht="49.5" x14ac:dyDescent="0.3">
      <c r="A29" s="17" t="s">
        <v>280</v>
      </c>
      <c r="B29" s="94">
        <v>1</v>
      </c>
      <c r="C29" s="94"/>
      <c r="D29" s="95" t="s">
        <v>465</v>
      </c>
      <c r="E29" s="94"/>
      <c r="F29" s="94" t="s">
        <v>357</v>
      </c>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13</v>
      </c>
    </row>
    <row r="34" spans="1:7" x14ac:dyDescent="0.3">
      <c r="A34" s="339" t="s">
        <v>295</v>
      </c>
      <c r="B34" s="340"/>
      <c r="C34" s="341"/>
      <c r="D34" s="33">
        <f>D33/(COUNT(B26:C32)*2)</f>
        <v>0.9285714285714286</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ht="49.5" x14ac:dyDescent="0.3">
      <c r="A46" s="17" t="s">
        <v>270</v>
      </c>
      <c r="B46" s="94">
        <v>1</v>
      </c>
      <c r="C46" s="94"/>
      <c r="D46" s="113" t="s">
        <v>429</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430</v>
      </c>
      <c r="E50" s="94"/>
      <c r="F50" s="94"/>
    </row>
    <row r="51" spans="1:7" ht="18" x14ac:dyDescent="0.35">
      <c r="A51" s="40" t="s">
        <v>296</v>
      </c>
      <c r="B51" s="94">
        <v>2</v>
      </c>
      <c r="C51" s="120" t="str">
        <f>IF(B51=0, -5, "0")</f>
        <v>0</v>
      </c>
      <c r="D51" s="98"/>
      <c r="E51" s="94"/>
      <c r="F51" s="94"/>
    </row>
    <row r="52" spans="1:7" x14ac:dyDescent="0.3">
      <c r="A52" s="339" t="s">
        <v>36</v>
      </c>
      <c r="B52" s="340"/>
      <c r="C52" s="341"/>
      <c r="D52" s="248">
        <f>SUM(B46:C51)</f>
        <v>11</v>
      </c>
    </row>
    <row r="53" spans="1:7" x14ac:dyDescent="0.3">
      <c r="A53" s="339" t="s">
        <v>295</v>
      </c>
      <c r="B53" s="340"/>
      <c r="C53" s="341"/>
      <c r="D53" s="33">
        <f>D52/(COUNT(B46:C51)*2)</f>
        <v>0.91666666666666663</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432</v>
      </c>
      <c r="E58" s="95"/>
      <c r="F58" s="94" t="s">
        <v>356</v>
      </c>
    </row>
    <row r="59" spans="1:7" x14ac:dyDescent="0.3">
      <c r="A59" s="23" t="s">
        <v>92</v>
      </c>
      <c r="B59" s="94">
        <v>2</v>
      </c>
      <c r="C59" s="94"/>
      <c r="D59" s="98"/>
      <c r="E59" s="94"/>
      <c r="F59" s="94"/>
    </row>
    <row r="60" spans="1:7" ht="36" x14ac:dyDescent="0.35">
      <c r="A60" s="43" t="s">
        <v>221</v>
      </c>
      <c r="B60" s="94">
        <v>2</v>
      </c>
      <c r="C60" s="120" t="str">
        <f>IF(B60=0, -5, "0")</f>
        <v>0</v>
      </c>
      <c r="D60" s="95" t="s">
        <v>431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13</v>
      </c>
    </row>
    <row r="64" spans="1:7" x14ac:dyDescent="0.3">
      <c r="A64" s="339" t="s">
        <v>295</v>
      </c>
      <c r="B64" s="340"/>
      <c r="C64" s="341"/>
      <c r="D64" s="33">
        <f>D63/(COUNT(B56:C62)*2)</f>
        <v>0.9285714285714286</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2</v>
      </c>
      <c r="C67" s="101"/>
      <c r="D67" s="102"/>
      <c r="E67" s="102"/>
      <c r="F67" s="94"/>
    </row>
    <row r="68" spans="1:7" ht="67.5" x14ac:dyDescent="0.4">
      <c r="A68" s="17" t="s">
        <v>272</v>
      </c>
      <c r="B68" s="100">
        <v>0</v>
      </c>
      <c r="C68" s="101"/>
      <c r="D68" s="113" t="s">
        <v>448</v>
      </c>
      <c r="E68" s="95" t="s">
        <v>466</v>
      </c>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433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95" t="s">
        <v>434</v>
      </c>
      <c r="E83" s="108"/>
      <c r="F83" s="94"/>
    </row>
    <row r="84" spans="1:7" x14ac:dyDescent="0.3">
      <c r="A84" s="339" t="s">
        <v>36</v>
      </c>
      <c r="B84" s="340"/>
      <c r="C84" s="341"/>
      <c r="D84" s="248">
        <f>SUM(B67:C83)</f>
        <v>26</v>
      </c>
    </row>
    <row r="85" spans="1:7" x14ac:dyDescent="0.3">
      <c r="A85" s="339" t="s">
        <v>295</v>
      </c>
      <c r="B85" s="340"/>
      <c r="C85" s="341"/>
      <c r="D85" s="33">
        <f>D84/(COUNT(B67:C83)*2)</f>
        <v>0.9285714285714286</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95"/>
      <c r="E93" s="94"/>
      <c r="F93" s="94"/>
    </row>
    <row r="94" spans="1:7" ht="33.75" x14ac:dyDescent="0.35">
      <c r="A94" s="40" t="s">
        <v>235</v>
      </c>
      <c r="B94" s="110">
        <v>2</v>
      </c>
      <c r="C94" s="120" t="str">
        <f>IF(B94=0, -5, "0")</f>
        <v>0</v>
      </c>
      <c r="D94" s="124" t="s">
        <v>435</v>
      </c>
      <c r="E94" s="94"/>
      <c r="F94" s="94"/>
    </row>
    <row r="95" spans="1:7" x14ac:dyDescent="0.3">
      <c r="A95" s="20" t="s">
        <v>165</v>
      </c>
      <c r="B95" s="110">
        <v>2</v>
      </c>
      <c r="C95" s="94"/>
      <c r="D95" s="95"/>
      <c r="E95" s="94"/>
      <c r="F95" s="94"/>
    </row>
    <row r="96" spans="1:7" x14ac:dyDescent="0.3">
      <c r="A96" s="25" t="s">
        <v>282</v>
      </c>
      <c r="B96" s="110">
        <v>2</v>
      </c>
      <c r="C96" s="94"/>
      <c r="D96" s="12"/>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ht="33" x14ac:dyDescent="0.3">
      <c r="A101" s="51" t="s">
        <v>232</v>
      </c>
      <c r="B101" s="110">
        <v>1</v>
      </c>
      <c r="C101" s="94"/>
      <c r="D101" s="95" t="s">
        <v>467</v>
      </c>
      <c r="E101" s="94"/>
      <c r="F101" s="94" t="s">
        <v>356</v>
      </c>
    </row>
    <row r="102" spans="1:7" x14ac:dyDescent="0.3">
      <c r="A102" s="339" t="s">
        <v>36</v>
      </c>
      <c r="B102" s="340"/>
      <c r="C102" s="341"/>
      <c r="D102" s="248">
        <f>SUM(B88:C101)</f>
        <v>27</v>
      </c>
    </row>
    <row r="103" spans="1:7" x14ac:dyDescent="0.3">
      <c r="A103" s="339" t="s">
        <v>295</v>
      </c>
      <c r="B103" s="340"/>
      <c r="C103" s="341"/>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436</v>
      </c>
      <c r="E112" s="94"/>
      <c r="F112" s="94"/>
      <c r="G112" s="126"/>
    </row>
    <row r="113" spans="1:7" s="22" customFormat="1" ht="33" x14ac:dyDescent="0.3">
      <c r="A113" s="21" t="s">
        <v>165</v>
      </c>
      <c r="B113" s="110">
        <v>1</v>
      </c>
      <c r="C113" s="94"/>
      <c r="D113" s="95" t="s">
        <v>437</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438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21</v>
      </c>
      <c r="E118" s="13"/>
      <c r="F118" s="13"/>
      <c r="G118" s="126"/>
    </row>
    <row r="119" spans="1:7" s="22" customFormat="1" x14ac:dyDescent="0.3">
      <c r="A119" s="339" t="s">
        <v>295</v>
      </c>
      <c r="B119" s="340"/>
      <c r="C119" s="341"/>
      <c r="D119" s="33">
        <f>D118/(COUNT(B107:C117)*2)</f>
        <v>0.95454545454545459</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468</v>
      </c>
      <c r="E126" s="102"/>
      <c r="F126" s="94" t="s">
        <v>356</v>
      </c>
    </row>
    <row r="127" spans="1:7" ht="36" x14ac:dyDescent="0.35">
      <c r="A127" s="43" t="s">
        <v>213</v>
      </c>
      <c r="B127" s="111">
        <v>2</v>
      </c>
      <c r="C127" s="120" t="str">
        <f>IF(B127=0, -5, "0")</f>
        <v>0</v>
      </c>
      <c r="D127" s="95" t="s">
        <v>439</v>
      </c>
      <c r="E127" s="102"/>
      <c r="F127" s="94"/>
    </row>
    <row r="128" spans="1:7" ht="18" x14ac:dyDescent="0.35">
      <c r="A128" s="40" t="s">
        <v>236</v>
      </c>
      <c r="B128" s="111">
        <v>2</v>
      </c>
      <c r="C128" s="120" t="str">
        <f>IF(B128=0, -5, "0")</f>
        <v>0</v>
      </c>
      <c r="D128" s="95" t="s">
        <v>440</v>
      </c>
      <c r="E128" s="95"/>
      <c r="F128" s="94"/>
    </row>
    <row r="129" spans="1:7" ht="33" x14ac:dyDescent="0.3">
      <c r="A129" s="20" t="s">
        <v>166</v>
      </c>
      <c r="B129" s="111">
        <v>1</v>
      </c>
      <c r="C129" s="121"/>
      <c r="D129" s="95" t="s">
        <v>441</v>
      </c>
      <c r="E129" s="95"/>
      <c r="F129" s="94" t="s">
        <v>357</v>
      </c>
    </row>
    <row r="130" spans="1:7" ht="50.25" x14ac:dyDescent="0.35">
      <c r="A130" s="43" t="s">
        <v>194</v>
      </c>
      <c r="B130" s="111">
        <v>2</v>
      </c>
      <c r="C130" s="120" t="str">
        <f>IF(B130=0, -5, "0")</f>
        <v>0</v>
      </c>
      <c r="D130" s="95" t="s">
        <v>442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20</v>
      </c>
    </row>
    <row r="134" spans="1:7" x14ac:dyDescent="0.3">
      <c r="A134" s="339" t="s">
        <v>295</v>
      </c>
      <c r="B134" s="340"/>
      <c r="C134" s="341"/>
      <c r="D134" s="32">
        <f>D133/(COUNT(B122:C132)*2)</f>
        <v>0.90909090909090906</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469</v>
      </c>
      <c r="E140" s="94"/>
      <c r="F140" s="94" t="s">
        <v>356</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5" t="s">
        <v>443</v>
      </c>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8">
        <f>SUM(B137:C148)</f>
        <v>21</v>
      </c>
    </row>
    <row r="150" spans="1:7" x14ac:dyDescent="0.3">
      <c r="A150" s="339" t="s">
        <v>295</v>
      </c>
      <c r="B150" s="340"/>
      <c r="C150" s="341"/>
      <c r="D150" s="33">
        <f>D149/(COUNT(B137:C148)*2)</f>
        <v>0.95454545454545459</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2"/>
      <c r="E159" s="94"/>
      <c r="F159" s="94"/>
    </row>
    <row r="160" spans="1:7" x14ac:dyDescent="0.3">
      <c r="A160" s="75" t="s">
        <v>164</v>
      </c>
      <c r="B160" s="94">
        <v>2</v>
      </c>
      <c r="C160" s="94"/>
      <c r="D160" s="118"/>
      <c r="E160" s="94"/>
      <c r="F160" s="94"/>
    </row>
    <row r="161" spans="1:7" x14ac:dyDescent="0.3">
      <c r="A161" s="339" t="s">
        <v>36</v>
      </c>
      <c r="B161" s="345"/>
      <c r="C161" s="346"/>
      <c r="D161" s="250">
        <f>SUM(B153:C160)</f>
        <v>16</v>
      </c>
    </row>
    <row r="162" spans="1:7" x14ac:dyDescent="0.3">
      <c r="A162" s="339" t="s">
        <v>295</v>
      </c>
      <c r="B162" s="340"/>
      <c r="C162" s="341"/>
      <c r="D162" s="33">
        <f>D161/(COUNT(B153:C160)*2)</f>
        <v>1</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v>2</v>
      </c>
      <c r="C165" s="120" t="str">
        <f>IF(B165=0, -5, "0")</f>
        <v>0</v>
      </c>
      <c r="D165" s="94"/>
      <c r="E165" s="94"/>
      <c r="F165" s="94"/>
    </row>
    <row r="166" spans="1:7" ht="66" x14ac:dyDescent="0.3">
      <c r="A166" s="17" t="s">
        <v>287</v>
      </c>
      <c r="B166" s="94">
        <v>1</v>
      </c>
      <c r="C166" s="94"/>
      <c r="D166" s="95" t="s">
        <v>455</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248">
        <f>SUM(B165:C168)</f>
        <v>7</v>
      </c>
    </row>
    <row r="170" spans="1:7" x14ac:dyDescent="0.3">
      <c r="A170" s="339" t="s">
        <v>295</v>
      </c>
      <c r="B170" s="340"/>
      <c r="C170" s="341"/>
      <c r="D170" s="33">
        <f>D169/(COUNT(B165:C168)*2)</f>
        <v>0.875</v>
      </c>
    </row>
    <row r="171" spans="1:7" s="22" customFormat="1" x14ac:dyDescent="0.3">
      <c r="A171" s="26"/>
      <c r="B171" s="27"/>
      <c r="C171" s="27"/>
      <c r="D171" s="28"/>
      <c r="G171" s="126"/>
    </row>
    <row r="172" spans="1:7" ht="19.5" x14ac:dyDescent="0.4">
      <c r="A172" s="351" t="s">
        <v>17</v>
      </c>
      <c r="B172" s="352"/>
      <c r="C172" s="352"/>
      <c r="D172" s="352"/>
      <c r="E172" s="352"/>
      <c r="F172" s="352"/>
    </row>
    <row r="173" spans="1:7" ht="115.5" x14ac:dyDescent="0.3">
      <c r="A173" s="20" t="s">
        <v>180</v>
      </c>
      <c r="B173" s="94">
        <v>0</v>
      </c>
      <c r="C173" s="94"/>
      <c r="D173" s="95" t="s">
        <v>456</v>
      </c>
      <c r="E173" s="95" t="s">
        <v>444</v>
      </c>
      <c r="F173" s="94" t="s">
        <v>357</v>
      </c>
    </row>
    <row r="174" spans="1:7" ht="33" x14ac:dyDescent="0.3">
      <c r="A174" s="17" t="s">
        <v>87</v>
      </c>
      <c r="B174" s="94">
        <v>1</v>
      </c>
      <c r="C174" s="94"/>
      <c r="D174" s="95" t="s">
        <v>464</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5</v>
      </c>
    </row>
    <row r="178" spans="1:7" x14ac:dyDescent="0.3">
      <c r="A178" s="339" t="s">
        <v>295</v>
      </c>
      <c r="B178" s="340"/>
      <c r="C178" s="341"/>
      <c r="D178" s="33">
        <f>D177/(COUNT(B173:C176)*2)</f>
        <v>0.625</v>
      </c>
    </row>
    <row r="179" spans="1:7" s="22" customFormat="1" x14ac:dyDescent="0.3">
      <c r="A179" s="26"/>
      <c r="B179" s="27"/>
      <c r="C179" s="27"/>
      <c r="D179" s="28"/>
      <c r="G179" s="126"/>
    </row>
    <row r="180" spans="1:7" ht="19.5" x14ac:dyDescent="0.4">
      <c r="A180" s="347" t="s">
        <v>78</v>
      </c>
      <c r="B180" s="348"/>
      <c r="C180" s="348"/>
      <c r="D180" s="348"/>
      <c r="E180" s="348"/>
      <c r="F180" s="348"/>
    </row>
    <row r="181" spans="1:7" ht="33" x14ac:dyDescent="0.3">
      <c r="A181" s="44" t="s">
        <v>315</v>
      </c>
      <c r="B181" s="94">
        <v>0</v>
      </c>
      <c r="C181" s="94"/>
      <c r="D181" s="95" t="s">
        <v>445</v>
      </c>
      <c r="E181" s="95" t="s">
        <v>457</v>
      </c>
      <c r="F181" s="94" t="s">
        <v>357</v>
      </c>
    </row>
    <row r="182" spans="1:7" ht="33" x14ac:dyDescent="0.3">
      <c r="A182" s="52" t="s">
        <v>220</v>
      </c>
      <c r="B182" s="94">
        <v>1</v>
      </c>
      <c r="C182" s="94"/>
      <c r="D182" s="95" t="s">
        <v>446</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7</v>
      </c>
    </row>
    <row r="187" spans="1:7" x14ac:dyDescent="0.3">
      <c r="A187" s="339" t="s">
        <v>295</v>
      </c>
      <c r="B187" s="340"/>
      <c r="C187" s="341"/>
      <c r="D187" s="33">
        <f>D186/(COUNT(B181:C185)*2)</f>
        <v>0.7</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447</v>
      </c>
      <c r="E192" s="94"/>
      <c r="F192" s="94" t="s">
        <v>357</v>
      </c>
    </row>
    <row r="193" spans="1:6" x14ac:dyDescent="0.3">
      <c r="A193" s="53" t="s">
        <v>189</v>
      </c>
      <c r="B193" s="94" t="s">
        <v>32</v>
      </c>
      <c r="C193" s="94"/>
      <c r="D193" s="94"/>
      <c r="E193" s="94"/>
      <c r="F193" s="94"/>
    </row>
    <row r="194" spans="1:6" x14ac:dyDescent="0.3">
      <c r="A194" s="339" t="s">
        <v>36</v>
      </c>
      <c r="B194" s="340"/>
      <c r="C194" s="341"/>
      <c r="D194" s="54">
        <f>SUM(B190:C193)</f>
        <v>3</v>
      </c>
    </row>
    <row r="195" spans="1:6" x14ac:dyDescent="0.3">
      <c r="A195" s="339" t="s">
        <v>295</v>
      </c>
      <c r="B195" s="340"/>
      <c r="C195" s="341"/>
      <c r="D195" s="33">
        <f>D194/(COUNT(B190:C193)*2)</f>
        <v>0.75</v>
      </c>
    </row>
    <row r="197" spans="1:6" ht="18" x14ac:dyDescent="0.35">
      <c r="A197" s="64" t="s">
        <v>246</v>
      </c>
      <c r="B197" s="63"/>
      <c r="C197" s="63"/>
      <c r="D197" s="293">
        <v>0</v>
      </c>
      <c r="E197" s="287"/>
      <c r="F197" s="288"/>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0.91228070175438591</v>
      </c>
    </row>
  </sheetData>
  <sheetProtection algorithmName="SHA-512" hashValue="skC786S+Vqu0LNzxZako+adTXwT4Q6fVX6FJsmc5Nrei7Qgj2NbRp+P1vxu52sHauyfCONpJJ7ikVqfBY+1dxA==" saltValue="J0JTYKMywEIgPG8RayRJQ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0" orientation="portrait" r:id="rId1"/>
  <rowBreaks count="2" manualBreakCount="2">
    <brk id="85" max="5" man="1"/>
    <brk id="170"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zoomScale="84" zoomScaleSheetLayoutView="84" workbookViewId="0">
      <selection activeCell="B10" sqref="B10:F1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2" t="s">
        <v>179</v>
      </c>
      <c r="B7" s="312"/>
      <c r="C7" s="312"/>
      <c r="D7" s="312"/>
      <c r="E7" s="312"/>
      <c r="F7" s="312"/>
      <c r="G7" s="125"/>
    </row>
    <row r="8" spans="1:7" ht="29.25" x14ac:dyDescent="0.45">
      <c r="A8" s="313" t="str">
        <f>'Page de garde'!D18</f>
        <v>Menzel Bourguiba</v>
      </c>
      <c r="B8" s="313"/>
      <c r="C8" s="313"/>
      <c r="D8" s="313"/>
      <c r="E8" s="313"/>
      <c r="F8" s="313"/>
      <c r="G8" s="125"/>
    </row>
    <row r="9" spans="1:7" ht="24" x14ac:dyDescent="0.45">
      <c r="A9" s="14" t="s">
        <v>42</v>
      </c>
      <c r="B9" s="314" t="s">
        <v>409</v>
      </c>
      <c r="C9" s="314"/>
      <c r="D9" s="314"/>
      <c r="E9" s="314"/>
      <c r="F9" s="314"/>
      <c r="G9" s="125"/>
    </row>
    <row r="10" spans="1:7" ht="24" x14ac:dyDescent="0.45">
      <c r="A10" s="15" t="s">
        <v>44</v>
      </c>
      <c r="B10" s="315" t="s">
        <v>410</v>
      </c>
      <c r="C10" s="315"/>
      <c r="D10" s="315"/>
      <c r="E10" s="315"/>
      <c r="F10" s="315"/>
      <c r="G10" s="125"/>
    </row>
    <row r="11" spans="1:7" ht="24" x14ac:dyDescent="0.45">
      <c r="A11" s="14" t="s">
        <v>43</v>
      </c>
      <c r="B11" s="310">
        <v>43280</v>
      </c>
      <c r="C11" s="310"/>
      <c r="D11" s="310"/>
      <c r="E11" s="310"/>
      <c r="F11" s="310"/>
      <c r="G11" s="125"/>
    </row>
    <row r="12" spans="1:7" ht="24" x14ac:dyDescent="0.45">
      <c r="A12" s="14" t="s">
        <v>239</v>
      </c>
      <c r="B12" s="316">
        <f>D549</f>
        <v>0.91107382550335569</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t="s">
        <v>478</v>
      </c>
      <c r="E39" s="95" t="s">
        <v>479</v>
      </c>
      <c r="F39" s="204"/>
    </row>
    <row r="40" spans="1:7" ht="54" customHeight="1" x14ac:dyDescent="0.3">
      <c r="A40" s="70" t="s">
        <v>381</v>
      </c>
      <c r="B40" s="130">
        <v>1</v>
      </c>
      <c r="C40" s="130"/>
      <c r="D40" s="95" t="s">
        <v>529</v>
      </c>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27</v>
      </c>
    </row>
    <row r="46" spans="1:7" ht="18" x14ac:dyDescent="0.35">
      <c r="A46" s="42" t="s">
        <v>198</v>
      </c>
      <c r="B46" s="141"/>
      <c r="C46" s="142"/>
      <c r="D46" s="144">
        <f>D45/(COUNT(B29:C37,B21:C24,B39:C41)*2)</f>
        <v>0.9</v>
      </c>
    </row>
    <row r="47" spans="1:7" x14ac:dyDescent="0.3">
      <c r="A47" s="145"/>
      <c r="B47" s="124"/>
      <c r="C47" s="135"/>
      <c r="D47" s="124"/>
    </row>
    <row r="48" spans="1:7" ht="18" x14ac:dyDescent="0.35">
      <c r="A48" s="185" t="s">
        <v>124</v>
      </c>
      <c r="B48" s="185"/>
      <c r="C48" s="185"/>
      <c r="D48" s="185"/>
      <c r="E48" s="185"/>
      <c r="F48" s="201"/>
    </row>
    <row r="49" spans="1:7" x14ac:dyDescent="0.3">
      <c r="A49" s="146">
        <f>B11</f>
        <v>43280</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2</v>
      </c>
      <c r="C53" s="130"/>
      <c r="D53" s="138"/>
      <c r="E53" s="94"/>
      <c r="F53" s="204"/>
    </row>
    <row r="54" spans="1:7" ht="82.5" x14ac:dyDescent="0.3">
      <c r="A54" s="18" t="s">
        <v>229</v>
      </c>
      <c r="B54" s="130">
        <v>1</v>
      </c>
      <c r="C54" s="130"/>
      <c r="D54" s="138" t="s">
        <v>530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ht="49.5" x14ac:dyDescent="0.3">
      <c r="A65" s="247" t="s">
        <v>376</v>
      </c>
      <c r="B65" s="130">
        <v>2</v>
      </c>
      <c r="C65" s="131" t="str">
        <f>IF(B65=0, -5, "0")</f>
        <v>0</v>
      </c>
      <c r="D65" s="149" t="s">
        <v>480</v>
      </c>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66" x14ac:dyDescent="0.3">
      <c r="A69" s="209" t="s">
        <v>380</v>
      </c>
      <c r="B69" s="130">
        <v>1</v>
      </c>
      <c r="C69" s="150" t="str">
        <f>IF(B69=0, -5, "0")</f>
        <v>0</v>
      </c>
      <c r="D69" s="123" t="s">
        <v>523</v>
      </c>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2</v>
      </c>
      <c r="C74" s="150" t="str">
        <f>IF(B74=0, -5, "0")</f>
        <v>0</v>
      </c>
      <c r="D74" s="296" t="s">
        <v>481</v>
      </c>
      <c r="E74" s="116"/>
      <c r="F74" s="204"/>
      <c r="G74" s="214"/>
    </row>
    <row r="75" spans="1:7" s="112" customFormat="1" x14ac:dyDescent="0.3">
      <c r="A75" s="70" t="s">
        <v>251</v>
      </c>
      <c r="B75" s="130">
        <v>2</v>
      </c>
      <c r="C75" s="131"/>
      <c r="D75" s="151"/>
      <c r="E75" s="106"/>
      <c r="F75" s="204"/>
      <c r="G75" s="214"/>
    </row>
    <row r="76" spans="1:7" s="112" customFormat="1" ht="82.5" x14ac:dyDescent="0.3">
      <c r="A76" s="70" t="s">
        <v>156</v>
      </c>
      <c r="B76" s="130">
        <v>2</v>
      </c>
      <c r="C76" s="131"/>
      <c r="D76" s="138" t="s">
        <v>482</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49.5" x14ac:dyDescent="0.3">
      <c r="A81" s="70" t="s">
        <v>178</v>
      </c>
      <c r="B81" s="130">
        <v>0</v>
      </c>
      <c r="C81" s="131"/>
      <c r="D81" s="151" t="s">
        <v>483</v>
      </c>
      <c r="E81" s="116" t="s">
        <v>524</v>
      </c>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0.5</v>
      </c>
      <c r="E99" s="282">
        <f>COUNTIF('A1 Exploitation'!F53:F98,"ok")</f>
        <v>1</v>
      </c>
      <c r="F99" s="283">
        <f>COUNTA('A1 Exploitation'!F53:F98)</f>
        <v>2</v>
      </c>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61</v>
      </c>
    </row>
    <row r="103" spans="1:7" ht="18" x14ac:dyDescent="0.35">
      <c r="A103" s="42" t="s">
        <v>199</v>
      </c>
      <c r="B103" s="152"/>
      <c r="C103" s="153"/>
      <c r="D103" s="144">
        <f>D102/(COUNT(B88:C93,B53:C60,B65:C83,B95:C99)*2)</f>
        <v>0.9242424242424242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43280</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90" customHeight="1" x14ac:dyDescent="0.3">
      <c r="A129" s="238" t="s">
        <v>460</v>
      </c>
      <c r="B129" s="130">
        <v>2</v>
      </c>
      <c r="C129" s="213" t="str">
        <f>IF(B129=0, -5, "0")</f>
        <v>0</v>
      </c>
      <c r="D129" s="236"/>
      <c r="E129" s="116"/>
      <c r="F129" s="204"/>
      <c r="G129" s="127"/>
    </row>
    <row r="130" spans="1:7" ht="18" x14ac:dyDescent="0.3">
      <c r="A130" s="70" t="s">
        <v>240</v>
      </c>
      <c r="B130" s="130">
        <v>2</v>
      </c>
      <c r="C130" s="131"/>
      <c r="D130" s="154"/>
      <c r="E130" s="106"/>
      <c r="F130" s="204"/>
    </row>
    <row r="131" spans="1:7" ht="66" x14ac:dyDescent="0.3">
      <c r="A131" s="209" t="s">
        <v>380</v>
      </c>
      <c r="B131" s="130">
        <v>1</v>
      </c>
      <c r="C131" s="213" t="str">
        <f>IF(B131=0, -5, "0")</f>
        <v>0</v>
      </c>
      <c r="D131" s="123" t="s">
        <v>523</v>
      </c>
      <c r="E131" s="95"/>
      <c r="F131" s="204"/>
      <c r="G131" s="127"/>
    </row>
    <row r="132" spans="1:7" x14ac:dyDescent="0.3">
      <c r="A132" s="210" t="s">
        <v>157</v>
      </c>
      <c r="B132" s="130">
        <v>2</v>
      </c>
      <c r="C132" s="150" t="str">
        <f>IF(B132=0, -5, "0")</f>
        <v>0</v>
      </c>
      <c r="D132" s="241"/>
      <c r="E132" s="95"/>
      <c r="F132" s="204"/>
      <c r="G132" s="127"/>
    </row>
    <row r="133" spans="1:7" ht="36.75" customHeight="1" x14ac:dyDescent="0.35">
      <c r="A133" s="191" t="s">
        <v>399</v>
      </c>
      <c r="B133" s="130">
        <v>1</v>
      </c>
      <c r="C133" s="130"/>
      <c r="D133" s="235" t="s">
        <v>484</v>
      </c>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82.5" x14ac:dyDescent="0.3">
      <c r="A147" s="238" t="s">
        <v>404</v>
      </c>
      <c r="B147" s="130">
        <v>0</v>
      </c>
      <c r="C147" s="150">
        <f>IF(B147=0, -5, "0")</f>
        <v>-5</v>
      </c>
      <c r="D147" s="116" t="s">
        <v>485</v>
      </c>
      <c r="E147" s="116" t="s">
        <v>537</v>
      </c>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1</v>
      </c>
      <c r="C153" s="140"/>
      <c r="D153" s="281">
        <f>IFERROR(E153/F153,"N.A")</f>
        <v>0.8</v>
      </c>
      <c r="E153" s="282">
        <f>COUNTIF('A1 Exploitation'!F110:F152,"ok")</f>
        <v>4</v>
      </c>
      <c r="F153" s="283">
        <f>COUNTA('A1 Exploitation'!F110:F152)</f>
        <v>5</v>
      </c>
    </row>
    <row r="154" spans="1:7" x14ac:dyDescent="0.3">
      <c r="A154" s="5" t="s">
        <v>36</v>
      </c>
      <c r="B154" s="5"/>
      <c r="C154" s="5"/>
      <c r="D154" s="5">
        <f>SUM(B143:C147,B149:C153)</f>
        <v>12</v>
      </c>
    </row>
    <row r="155" spans="1:7" x14ac:dyDescent="0.3">
      <c r="A155" s="5" t="s">
        <v>35</v>
      </c>
      <c r="B155" s="132"/>
      <c r="C155" s="133"/>
      <c r="D155" s="134">
        <f>D154/(COUNT(B143:C147,B149:C153)*2)</f>
        <v>0.54545454545454541</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0.83333333333333337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43280</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486</v>
      </c>
      <c r="E185" s="123" t="s">
        <v>525</v>
      </c>
      <c r="F185" s="204"/>
    </row>
    <row r="186" spans="1:7" ht="28.5" customHeight="1" x14ac:dyDescent="0.35">
      <c r="A186" s="266" t="s">
        <v>186</v>
      </c>
      <c r="B186" s="130">
        <v>2</v>
      </c>
      <c r="C186" s="136" t="str">
        <f>IF(B186=0, -10, "0")</f>
        <v>0</v>
      </c>
      <c r="D186" s="297" t="s">
        <v>453</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"0"))</f>
        <v>0</v>
      </c>
      <c r="C200" s="130"/>
      <c r="D200" s="281">
        <f>IFERROR(E200/F200,"N.A")</f>
        <v>0</v>
      </c>
      <c r="E200" s="282">
        <f>COUNTIF('A1 Exploitation'!F165:F199,"ok")</f>
        <v>0</v>
      </c>
      <c r="F200" s="283">
        <f>COUNTA('A1 Exploitation'!F165:F199)</f>
        <v>1</v>
      </c>
      <c r="G200" s="127"/>
    </row>
    <row r="201" spans="1:7" x14ac:dyDescent="0.3">
      <c r="A201" s="59" t="s">
        <v>36</v>
      </c>
      <c r="B201" s="59"/>
      <c r="C201" s="59"/>
      <c r="D201" s="59">
        <f>SUM(B176:C194,B196:C200)</f>
        <v>42</v>
      </c>
    </row>
    <row r="202" spans="1:7" x14ac:dyDescent="0.3">
      <c r="A202" s="5" t="s">
        <v>35</v>
      </c>
      <c r="B202" s="132"/>
      <c r="C202" s="133"/>
      <c r="D202" s="134">
        <f>D201/(COUNT(B176:C194,B196:C200)*2)</f>
        <v>0.95454545454545459</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0.96551724137931039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43280</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123" t="s">
        <v>421</v>
      </c>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82.5" x14ac:dyDescent="0.35">
      <c r="A230" s="268" t="s">
        <v>388</v>
      </c>
      <c r="B230" s="130">
        <v>1</v>
      </c>
      <c r="C230" s="136" t="str">
        <f>IF(B230=0, -10, "0")</f>
        <v>0</v>
      </c>
      <c r="D230" s="156" t="s">
        <v>487</v>
      </c>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37" customHeight="1" x14ac:dyDescent="0.3">
      <c r="A238" s="209" t="s">
        <v>66</v>
      </c>
      <c r="B238" s="130">
        <v>0</v>
      </c>
      <c r="C238" s="150">
        <f>IF(B238=0, -5, "0")</f>
        <v>-5</v>
      </c>
      <c r="D238" s="165" t="s">
        <v>488</v>
      </c>
      <c r="E238" s="113" t="s">
        <v>526</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0.72222222222222221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527</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489</v>
      </c>
      <c r="E254" s="106"/>
      <c r="F254" s="204"/>
    </row>
    <row r="255" spans="1:7" x14ac:dyDescent="0.3">
      <c r="A255" s="70" t="s">
        <v>143</v>
      </c>
      <c r="B255" s="130">
        <v>2</v>
      </c>
      <c r="C255" s="130"/>
      <c r="D255" s="138"/>
      <c r="E255" s="94"/>
      <c r="F255" s="204"/>
    </row>
    <row r="256" spans="1:7" x14ac:dyDescent="0.3">
      <c r="A256" s="327" t="s">
        <v>379</v>
      </c>
      <c r="B256" s="327"/>
      <c r="C256" s="327"/>
      <c r="D256" s="327"/>
      <c r="E256" s="327"/>
      <c r="F256" s="327"/>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ht="33" x14ac:dyDescent="0.3">
      <c r="A259" s="219" t="s">
        <v>391</v>
      </c>
      <c r="B259" s="130">
        <v>1</v>
      </c>
      <c r="C259" s="131"/>
      <c r="D259" s="147" t="s">
        <v>490</v>
      </c>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0.66666666666666663</v>
      </c>
      <c r="E261" s="282">
        <f>COUNTIF('A1 Exploitation'!F212:F260,"ok")</f>
        <v>2</v>
      </c>
      <c r="F261" s="283">
        <f>COUNTA('A1 Exploitation'!F212:F260)</f>
        <v>3</v>
      </c>
    </row>
    <row r="262" spans="1:7" x14ac:dyDescent="0.3">
      <c r="A262" s="5" t="s">
        <v>36</v>
      </c>
      <c r="B262" s="5"/>
      <c r="C262" s="5"/>
      <c r="D262" s="5">
        <f>SUM(B248:C255,B257:C261)</f>
        <v>21</v>
      </c>
    </row>
    <row r="263" spans="1:7" x14ac:dyDescent="0.3">
      <c r="A263" s="5" t="s">
        <v>35</v>
      </c>
      <c r="B263" s="132"/>
      <c r="C263" s="133"/>
      <c r="D263" s="134">
        <f>D262/(COUNT(B248:C255,B257:C261)*2)</f>
        <v>0.875</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0.83750000000000002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43280</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3" x14ac:dyDescent="0.3">
      <c r="A279" s="10" t="s">
        <v>174</v>
      </c>
      <c r="B279" s="130">
        <v>1</v>
      </c>
      <c r="C279" s="130"/>
      <c r="D279" s="116" t="s">
        <v>491</v>
      </c>
      <c r="E279" s="106"/>
      <c r="F279" s="204"/>
      <c r="G279" s="214"/>
    </row>
    <row r="280" spans="1:7" s="16" customFormat="1" x14ac:dyDescent="0.3">
      <c r="A280" s="10" t="s">
        <v>147</v>
      </c>
      <c r="B280" s="130">
        <v>1</v>
      </c>
      <c r="C280" s="150"/>
      <c r="D280" s="106" t="s">
        <v>492</v>
      </c>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298" t="s">
        <v>493</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49.5" x14ac:dyDescent="0.3">
      <c r="A312" s="219" t="s">
        <v>392</v>
      </c>
      <c r="B312" s="130">
        <v>1</v>
      </c>
      <c r="C312" s="213"/>
      <c r="D312" s="165" t="s">
        <v>535</v>
      </c>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37</v>
      </c>
      <c r="F314" s="206"/>
      <c r="G314" s="214"/>
    </row>
    <row r="315" spans="1:7" s="16" customFormat="1" x14ac:dyDescent="0.3">
      <c r="A315" s="5" t="s">
        <v>35</v>
      </c>
      <c r="B315" s="132"/>
      <c r="C315" s="133"/>
      <c r="D315" s="134">
        <f>D314/(COUNT(B289:C307,B309:C313)*2)</f>
        <v>0.92500000000000004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0.921875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43280</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494</v>
      </c>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43280</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2</v>
      </c>
      <c r="F386" s="283">
        <f>COUNTA('A1 Exploitation'!F365:F385)</f>
        <v>2</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43280</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2</v>
      </c>
      <c r="C436" s="130"/>
      <c r="D436" s="129"/>
      <c r="E436" s="94"/>
      <c r="F436" s="204"/>
      <c r="G436" s="233"/>
    </row>
    <row r="437" spans="1:7" ht="33" x14ac:dyDescent="0.3">
      <c r="A437" s="10" t="s">
        <v>391</v>
      </c>
      <c r="B437" s="130">
        <v>1</v>
      </c>
      <c r="C437" s="130"/>
      <c r="D437" s="138" t="s">
        <v>495</v>
      </c>
      <c r="E437" s="94"/>
      <c r="F437" s="204"/>
      <c r="G437" s="12"/>
    </row>
    <row r="438" spans="1:7" ht="33" x14ac:dyDescent="0.3">
      <c r="A438" s="10" t="s">
        <v>392</v>
      </c>
      <c r="B438" s="130">
        <v>1</v>
      </c>
      <c r="C438" s="150" t="str">
        <f>IF(B438=0, -5, "0")</f>
        <v>0</v>
      </c>
      <c r="D438" s="129" t="s">
        <v>496</v>
      </c>
      <c r="E438" s="94"/>
      <c r="F438" s="204"/>
      <c r="G438" s="12"/>
    </row>
    <row r="439" spans="1:7" ht="45" x14ac:dyDescent="0.3">
      <c r="A439" s="4" t="s">
        <v>249</v>
      </c>
      <c r="B439" s="280" t="str">
        <f>IF(D439=1, 2, IF(AND(D439&lt;1,D439&gt;0), 1, "0"))</f>
        <v>0</v>
      </c>
      <c r="C439" s="130"/>
      <c r="D439" s="281">
        <f>IFERROR(E439/F439,"N.A")</f>
        <v>0</v>
      </c>
      <c r="E439" s="282">
        <f>COUNTIF('A1 Exploitation'!F398:F438,"ok")</f>
        <v>0</v>
      </c>
      <c r="F439" s="283">
        <f>COUNTA('A1 Exploitation'!F398:F438)</f>
        <v>2</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0.9642857142857143</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43280</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497</v>
      </c>
      <c r="E464" s="94"/>
      <c r="F464" s="204"/>
    </row>
    <row r="465" spans="1:7" ht="132" x14ac:dyDescent="0.35">
      <c r="A465" s="261" t="s">
        <v>57</v>
      </c>
      <c r="B465" s="130">
        <v>1</v>
      </c>
      <c r="C465" s="136">
        <f>IF(B465=0, -10, IF(B465=1, -5, "0"))</f>
        <v>-5</v>
      </c>
      <c r="D465" s="113" t="s">
        <v>528</v>
      </c>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tr">
        <f>IF(D476=1, 2, IF(AND(D476&lt;1,D476&gt;0), 1, "0"))</f>
        <v>0</v>
      </c>
      <c r="C476" s="140"/>
      <c r="D476" s="281">
        <f>IFERROR(E476/F476,"N.A")</f>
        <v>0</v>
      </c>
      <c r="E476" s="282">
        <f>COUNTIF('A1 Exploitation'!F451:F475,"ok")</f>
        <v>0</v>
      </c>
      <c r="F476" s="283">
        <f>COUNTA('A1 Exploitation'!F451:F475)</f>
        <v>1</v>
      </c>
    </row>
    <row r="477" spans="1:7" x14ac:dyDescent="0.3">
      <c r="A477" s="5" t="s">
        <v>36</v>
      </c>
      <c r="B477" s="5"/>
      <c r="C477" s="5"/>
      <c r="D477" s="234">
        <f>SUM(B461:C470,B472:C476)</f>
        <v>21</v>
      </c>
    </row>
    <row r="478" spans="1:7" x14ac:dyDescent="0.3">
      <c r="A478" s="5" t="s">
        <v>35</v>
      </c>
      <c r="B478" s="132"/>
      <c r="C478" s="133"/>
      <c r="D478" s="134">
        <f>D477/(COUNT(B461:C470,B472:C476)*2)</f>
        <v>0.7</v>
      </c>
    </row>
    <row r="479" spans="1:7" x14ac:dyDescent="0.3">
      <c r="A479" s="2"/>
      <c r="B479" s="135"/>
      <c r="C479" s="135"/>
      <c r="D479" s="135"/>
    </row>
    <row r="480" spans="1:7" ht="18" x14ac:dyDescent="0.35">
      <c r="A480" s="42" t="s">
        <v>115</v>
      </c>
      <c r="B480" s="152"/>
      <c r="C480" s="153"/>
      <c r="D480" s="143">
        <f>SUM(D477,D457)</f>
        <v>33</v>
      </c>
    </row>
    <row r="481" spans="1:7" ht="18" x14ac:dyDescent="0.35">
      <c r="A481" s="42" t="s">
        <v>207</v>
      </c>
      <c r="B481" s="152"/>
      <c r="C481" s="153"/>
      <c r="D481" s="144">
        <f>D480/(COUNT(B461:C470,B451:C456,B472:C476)*2)</f>
        <v>0.7857142857142857</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43280</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43280</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53"/>
      <c r="E508" s="320"/>
      <c r="F508" s="320"/>
    </row>
    <row r="509" spans="1:7" x14ac:dyDescent="0.3">
      <c r="A509" s="6" t="s">
        <v>15</v>
      </c>
      <c r="B509" s="130">
        <v>2</v>
      </c>
      <c r="C509" s="130"/>
      <c r="D509" s="95"/>
      <c r="E509" s="94"/>
      <c r="F509" s="204"/>
    </row>
    <row r="510" spans="1:7" ht="33" x14ac:dyDescent="0.3">
      <c r="A510" s="9" t="s">
        <v>218</v>
      </c>
      <c r="B510" s="130">
        <v>1</v>
      </c>
      <c r="C510" s="130"/>
      <c r="D510" s="138" t="s">
        <v>518</v>
      </c>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43280</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53"/>
      <c r="E519" s="320"/>
      <c r="F519" s="320"/>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43280</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53"/>
      <c r="E539" s="320"/>
      <c r="F539" s="320"/>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0.71190476190476193</v>
      </c>
    </row>
    <row r="548" spans="1:4" ht="22.5" x14ac:dyDescent="0.45">
      <c r="A548" s="35" t="s">
        <v>45</v>
      </c>
      <c r="B548" s="181"/>
      <c r="C548" s="182"/>
      <c r="D548" s="183">
        <f>SUM(D544,D533,D513,D502,D443,D390,D357,D45,D317,D265,D157,D480,D204,D102)</f>
        <v>543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0.91107382550335569</v>
      </c>
    </row>
  </sheetData>
  <sheetProtection algorithmName="SHA-512" hashValue="2MOA1mCSDRjj5rOo7B0X6UtAeJhGlpYBYJdkc66hDa38EUKqq7cJ/YQ1UdzLLBrJb/zCLiyu/nLYb832CMxcGg==" saltValue="nYQGsOdblgIHAJlwxPnm7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5" orientation="portrait" r:id="rId1"/>
  <rowBreaks count="4" manualBreakCount="4">
    <brk id="85" max="6" man="1"/>
    <brk id="206" max="6" man="1"/>
    <brk id="267" max="6" man="1"/>
    <brk id="418"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2" zoomScale="82" zoomScaleNormal="90" zoomScaleSheetLayoutView="82" workbookViewId="0">
      <selection activeCell="E195" sqref="E19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5" t="s">
        <v>50</v>
      </c>
      <c r="B6" s="335"/>
      <c r="C6" s="335"/>
      <c r="D6" s="335"/>
      <c r="E6" s="335"/>
      <c r="F6" s="335"/>
      <c r="G6" s="125"/>
    </row>
    <row r="7" spans="1:7" s="12" customFormat="1" ht="21.75" customHeight="1" x14ac:dyDescent="0.45">
      <c r="A7" s="313" t="str">
        <f>'A2 Exploitation'!A8:F8</f>
        <v>Menzel Bourguiba</v>
      </c>
      <c r="B7" s="313"/>
      <c r="C7" s="313"/>
      <c r="D7" s="313"/>
      <c r="E7" s="313"/>
      <c r="F7" s="313"/>
      <c r="G7" s="125"/>
    </row>
    <row r="8" spans="1:7" s="12" customFormat="1" ht="24" x14ac:dyDescent="0.45">
      <c r="A8" s="14" t="s">
        <v>42</v>
      </c>
      <c r="B8" s="336" t="str">
        <f>'A2 Exploitation'!B9:F9</f>
        <v>Dr Raja Bouhalfaya</v>
      </c>
      <c r="C8" s="336"/>
      <c r="D8" s="336"/>
      <c r="E8" s="336"/>
      <c r="F8" s="336"/>
      <c r="G8" s="125"/>
    </row>
    <row r="9" spans="1:7" s="12" customFormat="1" ht="24" x14ac:dyDescent="0.45">
      <c r="A9" s="15" t="s">
        <v>44</v>
      </c>
      <c r="B9" s="337" t="str">
        <f>'A2 Exploitation'!B10:F10</f>
        <v>Directeur du magasin et chefs rayons</v>
      </c>
      <c r="C9" s="337"/>
      <c r="D9" s="337"/>
      <c r="E9" s="337"/>
      <c r="F9" s="337"/>
      <c r="G9" s="125"/>
    </row>
    <row r="10" spans="1:7" s="12" customFormat="1" ht="24" x14ac:dyDescent="0.45">
      <c r="A10" s="14" t="s">
        <v>43</v>
      </c>
      <c r="B10" s="334">
        <f>'A2 Exploitation'!B11:F11</f>
        <v>43280</v>
      </c>
      <c r="C10" s="334"/>
      <c r="D10" s="334"/>
      <c r="E10" s="334"/>
      <c r="F10" s="334"/>
      <c r="G10" s="125"/>
    </row>
    <row r="11" spans="1:7" s="12" customFormat="1" ht="24" x14ac:dyDescent="0.45">
      <c r="A11" s="14" t="s">
        <v>294</v>
      </c>
      <c r="B11" s="338">
        <f>D199</f>
        <v>0.90825688073394495</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ht="49.5" x14ac:dyDescent="0.3">
      <c r="A17" s="17" t="s">
        <v>269</v>
      </c>
      <c r="B17" s="94">
        <v>0</v>
      </c>
      <c r="C17" s="94"/>
      <c r="D17" s="123" t="s">
        <v>498</v>
      </c>
      <c r="E17" s="123" t="s">
        <v>499</v>
      </c>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4" t="s">
        <v>36</v>
      </c>
      <c r="B22" s="345"/>
      <c r="C22" s="346"/>
      <c r="D22" s="250">
        <f>SUM(B17:C21)</f>
        <v>8</v>
      </c>
    </row>
    <row r="23" spans="1:7" x14ac:dyDescent="0.3">
      <c r="A23" s="339" t="s">
        <v>295</v>
      </c>
      <c r="B23" s="340"/>
      <c r="C23" s="341"/>
      <c r="D23" s="33">
        <f>D22/(COUNT(B17:C21)*2)</f>
        <v>0.8</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ht="33" x14ac:dyDescent="0.3">
      <c r="A28" s="44" t="s">
        <v>370</v>
      </c>
      <c r="B28" s="94">
        <v>2</v>
      </c>
      <c r="C28" s="94"/>
      <c r="D28" s="95" t="s">
        <v>500</v>
      </c>
      <c r="E28" s="94"/>
      <c r="F28" s="94"/>
    </row>
    <row r="29" spans="1:7" ht="33" x14ac:dyDescent="0.3">
      <c r="A29" s="17" t="s">
        <v>280</v>
      </c>
      <c r="B29" s="94">
        <v>1</v>
      </c>
      <c r="C29" s="94"/>
      <c r="D29" s="95" t="s">
        <v>536</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13</v>
      </c>
    </row>
    <row r="34" spans="1:7" x14ac:dyDescent="0.3">
      <c r="A34" s="339" t="s">
        <v>295</v>
      </c>
      <c r="B34" s="340"/>
      <c r="C34" s="341"/>
      <c r="D34" s="33">
        <f>D33/(COUNT(B26:C32)*2)</f>
        <v>0.9285714285714286</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ht="49.5" x14ac:dyDescent="0.3">
      <c r="A46" s="17" t="s">
        <v>270</v>
      </c>
      <c r="B46" s="94">
        <v>1</v>
      </c>
      <c r="C46" s="94"/>
      <c r="D46" s="95" t="s">
        <v>501</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502</v>
      </c>
      <c r="E50" s="94"/>
      <c r="F50" s="94"/>
    </row>
    <row r="51" spans="1:7" ht="33.75" x14ac:dyDescent="0.35">
      <c r="A51" s="40" t="s">
        <v>296</v>
      </c>
      <c r="B51" s="94">
        <v>1</v>
      </c>
      <c r="C51" s="120" t="str">
        <f>IF(B51=0, -5, "0")</f>
        <v>0</v>
      </c>
      <c r="D51" s="95" t="s">
        <v>503</v>
      </c>
      <c r="E51" s="94"/>
      <c r="F51" s="94"/>
    </row>
    <row r="52" spans="1:7" x14ac:dyDescent="0.3">
      <c r="A52" s="339" t="s">
        <v>36</v>
      </c>
      <c r="B52" s="340"/>
      <c r="C52" s="341"/>
      <c r="D52" s="248">
        <f>SUM(B46:C51)</f>
        <v>10</v>
      </c>
    </row>
    <row r="53" spans="1:7" x14ac:dyDescent="0.3">
      <c r="A53" s="339" t="s">
        <v>295</v>
      </c>
      <c r="B53" s="340"/>
      <c r="C53" s="341"/>
      <c r="D53" s="33">
        <f>D52/(COUNT(B46:C51)*2)</f>
        <v>0.83333333333333337</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531</v>
      </c>
      <c r="E58" s="95"/>
      <c r="F58" s="94"/>
    </row>
    <row r="59" spans="1:7" ht="49.5" x14ac:dyDescent="0.3">
      <c r="A59" s="23" t="s">
        <v>92</v>
      </c>
      <c r="B59" s="94">
        <v>1</v>
      </c>
      <c r="C59" s="94"/>
      <c r="D59" s="95" t="s">
        <v>504</v>
      </c>
      <c r="E59" s="94"/>
      <c r="F59" s="94"/>
    </row>
    <row r="60" spans="1:7" ht="36" x14ac:dyDescent="0.35">
      <c r="A60" s="43" t="s">
        <v>221</v>
      </c>
      <c r="B60" s="94">
        <v>2</v>
      </c>
      <c r="C60" s="120" t="str">
        <f>IF(B60=0, -5, "0")</f>
        <v>0</v>
      </c>
      <c r="D60" s="95" t="s">
        <v>505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12</v>
      </c>
    </row>
    <row r="64" spans="1:7" x14ac:dyDescent="0.3">
      <c r="A64" s="339" t="s">
        <v>295</v>
      </c>
      <c r="B64" s="340"/>
      <c r="C64" s="341"/>
      <c r="D64" s="33">
        <f>D63/(COUNT(B56:C62)*2)</f>
        <v>0.8571428571428571</v>
      </c>
    </row>
    <row r="65" spans="1:7" s="22" customFormat="1" x14ac:dyDescent="0.3">
      <c r="A65" s="26"/>
      <c r="B65" s="27"/>
      <c r="C65" s="27"/>
      <c r="D65" s="28"/>
      <c r="G65" s="126"/>
    </row>
    <row r="66" spans="1:7" ht="19.5" x14ac:dyDescent="0.4">
      <c r="A66" s="347" t="s">
        <v>130</v>
      </c>
      <c r="B66" s="348"/>
      <c r="C66" s="348"/>
      <c r="D66" s="348"/>
      <c r="E66" s="348"/>
      <c r="F66" s="348"/>
    </row>
    <row r="67" spans="1:7" ht="66" x14ac:dyDescent="0.4">
      <c r="A67" s="17" t="s">
        <v>271</v>
      </c>
      <c r="B67" s="100">
        <v>0</v>
      </c>
      <c r="C67" s="101"/>
      <c r="D67" s="123" t="s">
        <v>522</v>
      </c>
      <c r="E67" s="123" t="s">
        <v>532</v>
      </c>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123"/>
      <c r="E78" s="107"/>
      <c r="F78" s="94"/>
      <c r="G78" s="126"/>
    </row>
    <row r="79" spans="1:7" ht="33" x14ac:dyDescent="0.3">
      <c r="A79" s="17" t="s">
        <v>177</v>
      </c>
      <c r="B79" s="100">
        <v>1</v>
      </c>
      <c r="C79" s="94"/>
      <c r="D79" s="123" t="s">
        <v>441</v>
      </c>
      <c r="E79" s="105"/>
      <c r="F79" s="94"/>
    </row>
    <row r="80" spans="1:7" ht="36" x14ac:dyDescent="0.35">
      <c r="A80" s="43" t="s">
        <v>167</v>
      </c>
      <c r="B80" s="100">
        <v>2</v>
      </c>
      <c r="C80" s="120" t="str">
        <f>IF(B80=0, -5, "0")</f>
        <v>0</v>
      </c>
      <c r="D80" s="123" t="s">
        <v>506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21</v>
      </c>
    </row>
    <row r="85" spans="1:7" x14ac:dyDescent="0.3">
      <c r="A85" s="339" t="s">
        <v>295</v>
      </c>
      <c r="B85" s="340"/>
      <c r="C85" s="341"/>
      <c r="D85" s="33">
        <f>D84/(COUNT(B67:C83)*2)</f>
        <v>0.875</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507</v>
      </c>
      <c r="E94" s="94"/>
      <c r="F94" s="94"/>
    </row>
    <row r="95" spans="1:7" x14ac:dyDescent="0.3">
      <c r="A95" s="20" t="s">
        <v>165</v>
      </c>
      <c r="B95" s="110">
        <v>2</v>
      </c>
      <c r="C95" s="94"/>
      <c r="D95" s="95" t="s">
        <v>508</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8">
        <f>SUM(B88:C101)</f>
        <v>24</v>
      </c>
    </row>
    <row r="103" spans="1:7" x14ac:dyDescent="0.3">
      <c r="A103" s="339" t="s">
        <v>295</v>
      </c>
      <c r="B103" s="340"/>
      <c r="C103" s="341"/>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511</v>
      </c>
      <c r="E112" s="94"/>
      <c r="F112" s="94"/>
      <c r="G112" s="126"/>
    </row>
    <row r="113" spans="1:7" s="22" customFormat="1" ht="33" x14ac:dyDescent="0.3">
      <c r="A113" s="21" t="s">
        <v>165</v>
      </c>
      <c r="B113" s="110">
        <v>1</v>
      </c>
      <c r="C113" s="94"/>
      <c r="D113" s="95" t="s">
        <v>509</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510</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19</v>
      </c>
      <c r="E118" s="13"/>
      <c r="F118" s="13"/>
      <c r="G118" s="126"/>
    </row>
    <row r="119" spans="1:7" s="22" customFormat="1" x14ac:dyDescent="0.3">
      <c r="A119" s="339" t="s">
        <v>295</v>
      </c>
      <c r="B119" s="340"/>
      <c r="C119" s="341"/>
      <c r="D119" s="33">
        <f>D118/(COUNT(B107:C117)*2)</f>
        <v>0.95</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95" t="s">
        <v>512</v>
      </c>
      <c r="E127" s="102"/>
      <c r="F127" s="94"/>
    </row>
    <row r="128" spans="1:7" ht="18" x14ac:dyDescent="0.35">
      <c r="A128" s="40" t="s">
        <v>236</v>
      </c>
      <c r="B128" s="111">
        <v>2</v>
      </c>
      <c r="C128" s="120" t="str">
        <f>IF(B128=0, -5, "0")</f>
        <v>0</v>
      </c>
      <c r="D128" s="95" t="s">
        <v>513</v>
      </c>
      <c r="E128" s="95"/>
      <c r="F128" s="94"/>
    </row>
    <row r="129" spans="1:7" ht="33" x14ac:dyDescent="0.3">
      <c r="A129" s="20" t="s">
        <v>166</v>
      </c>
      <c r="B129" s="111">
        <v>1</v>
      </c>
      <c r="C129" s="121"/>
      <c r="D129" s="95" t="s">
        <v>441</v>
      </c>
      <c r="E129" s="95"/>
      <c r="F129" s="94"/>
    </row>
    <row r="130" spans="1:7" ht="50.25" x14ac:dyDescent="0.35">
      <c r="A130" s="43" t="s">
        <v>194</v>
      </c>
      <c r="B130" s="111">
        <v>2</v>
      </c>
      <c r="C130" s="120" t="str">
        <f>IF(B130=0, -5, "0")</f>
        <v>0</v>
      </c>
      <c r="D130" s="95" t="s">
        <v>514</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2"/>
      <c r="E132" s="102"/>
      <c r="F132" s="94"/>
    </row>
    <row r="133" spans="1:7" x14ac:dyDescent="0.3">
      <c r="A133" s="339" t="s">
        <v>36</v>
      </c>
      <c r="B133" s="340"/>
      <c r="C133" s="341"/>
      <c r="D133" s="248">
        <f>SUM(B122:C132)</f>
        <v>21</v>
      </c>
    </row>
    <row r="134" spans="1:7" x14ac:dyDescent="0.3">
      <c r="A134" s="339" t="s">
        <v>295</v>
      </c>
      <c r="B134" s="340"/>
      <c r="C134" s="341"/>
      <c r="D134" s="32">
        <f>D133/(COUNT(B122:C132)*2)</f>
        <v>0.95454545454545459</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2</v>
      </c>
      <c r="C137" s="101"/>
      <c r="D137" s="103"/>
      <c r="E137" s="94"/>
      <c r="F137" s="94"/>
    </row>
    <row r="138" spans="1:7" ht="18" x14ac:dyDescent="0.35">
      <c r="A138" s="40" t="s">
        <v>127</v>
      </c>
      <c r="B138" s="110">
        <v>2</v>
      </c>
      <c r="C138" s="120" t="str">
        <f>IF(B138=0, -5, "0")</f>
        <v>0</v>
      </c>
      <c r="D138" s="95" t="s">
        <v>515</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8">
        <f>SUM(B137:C148)</f>
        <v>22</v>
      </c>
    </row>
    <row r="150" spans="1:7" x14ac:dyDescent="0.3">
      <c r="A150" s="339" t="s">
        <v>295</v>
      </c>
      <c r="B150" s="340"/>
      <c r="C150" s="341"/>
      <c r="D150" s="33">
        <f>D149/(COUNT(B137:C148)*2)</f>
        <v>1</v>
      </c>
    </row>
    <row r="151" spans="1:7" s="22" customFormat="1" x14ac:dyDescent="0.3">
      <c r="A151" s="26"/>
      <c r="B151" s="27"/>
      <c r="C151" s="27"/>
      <c r="D151" s="28"/>
      <c r="G151" s="126"/>
    </row>
    <row r="152" spans="1:7" ht="19.5" x14ac:dyDescent="0.4">
      <c r="A152" s="347" t="s">
        <v>217</v>
      </c>
      <c r="B152" s="348"/>
      <c r="C152" s="348"/>
      <c r="D152" s="348"/>
      <c r="E152" s="348"/>
      <c r="F152" s="348"/>
    </row>
    <row r="153" spans="1:7" ht="33" x14ac:dyDescent="0.3">
      <c r="A153" s="50" t="s">
        <v>279</v>
      </c>
      <c r="B153" s="94">
        <v>1</v>
      </c>
      <c r="C153" s="94"/>
      <c r="D153" s="95" t="s">
        <v>516</v>
      </c>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533</v>
      </c>
      <c r="E155" s="94"/>
      <c r="F155" s="94"/>
    </row>
    <row r="156" spans="1:7" ht="50.25" x14ac:dyDescent="0.35">
      <c r="A156" s="40" t="s">
        <v>307</v>
      </c>
      <c r="B156" s="94">
        <v>1</v>
      </c>
      <c r="C156" s="120" t="str">
        <f>IF(B156=0, -5, "0")</f>
        <v>0</v>
      </c>
      <c r="D156" s="95" t="s">
        <v>517</v>
      </c>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5"/>
      <c r="C161" s="346"/>
      <c r="D161" s="250">
        <f>SUM(B153:C160)</f>
        <v>12</v>
      </c>
    </row>
    <row r="162" spans="1:7" x14ac:dyDescent="0.3">
      <c r="A162" s="339" t="s">
        <v>295</v>
      </c>
      <c r="B162" s="340"/>
      <c r="C162" s="341"/>
      <c r="D162" s="33">
        <f>D161/(COUNT(B153:C160)*2)</f>
        <v>0.75</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248">
        <f>SUM(B165:C168)</f>
        <v>8</v>
      </c>
    </row>
    <row r="170" spans="1:7" x14ac:dyDescent="0.3">
      <c r="A170" s="339" t="s">
        <v>295</v>
      </c>
      <c r="B170" s="340"/>
      <c r="C170" s="341"/>
      <c r="D170" s="33">
        <f>D169/(COUNT(B165:C168)*2)</f>
        <v>1</v>
      </c>
    </row>
    <row r="171" spans="1:7" s="22" customFormat="1" x14ac:dyDescent="0.3">
      <c r="A171" s="26"/>
      <c r="B171" s="27"/>
      <c r="C171" s="27"/>
      <c r="D171" s="28"/>
      <c r="G171" s="126"/>
    </row>
    <row r="172" spans="1:7" ht="19.5" x14ac:dyDescent="0.4">
      <c r="A172" s="351" t="s">
        <v>17</v>
      </c>
      <c r="B172" s="352"/>
      <c r="C172" s="352"/>
      <c r="D172" s="352"/>
      <c r="E172" s="352"/>
      <c r="F172" s="352"/>
    </row>
    <row r="173" spans="1:7" ht="66" x14ac:dyDescent="0.3">
      <c r="A173" s="20" t="s">
        <v>180</v>
      </c>
      <c r="B173" s="94">
        <v>1</v>
      </c>
      <c r="C173" s="94"/>
      <c r="D173" s="95" t="s">
        <v>519</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7</v>
      </c>
    </row>
    <row r="178" spans="1:7" x14ac:dyDescent="0.3">
      <c r="A178" s="339" t="s">
        <v>295</v>
      </c>
      <c r="B178" s="340"/>
      <c r="C178" s="341"/>
      <c r="D178" s="33">
        <f>D177/(COUNT(B173:C176)*2)</f>
        <v>0.875</v>
      </c>
    </row>
    <row r="179" spans="1:7" s="22" customFormat="1" x14ac:dyDescent="0.3">
      <c r="A179" s="26"/>
      <c r="B179" s="27"/>
      <c r="C179" s="27"/>
      <c r="D179" s="28"/>
      <c r="G179" s="126"/>
    </row>
    <row r="180" spans="1:7" ht="19.5" x14ac:dyDescent="0.4">
      <c r="A180" s="347" t="s">
        <v>78</v>
      </c>
      <c r="B180" s="348"/>
      <c r="C180" s="348"/>
      <c r="D180" s="348"/>
      <c r="E180" s="348"/>
      <c r="F180" s="348"/>
    </row>
    <row r="181" spans="1:7" ht="49.5" x14ac:dyDescent="0.3">
      <c r="A181" s="44" t="s">
        <v>315</v>
      </c>
      <c r="B181" s="94">
        <v>0</v>
      </c>
      <c r="C181" s="94"/>
      <c r="D181" s="123" t="s">
        <v>445</v>
      </c>
      <c r="E181" s="95" t="s">
        <v>520</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8</v>
      </c>
    </row>
    <row r="187" spans="1:7" x14ac:dyDescent="0.3">
      <c r="A187" s="339" t="s">
        <v>295</v>
      </c>
      <c r="B187" s="340"/>
      <c r="C187" s="341"/>
      <c r="D187" s="33">
        <f>D186/(COUNT(B181:C185)*2)</f>
        <v>0.8</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521</v>
      </c>
      <c r="E192" s="94"/>
      <c r="F192" s="94"/>
    </row>
    <row r="193" spans="1:6" x14ac:dyDescent="0.3">
      <c r="A193" s="53" t="s">
        <v>189</v>
      </c>
      <c r="B193" s="94" t="s">
        <v>32</v>
      </c>
      <c r="C193" s="94"/>
      <c r="D193" s="94"/>
      <c r="E193" s="94"/>
      <c r="F193" s="94"/>
    </row>
    <row r="194" spans="1:6" x14ac:dyDescent="0.3">
      <c r="A194" s="339" t="s">
        <v>36</v>
      </c>
      <c r="B194" s="340"/>
      <c r="C194" s="341"/>
      <c r="D194" s="54">
        <f>SUM(B190:C193)</f>
        <v>3</v>
      </c>
    </row>
    <row r="195" spans="1:6" x14ac:dyDescent="0.3">
      <c r="A195" s="339" t="s">
        <v>295</v>
      </c>
      <c r="B195" s="340"/>
      <c r="C195" s="341"/>
      <c r="D195" s="33">
        <f>D194/(COUNT(B190:C193)*2)</f>
        <v>0.75</v>
      </c>
    </row>
    <row r="197" spans="1:6" ht="18" x14ac:dyDescent="0.35">
      <c r="A197" s="64" t="s">
        <v>534</v>
      </c>
      <c r="B197" s="63"/>
      <c r="C197" s="63"/>
      <c r="D197" s="299">
        <f>E197/F197</f>
        <v>0.47058823529411764</v>
      </c>
      <c r="E197" s="300">
        <f>COUNTIF('A1 Technique'!F17:F193,"ok")</f>
        <v>8</v>
      </c>
      <c r="F197" s="300">
        <f>COUNTA('A1 Technique'!F17:F193)</f>
        <v>17</v>
      </c>
    </row>
    <row r="198" spans="1:6" ht="22.5" x14ac:dyDescent="0.3">
      <c r="A198" s="35" t="s">
        <v>322</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0.90825688073394495</v>
      </c>
    </row>
  </sheetData>
  <sheetProtection algorithmName="SHA-512" hashValue="pZ1dFbAJiQ4dV+xH3+JaSRnI8Kv/zkatzkSovz0axcUOqNpMYw3XhvYy4WQYY5XJrLgeqQe8DCTGy01LyGmDbQ==" saltValue="4K1FHaD1Y82g96spzTKTm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1" manualBreakCount="1">
    <brk id="86"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2" t="s">
        <v>179</v>
      </c>
      <c r="B7" s="312"/>
      <c r="C7" s="312"/>
      <c r="D7" s="312"/>
      <c r="E7" s="312"/>
      <c r="F7" s="312"/>
      <c r="G7" s="125"/>
    </row>
    <row r="8" spans="1:7" ht="29.25" x14ac:dyDescent="0.45">
      <c r="A8" s="313" t="str">
        <f>'Page de garde'!D18</f>
        <v>Menzel Bourguiba</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8" t="s">
        <v>30</v>
      </c>
      <c r="B50" s="319" t="s">
        <v>31</v>
      </c>
      <c r="C50" s="319"/>
      <c r="D50" s="319" t="s">
        <v>46</v>
      </c>
      <c r="E50" s="320" t="s">
        <v>310</v>
      </c>
      <c r="F50" s="320" t="s">
        <v>360</v>
      </c>
      <c r="G50" s="127"/>
    </row>
    <row r="51" spans="1:7"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8" t="s">
        <v>30</v>
      </c>
      <c r="B107" s="319" t="s">
        <v>31</v>
      </c>
      <c r="C107" s="319"/>
      <c r="D107" s="319" t="s">
        <v>46</v>
      </c>
      <c r="E107" s="320" t="s">
        <v>310</v>
      </c>
      <c r="F107" s="320" t="s">
        <v>360</v>
      </c>
    </row>
    <row r="108" spans="1:7"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8" t="s">
        <v>30</v>
      </c>
      <c r="B162" s="319" t="s">
        <v>31</v>
      </c>
      <c r="C162" s="319"/>
      <c r="D162" s="319" t="s">
        <v>46</v>
      </c>
      <c r="E162" s="320" t="s">
        <v>310</v>
      </c>
      <c r="F162" s="320" t="s">
        <v>360</v>
      </c>
      <c r="G162" s="127"/>
    </row>
    <row r="163" spans="1:7"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8" t="s">
        <v>30</v>
      </c>
      <c r="B209" s="319" t="s">
        <v>31</v>
      </c>
      <c r="C209" s="319"/>
      <c r="D209" s="319" t="s">
        <v>46</v>
      </c>
      <c r="E209" s="320" t="s">
        <v>310</v>
      </c>
      <c r="F209" s="320" t="s">
        <v>360</v>
      </c>
      <c r="G209" s="127"/>
    </row>
    <row r="210" spans="1:7"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8" t="s">
        <v>30</v>
      </c>
      <c r="B270" s="319" t="s">
        <v>31</v>
      </c>
      <c r="C270" s="319"/>
      <c r="D270" s="319" t="s">
        <v>46</v>
      </c>
      <c r="E270" s="320" t="s">
        <v>310</v>
      </c>
      <c r="F270" s="320" t="s">
        <v>360</v>
      </c>
      <c r="G270" s="214"/>
    </row>
    <row r="271" spans="1:7" s="16" customForma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8" t="s">
        <v>30</v>
      </c>
      <c r="B322" s="319" t="s">
        <v>31</v>
      </c>
      <c r="C322" s="319"/>
      <c r="D322" s="319" t="s">
        <v>46</v>
      </c>
      <c r="E322" s="320" t="s">
        <v>310</v>
      </c>
      <c r="F322" s="320" t="s">
        <v>360</v>
      </c>
      <c r="G322" s="127"/>
    </row>
    <row r="323" spans="1:7"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8" t="s">
        <v>30</v>
      </c>
      <c r="B362" s="319" t="s">
        <v>31</v>
      </c>
      <c r="C362" s="319"/>
      <c r="D362" s="319" t="s">
        <v>46</v>
      </c>
      <c r="E362" s="320" t="s">
        <v>310</v>
      </c>
      <c r="F362" s="320" t="s">
        <v>360</v>
      </c>
      <c r="G362" s="127"/>
    </row>
    <row r="363" spans="1:7"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8" t="s">
        <v>30</v>
      </c>
      <c r="B395" s="319" t="s">
        <v>31</v>
      </c>
      <c r="C395" s="319"/>
      <c r="D395" s="319" t="s">
        <v>46</v>
      </c>
      <c r="E395" s="320" t="s">
        <v>310</v>
      </c>
      <c r="F395" s="320" t="s">
        <v>360</v>
      </c>
      <c r="G395" s="127"/>
    </row>
    <row r="396" spans="1:7"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8" t="s">
        <v>30</v>
      </c>
      <c r="B448" s="319" t="s">
        <v>31</v>
      </c>
      <c r="C448" s="319"/>
      <c r="D448" s="319" t="s">
        <v>46</v>
      </c>
      <c r="E448" s="320" t="s">
        <v>310</v>
      </c>
      <c r="F448" s="320" t="s">
        <v>360</v>
      </c>
      <c r="G448" s="127"/>
    </row>
    <row r="449" spans="1:6"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x14ac:dyDescent="0.3">
      <c r="A485" s="318" t="s">
        <v>30</v>
      </c>
      <c r="B485" s="319" t="s">
        <v>31</v>
      </c>
      <c r="C485" s="319"/>
      <c r="D485" s="319" t="s">
        <v>46</v>
      </c>
      <c r="E485" s="320" t="s">
        <v>310</v>
      </c>
      <c r="F485" s="320" t="s">
        <v>360</v>
      </c>
      <c r="G485" s="127"/>
    </row>
    <row r="486" spans="1:7"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8" t="s">
        <v>30</v>
      </c>
      <c r="B507" s="319" t="s">
        <v>31</v>
      </c>
      <c r="C507" s="319"/>
      <c r="D507" s="319" t="s">
        <v>46</v>
      </c>
      <c r="E507" s="320" t="s">
        <v>310</v>
      </c>
      <c r="F507" s="320" t="s">
        <v>360</v>
      </c>
      <c r="G507" s="127"/>
    </row>
    <row r="508" spans="1:7"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8" t="s">
        <v>30</v>
      </c>
      <c r="B518" s="319" t="s">
        <v>31</v>
      </c>
      <c r="C518" s="319"/>
      <c r="D518" s="319" t="s">
        <v>46</v>
      </c>
      <c r="E518" s="320" t="s">
        <v>310</v>
      </c>
      <c r="F518" s="320" t="s">
        <v>360</v>
      </c>
      <c r="G518" s="127"/>
    </row>
    <row r="519" spans="1:7"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8" t="s">
        <v>30</v>
      </c>
      <c r="B538" s="319" t="s">
        <v>31</v>
      </c>
      <c r="C538" s="319"/>
      <c r="D538" s="319" t="s">
        <v>46</v>
      </c>
      <c r="E538" s="320" t="s">
        <v>310</v>
      </c>
      <c r="F538" s="320" t="s">
        <v>360</v>
      </c>
      <c r="G538" s="127"/>
    </row>
    <row r="539" spans="1:7"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dNCJuDupIsQMDa0yToeJ824AI9nsybIkrPHvgdF/rQPUPDzhT4uFJB+cLS8YAvFT+vrvEeRaj9DCysa8p7OBLg==" saltValue="DSPncnVIRkyUTYnofSrbL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5" t="s">
        <v>50</v>
      </c>
      <c r="B6" s="335"/>
      <c r="C6" s="335"/>
      <c r="D6" s="335"/>
      <c r="E6" s="335"/>
      <c r="F6" s="335"/>
      <c r="G6" s="125"/>
    </row>
    <row r="7" spans="1:7" s="12" customFormat="1" ht="21.75" customHeight="1" x14ac:dyDescent="0.45">
      <c r="A7" s="313" t="str">
        <f>'A3 Exploitation'!A8:F8</f>
        <v>Menzel Bourguiba</v>
      </c>
      <c r="B7" s="313"/>
      <c r="C7" s="313"/>
      <c r="D7" s="313"/>
      <c r="E7" s="313"/>
      <c r="F7" s="313"/>
      <c r="G7" s="125"/>
    </row>
    <row r="8" spans="1:7" s="12" customFormat="1" ht="24" x14ac:dyDescent="0.45">
      <c r="A8" s="14" t="s">
        <v>42</v>
      </c>
      <c r="B8" s="336">
        <f>'A3 Exploitation'!B9:F9</f>
        <v>0</v>
      </c>
      <c r="C8" s="336"/>
      <c r="D8" s="336"/>
      <c r="E8" s="336"/>
      <c r="F8" s="336"/>
      <c r="G8" s="125"/>
    </row>
    <row r="9" spans="1:7" s="12" customFormat="1" ht="24" x14ac:dyDescent="0.45">
      <c r="A9" s="15" t="s">
        <v>44</v>
      </c>
      <c r="B9" s="337">
        <f>'A3 Exploitation'!B10:F10</f>
        <v>0</v>
      </c>
      <c r="C9" s="337"/>
      <c r="D9" s="337"/>
      <c r="E9" s="337"/>
      <c r="F9" s="337"/>
      <c r="G9" s="125"/>
    </row>
    <row r="10" spans="1:7" s="12" customFormat="1" ht="24" x14ac:dyDescent="0.45">
      <c r="A10" s="14" t="s">
        <v>43</v>
      </c>
      <c r="B10" s="334">
        <f>'A3 Exploitation'!B11:F11</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92">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91">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91">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91">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91">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91">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91">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91">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91">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91">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92">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91">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91">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91">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9" t="e">
        <f>E197/F197</f>
        <v>#DIV/0!</v>
      </c>
      <c r="E197" s="300">
        <f>COUNTIF('A2 Technique'!F17:F193,"ok")</f>
        <v>0</v>
      </c>
      <c r="F197" s="300">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1"/>
      <c r="E1" s="311"/>
      <c r="F1" s="311"/>
      <c r="G1" s="31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2" t="s">
        <v>179</v>
      </c>
      <c r="B7" s="312"/>
      <c r="C7" s="312"/>
      <c r="D7" s="312"/>
      <c r="E7" s="312"/>
      <c r="F7" s="312"/>
      <c r="G7" s="125"/>
    </row>
    <row r="8" spans="1:7" ht="29.25" x14ac:dyDescent="0.45">
      <c r="A8" s="313" t="str">
        <f>'Page de garde'!D18</f>
        <v>Menzel Bourguiba</v>
      </c>
      <c r="B8" s="313"/>
      <c r="C8" s="313"/>
      <c r="D8" s="313"/>
      <c r="E8" s="313"/>
      <c r="F8" s="313"/>
      <c r="G8" s="125"/>
    </row>
    <row r="9" spans="1:7" ht="24" x14ac:dyDescent="0.45">
      <c r="A9" s="14" t="s">
        <v>42</v>
      </c>
      <c r="B9" s="314"/>
      <c r="C9" s="314"/>
      <c r="D9" s="314"/>
      <c r="E9" s="314"/>
      <c r="F9" s="314"/>
      <c r="G9" s="125"/>
    </row>
    <row r="10" spans="1:7" ht="24" x14ac:dyDescent="0.45">
      <c r="A10" s="15" t="s">
        <v>44</v>
      </c>
      <c r="B10" s="315"/>
      <c r="C10" s="315"/>
      <c r="D10" s="315"/>
      <c r="E10" s="315"/>
      <c r="F10" s="315"/>
      <c r="G10" s="125"/>
    </row>
    <row r="11" spans="1:7" ht="24" x14ac:dyDescent="0.45">
      <c r="A11" s="14" t="s">
        <v>43</v>
      </c>
      <c r="B11" s="310"/>
      <c r="C11" s="310"/>
      <c r="D11" s="310"/>
      <c r="E11" s="310"/>
      <c r="F11" s="310"/>
      <c r="G11" s="125"/>
    </row>
    <row r="12" spans="1:7" ht="24" x14ac:dyDescent="0.45">
      <c r="A12" s="14" t="s">
        <v>239</v>
      </c>
      <c r="B12" s="316">
        <f>D549</f>
        <v>0</v>
      </c>
      <c r="C12" s="316"/>
      <c r="D12" s="316"/>
      <c r="E12" s="316"/>
      <c r="F12" s="316"/>
      <c r="G12" s="125"/>
    </row>
    <row r="13" spans="1:7" ht="22.5" x14ac:dyDescent="0.45">
      <c r="D13" s="317"/>
      <c r="E13" s="317"/>
      <c r="F13" s="317"/>
      <c r="G13" s="317"/>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8" t="s">
        <v>30</v>
      </c>
      <c r="B17" s="319" t="s">
        <v>31</v>
      </c>
      <c r="C17" s="319"/>
      <c r="D17" s="319" t="s">
        <v>46</v>
      </c>
      <c r="E17" s="320" t="s">
        <v>310</v>
      </c>
      <c r="F17" s="320" t="s">
        <v>358</v>
      </c>
    </row>
    <row r="18" spans="1:8" ht="16.5" customHeight="1" x14ac:dyDescent="0.3">
      <c r="A18" s="318"/>
      <c r="B18" s="41" t="s">
        <v>34</v>
      </c>
      <c r="C18" s="41" t="s">
        <v>33</v>
      </c>
      <c r="D18" s="319"/>
      <c r="E18" s="320"/>
      <c r="F18" s="32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8" t="s">
        <v>30</v>
      </c>
      <c r="B50" s="319" t="s">
        <v>31</v>
      </c>
      <c r="C50" s="319"/>
      <c r="D50" s="319" t="s">
        <v>46</v>
      </c>
      <c r="E50" s="320" t="s">
        <v>310</v>
      </c>
      <c r="F50" s="320" t="s">
        <v>360</v>
      </c>
      <c r="G50" s="127"/>
    </row>
    <row r="51" spans="1:7" ht="16.5" customHeight="1" x14ac:dyDescent="0.3">
      <c r="A51" s="318"/>
      <c r="B51" s="41" t="s">
        <v>34</v>
      </c>
      <c r="C51" s="41" t="s">
        <v>33</v>
      </c>
      <c r="D51" s="319"/>
      <c r="E51" s="320"/>
      <c r="F51" s="32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8" t="s">
        <v>30</v>
      </c>
      <c r="B107" s="319" t="s">
        <v>31</v>
      </c>
      <c r="C107" s="319"/>
      <c r="D107" s="319" t="s">
        <v>46</v>
      </c>
      <c r="E107" s="320" t="s">
        <v>310</v>
      </c>
      <c r="F107" s="320" t="s">
        <v>360</v>
      </c>
    </row>
    <row r="108" spans="1:7" ht="16.5" customHeight="1" x14ac:dyDescent="0.3">
      <c r="A108" s="318"/>
      <c r="B108" s="41" t="s">
        <v>34</v>
      </c>
      <c r="C108" s="41" t="s">
        <v>33</v>
      </c>
      <c r="D108" s="319"/>
      <c r="E108" s="320"/>
      <c r="F108" s="32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8" t="s">
        <v>30</v>
      </c>
      <c r="B162" s="319" t="s">
        <v>31</v>
      </c>
      <c r="C162" s="319"/>
      <c r="D162" s="319" t="s">
        <v>46</v>
      </c>
      <c r="E162" s="320" t="s">
        <v>310</v>
      </c>
      <c r="F162" s="320" t="s">
        <v>360</v>
      </c>
      <c r="G162" s="127"/>
    </row>
    <row r="163" spans="1:7" ht="16.5" customHeight="1" x14ac:dyDescent="0.3">
      <c r="A163" s="318"/>
      <c r="B163" s="41" t="s">
        <v>34</v>
      </c>
      <c r="C163" s="41" t="s">
        <v>33</v>
      </c>
      <c r="D163" s="319"/>
      <c r="E163" s="320"/>
      <c r="F163" s="32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7" t="s">
        <v>379</v>
      </c>
      <c r="B195" s="327"/>
      <c r="C195" s="327"/>
      <c r="D195" s="327"/>
      <c r="E195" s="327"/>
      <c r="F195" s="32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8" t="s">
        <v>30</v>
      </c>
      <c r="B209" s="319" t="s">
        <v>31</v>
      </c>
      <c r="C209" s="319"/>
      <c r="D209" s="319" t="s">
        <v>46</v>
      </c>
      <c r="E209" s="320" t="s">
        <v>310</v>
      </c>
      <c r="F209" s="320" t="s">
        <v>360</v>
      </c>
      <c r="G209" s="127"/>
    </row>
    <row r="210" spans="1:7" ht="16.5" customHeight="1" x14ac:dyDescent="0.3">
      <c r="A210" s="318"/>
      <c r="B210" s="41" t="s">
        <v>34</v>
      </c>
      <c r="C210" s="41" t="s">
        <v>33</v>
      </c>
      <c r="D210" s="319"/>
      <c r="E210" s="320"/>
      <c r="F210" s="32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7" t="s">
        <v>379</v>
      </c>
      <c r="B256" s="327"/>
      <c r="C256" s="327"/>
      <c r="D256" s="327"/>
      <c r="E256" s="327"/>
      <c r="F256" s="32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8" t="s">
        <v>30</v>
      </c>
      <c r="B270" s="319" t="s">
        <v>31</v>
      </c>
      <c r="C270" s="319"/>
      <c r="D270" s="319" t="s">
        <v>46</v>
      </c>
      <c r="E270" s="320" t="s">
        <v>310</v>
      </c>
      <c r="F270" s="320" t="s">
        <v>360</v>
      </c>
      <c r="G270" s="214"/>
    </row>
    <row r="271" spans="1:7" s="16" customFormat="1" ht="16.5" customHeight="1" x14ac:dyDescent="0.3">
      <c r="A271" s="318"/>
      <c r="B271" s="41" t="s">
        <v>34</v>
      </c>
      <c r="C271" s="41" t="s">
        <v>33</v>
      </c>
      <c r="D271" s="319"/>
      <c r="E271" s="320"/>
      <c r="F271" s="32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8" t="s">
        <v>396</v>
      </c>
      <c r="B308" s="329"/>
      <c r="C308" s="329"/>
      <c r="D308" s="329"/>
      <c r="E308" s="329"/>
      <c r="F308" s="33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8" t="s">
        <v>30</v>
      </c>
      <c r="B322" s="319" t="s">
        <v>31</v>
      </c>
      <c r="C322" s="319"/>
      <c r="D322" s="319" t="s">
        <v>46</v>
      </c>
      <c r="E322" s="320" t="s">
        <v>310</v>
      </c>
      <c r="F322" s="320" t="s">
        <v>360</v>
      </c>
      <c r="G322" s="127"/>
    </row>
    <row r="323" spans="1:7" ht="16.5" customHeight="1" x14ac:dyDescent="0.3">
      <c r="A323" s="318"/>
      <c r="B323" s="41" t="s">
        <v>34</v>
      </c>
      <c r="C323" s="41" t="s">
        <v>33</v>
      </c>
      <c r="D323" s="319"/>
      <c r="E323" s="320"/>
      <c r="F323" s="32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8" t="s">
        <v>379</v>
      </c>
      <c r="B349" s="329"/>
      <c r="C349" s="329"/>
      <c r="D349" s="329"/>
      <c r="E349" s="329"/>
      <c r="F349" s="32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8" t="s">
        <v>30</v>
      </c>
      <c r="B362" s="319" t="s">
        <v>31</v>
      </c>
      <c r="C362" s="319"/>
      <c r="D362" s="319" t="s">
        <v>46</v>
      </c>
      <c r="E362" s="320" t="s">
        <v>310</v>
      </c>
      <c r="F362" s="320" t="s">
        <v>360</v>
      </c>
      <c r="G362" s="127"/>
    </row>
    <row r="363" spans="1:7" ht="16.5" customHeight="1" x14ac:dyDescent="0.3">
      <c r="A363" s="318"/>
      <c r="B363" s="41" t="s">
        <v>34</v>
      </c>
      <c r="C363" s="41" t="s">
        <v>33</v>
      </c>
      <c r="D363" s="319"/>
      <c r="E363" s="320"/>
      <c r="F363" s="32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7" t="s">
        <v>379</v>
      </c>
      <c r="B383" s="327"/>
      <c r="C383" s="327"/>
      <c r="D383" s="327"/>
      <c r="E383" s="327"/>
      <c r="F383" s="32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8" t="s">
        <v>30</v>
      </c>
      <c r="B395" s="319" t="s">
        <v>31</v>
      </c>
      <c r="C395" s="319"/>
      <c r="D395" s="319" t="s">
        <v>46</v>
      </c>
      <c r="E395" s="320" t="s">
        <v>310</v>
      </c>
      <c r="F395" s="320" t="s">
        <v>360</v>
      </c>
      <c r="G395" s="127"/>
    </row>
    <row r="396" spans="1:7" ht="16.5" customHeight="1" x14ac:dyDescent="0.3">
      <c r="A396" s="318"/>
      <c r="B396" s="41" t="s">
        <v>34</v>
      </c>
      <c r="C396" s="41" t="s">
        <v>33</v>
      </c>
      <c r="D396" s="319"/>
      <c r="E396" s="320"/>
      <c r="F396" s="32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7" t="s">
        <v>379</v>
      </c>
      <c r="B435" s="327"/>
      <c r="C435" s="327"/>
      <c r="D435" s="327"/>
      <c r="E435" s="327"/>
      <c r="F435" s="32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8" t="s">
        <v>30</v>
      </c>
      <c r="B448" s="319" t="s">
        <v>31</v>
      </c>
      <c r="C448" s="319"/>
      <c r="D448" s="319" t="s">
        <v>46</v>
      </c>
      <c r="E448" s="320" t="s">
        <v>310</v>
      </c>
      <c r="F448" s="320" t="s">
        <v>360</v>
      </c>
      <c r="G448" s="127"/>
    </row>
    <row r="449" spans="1:6" ht="16.5" customHeight="1" x14ac:dyDescent="0.3">
      <c r="A449" s="318"/>
      <c r="B449" s="41" t="s">
        <v>34</v>
      </c>
      <c r="C449" s="41" t="s">
        <v>33</v>
      </c>
      <c r="D449" s="319"/>
      <c r="E449" s="320"/>
      <c r="F449" s="32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1" t="s">
        <v>379</v>
      </c>
      <c r="B471" s="332"/>
      <c r="C471" s="332"/>
      <c r="D471" s="332"/>
      <c r="E471" s="332"/>
      <c r="F471" s="33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3" t="s">
        <v>367</v>
      </c>
      <c r="B483" s="333"/>
      <c r="C483" s="333"/>
      <c r="D483" s="333"/>
      <c r="E483" s="185"/>
      <c r="F483" s="201"/>
    </row>
    <row r="484" spans="1:7" x14ac:dyDescent="0.3">
      <c r="A484" s="74">
        <f>B11</f>
        <v>0</v>
      </c>
      <c r="B484" s="124"/>
      <c r="C484" s="135"/>
      <c r="D484" s="124"/>
    </row>
    <row r="485" spans="1:7" ht="16.5" customHeight="1" x14ac:dyDescent="0.3">
      <c r="A485" s="318" t="s">
        <v>30</v>
      </c>
      <c r="B485" s="319" t="s">
        <v>31</v>
      </c>
      <c r="C485" s="319"/>
      <c r="D485" s="319" t="s">
        <v>46</v>
      </c>
      <c r="E485" s="320" t="s">
        <v>310</v>
      </c>
      <c r="F485" s="320" t="s">
        <v>360</v>
      </c>
      <c r="G485" s="127"/>
    </row>
    <row r="486" spans="1:7" ht="16.5" customHeight="1" x14ac:dyDescent="0.3">
      <c r="A486" s="318"/>
      <c r="B486" s="41" t="s">
        <v>34</v>
      </c>
      <c r="C486" s="41" t="s">
        <v>33</v>
      </c>
      <c r="D486" s="319"/>
      <c r="E486" s="320"/>
      <c r="F486" s="32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8" t="s">
        <v>30</v>
      </c>
      <c r="B507" s="319" t="s">
        <v>31</v>
      </c>
      <c r="C507" s="319"/>
      <c r="D507" s="319" t="s">
        <v>46</v>
      </c>
      <c r="E507" s="320" t="s">
        <v>310</v>
      </c>
      <c r="F507" s="320" t="s">
        <v>360</v>
      </c>
      <c r="G507" s="127"/>
    </row>
    <row r="508" spans="1:7" ht="16.5" customHeight="1" x14ac:dyDescent="0.3">
      <c r="A508" s="318"/>
      <c r="B508" s="41" t="s">
        <v>34</v>
      </c>
      <c r="C508" s="41" t="s">
        <v>33</v>
      </c>
      <c r="D508" s="319"/>
      <c r="E508" s="320"/>
      <c r="F508" s="32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8" t="s">
        <v>30</v>
      </c>
      <c r="B518" s="319" t="s">
        <v>31</v>
      </c>
      <c r="C518" s="319"/>
      <c r="D518" s="319" t="s">
        <v>46</v>
      </c>
      <c r="E518" s="320" t="s">
        <v>310</v>
      </c>
      <c r="F518" s="320" t="s">
        <v>360</v>
      </c>
      <c r="G518" s="127"/>
    </row>
    <row r="519" spans="1:7" ht="16.5" customHeight="1" x14ac:dyDescent="0.3">
      <c r="A519" s="318"/>
      <c r="B519" s="41" t="s">
        <v>34</v>
      </c>
      <c r="C519" s="41" t="s">
        <v>33</v>
      </c>
      <c r="D519" s="319"/>
      <c r="E519" s="320"/>
      <c r="F519" s="32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8" t="s">
        <v>30</v>
      </c>
      <c r="B538" s="319" t="s">
        <v>31</v>
      </c>
      <c r="C538" s="319"/>
      <c r="D538" s="319" t="s">
        <v>46</v>
      </c>
      <c r="E538" s="320" t="s">
        <v>310</v>
      </c>
      <c r="F538" s="320" t="s">
        <v>360</v>
      </c>
      <c r="G538" s="127"/>
    </row>
    <row r="539" spans="1:7" ht="16.5" customHeight="1" x14ac:dyDescent="0.3">
      <c r="A539" s="318"/>
      <c r="B539" s="41" t="s">
        <v>34</v>
      </c>
      <c r="C539" s="41" t="s">
        <v>33</v>
      </c>
      <c r="D539" s="319"/>
      <c r="E539" s="320"/>
      <c r="F539" s="32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NFh/xZcIOdsiDxrW4dmZusqTwEq9AibYhMQQsjvZbeCl/1e+2+rkshLRwEViNiefTT9jaYVHbpbrVy9b+m13oA==" saltValue="DNh79nvsOEi9j9EcYpV6R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1"/>
      <c r="E1" s="311"/>
      <c r="F1" s="311"/>
      <c r="G1" s="31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5" t="s">
        <v>50</v>
      </c>
      <c r="B6" s="335"/>
      <c r="C6" s="335"/>
      <c r="D6" s="335"/>
      <c r="E6" s="335"/>
      <c r="F6" s="335"/>
      <c r="G6" s="125"/>
    </row>
    <row r="7" spans="1:7" s="12" customFormat="1" ht="21.75" customHeight="1" x14ac:dyDescent="0.45">
      <c r="A7" s="313" t="e">
        <f>#REF!</f>
        <v>#REF!</v>
      </c>
      <c r="B7" s="313"/>
      <c r="C7" s="313"/>
      <c r="D7" s="313"/>
      <c r="E7" s="313"/>
      <c r="F7" s="313"/>
      <c r="G7" s="125"/>
    </row>
    <row r="8" spans="1:7" s="12" customFormat="1" ht="24" x14ac:dyDescent="0.45">
      <c r="A8" s="14" t="s">
        <v>42</v>
      </c>
      <c r="B8" s="336">
        <f>'A4 Exploitation'!B9:F9</f>
        <v>0</v>
      </c>
      <c r="C8" s="336"/>
      <c r="D8" s="336"/>
      <c r="E8" s="336"/>
      <c r="F8" s="336"/>
      <c r="G8" s="125"/>
    </row>
    <row r="9" spans="1:7" s="12" customFormat="1" ht="24" x14ac:dyDescent="0.45">
      <c r="A9" s="15" t="s">
        <v>44</v>
      </c>
      <c r="B9" s="337">
        <f>'A4 Exploitation'!B10:F10</f>
        <v>0</v>
      </c>
      <c r="C9" s="337"/>
      <c r="D9" s="337"/>
      <c r="E9" s="337"/>
      <c r="F9" s="337"/>
      <c r="G9" s="125"/>
    </row>
    <row r="10" spans="1:7" s="12" customFormat="1" ht="24" x14ac:dyDescent="0.45">
      <c r="A10" s="14" t="s">
        <v>43</v>
      </c>
      <c r="B10" s="334">
        <f>'A4 Exploitation'!A8:F8</f>
        <v>0</v>
      </c>
      <c r="C10" s="334"/>
      <c r="D10" s="334"/>
      <c r="E10" s="334"/>
      <c r="F10" s="334"/>
      <c r="G10" s="125"/>
    </row>
    <row r="11" spans="1:7" s="12" customFormat="1" ht="24" x14ac:dyDescent="0.45">
      <c r="A11" s="14" t="s">
        <v>294</v>
      </c>
      <c r="B11" s="338">
        <f>D199</f>
        <v>0</v>
      </c>
      <c r="C11" s="338"/>
      <c r="D11" s="338"/>
      <c r="E11" s="338"/>
      <c r="F11" s="338"/>
      <c r="G11" s="125"/>
    </row>
    <row r="12" spans="1:7" s="12" customFormat="1" ht="22.5" x14ac:dyDescent="0.45">
      <c r="A12" s="11"/>
      <c r="D12" s="317"/>
      <c r="E12" s="317"/>
      <c r="F12" s="317"/>
      <c r="G12" s="317"/>
    </row>
    <row r="13" spans="1:7" s="12" customFormat="1" ht="11.25" customHeight="1" x14ac:dyDescent="0.3">
      <c r="A13" s="318" t="s">
        <v>30</v>
      </c>
      <c r="B13" s="319" t="s">
        <v>31</v>
      </c>
      <c r="C13" s="319"/>
      <c r="D13" s="319" t="s">
        <v>46</v>
      </c>
      <c r="E13" s="319" t="s">
        <v>190</v>
      </c>
      <c r="F13" s="319" t="s">
        <v>191</v>
      </c>
      <c r="G13" s="112"/>
    </row>
    <row r="14" spans="1:7" s="12" customFormat="1" ht="12.75" customHeight="1" x14ac:dyDescent="0.3">
      <c r="A14" s="318"/>
      <c r="B14" s="34" t="s">
        <v>34</v>
      </c>
      <c r="C14" s="34" t="s">
        <v>33</v>
      </c>
      <c r="D14" s="319"/>
      <c r="E14" s="319"/>
      <c r="F14" s="319"/>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5"/>
      <c r="C22" s="346"/>
      <c r="D22" s="245">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47" t="s">
        <v>4</v>
      </c>
      <c r="B25" s="348"/>
      <c r="C25" s="348"/>
      <c r="D25" s="348"/>
      <c r="E25" s="348"/>
      <c r="F25" s="34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44">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47" t="s">
        <v>219</v>
      </c>
      <c r="B36" s="348"/>
      <c r="C36" s="348"/>
      <c r="D36" s="348"/>
      <c r="E36" s="348"/>
      <c r="F36" s="34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44">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44">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47" t="s">
        <v>8</v>
      </c>
      <c r="B55" s="348"/>
      <c r="C55" s="348"/>
      <c r="D55" s="348"/>
      <c r="E55" s="348"/>
      <c r="F55" s="34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44">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47" t="s">
        <v>130</v>
      </c>
      <c r="B66" s="348"/>
      <c r="C66" s="348"/>
      <c r="D66" s="348"/>
      <c r="E66" s="348"/>
      <c r="F66" s="34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44">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47" t="s">
        <v>211</v>
      </c>
      <c r="B87" s="348"/>
      <c r="C87" s="348"/>
      <c r="D87" s="348"/>
      <c r="E87" s="348"/>
      <c r="F87" s="34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44">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7" t="s">
        <v>212</v>
      </c>
      <c r="B106" s="348"/>
      <c r="C106" s="348"/>
      <c r="D106" s="348"/>
      <c r="E106" s="348"/>
      <c r="F106" s="34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44">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47" t="s">
        <v>185</v>
      </c>
      <c r="B121" s="348"/>
      <c r="C121" s="348"/>
      <c r="D121" s="348"/>
      <c r="E121" s="348"/>
      <c r="F121" s="34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44">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47" t="s">
        <v>71</v>
      </c>
      <c r="B136" s="348"/>
      <c r="C136" s="348"/>
      <c r="D136" s="348"/>
      <c r="E136" s="348"/>
      <c r="F136" s="34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44">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47" t="s">
        <v>217</v>
      </c>
      <c r="B152" s="348"/>
      <c r="C152" s="348"/>
      <c r="D152" s="348"/>
      <c r="E152" s="348"/>
      <c r="F152" s="34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5"/>
      <c r="C161" s="346"/>
      <c r="D161" s="245">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47" t="s">
        <v>77</v>
      </c>
      <c r="B164" s="348"/>
      <c r="C164" s="348"/>
      <c r="D164" s="348"/>
      <c r="E164" s="348"/>
      <c r="F164" s="34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44">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51" t="s">
        <v>17</v>
      </c>
      <c r="B172" s="352"/>
      <c r="C172" s="352"/>
      <c r="D172" s="352"/>
      <c r="E172" s="352"/>
      <c r="F172" s="35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44">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47" t="s">
        <v>78</v>
      </c>
      <c r="B180" s="348"/>
      <c r="C180" s="348"/>
      <c r="D180" s="348"/>
      <c r="E180" s="348"/>
      <c r="F180" s="34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44">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47" t="s">
        <v>216</v>
      </c>
      <c r="B189" s="348"/>
      <c r="C189" s="348"/>
      <c r="D189" s="348"/>
      <c r="E189" s="348"/>
      <c r="F189" s="34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9" t="e">
        <f>E197/F197</f>
        <v>#DIV/0!</v>
      </c>
      <c r="E197" s="300">
        <f>COUNTIF('A3 Technique'!F17:F193,"ok")</f>
        <v>0</v>
      </c>
      <c r="F197" s="300">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2018-07-05T22:06:13Z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