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60" windowHeight="7680"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Exploitation'!$A$1:$H$549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2" l="1"/>
  <c r="B10" i="32"/>
  <c r="A8" i="31"/>
  <c r="B543" i="38" l="1"/>
  <c r="B532" i="38"/>
  <c r="B512" i="38"/>
  <c r="B498" i="38"/>
  <c r="B476" i="38"/>
  <c r="B439" i="38"/>
  <c r="B386" i="38"/>
  <c r="B353" i="38"/>
  <c r="B313" i="38"/>
  <c r="B261" i="38"/>
  <c r="B200" i="38"/>
  <c r="B153" i="38"/>
  <c r="B99" i="38"/>
  <c r="B41" i="38"/>
  <c r="D197" i="35" l="1"/>
  <c r="F543" i="31"/>
  <c r="F532" i="43"/>
  <c r="E532" i="43"/>
  <c r="D476" i="38"/>
  <c r="D476" i="43"/>
  <c r="D444" i="43"/>
  <c r="F543" i="43"/>
  <c r="B9" i="37" l="1"/>
  <c r="B8" i="37"/>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F197" i="41" l="1"/>
  <c r="F197" i="39"/>
  <c r="E197" i="25"/>
  <c r="D477" i="38"/>
  <c r="B476" i="43"/>
  <c r="D477" i="43" s="1"/>
  <c r="D476" i="40"/>
  <c r="B476" i="40" s="1"/>
  <c r="D477" i="40" s="1"/>
  <c r="D313" i="40"/>
  <c r="B313"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314" i="40"/>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D543" i="38" s="1"/>
  <c r="D544" i="38" s="1"/>
  <c r="E543" i="38"/>
  <c r="F532" i="38"/>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D200" i="38" s="1"/>
  <c r="E200" i="38"/>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F532" i="33"/>
  <c r="E532" i="33"/>
  <c r="D532" i="33" s="1"/>
  <c r="F512" i="33"/>
  <c r="E512" i="33"/>
  <c r="D512" i="33" s="1"/>
  <c r="F498" i="33"/>
  <c r="E498" i="33"/>
  <c r="D498" i="33" s="1"/>
  <c r="F476" i="33"/>
  <c r="E476" i="33"/>
  <c r="D476" i="33" s="1"/>
  <c r="B476" i="33" s="1"/>
  <c r="F439" i="33"/>
  <c r="E439" i="33"/>
  <c r="D439" i="33" s="1"/>
  <c r="F386" i="33"/>
  <c r="E386" i="33"/>
  <c r="D386" i="33" s="1"/>
  <c r="F353" i="33"/>
  <c r="E353" i="33"/>
  <c r="D353" i="33" s="1"/>
  <c r="F313" i="33"/>
  <c r="E313" i="33"/>
  <c r="D313" i="33" s="1"/>
  <c r="B313" i="33" s="1"/>
  <c r="F261" i="33"/>
  <c r="E261" i="33"/>
  <c r="D261" i="33" s="1"/>
  <c r="F200" i="33"/>
  <c r="E200" i="33"/>
  <c r="D200" i="33" s="1"/>
  <c r="F153" i="33"/>
  <c r="E153" i="33"/>
  <c r="F99" i="33"/>
  <c r="E99" i="33"/>
  <c r="D99" i="33" s="1"/>
  <c r="B99" i="33" s="1"/>
  <c r="F41" i="33"/>
  <c r="E41" i="33"/>
  <c r="D41" i="33" s="1"/>
  <c r="F200" i="43"/>
  <c r="F153" i="43"/>
  <c r="F99" i="43"/>
  <c r="F41" i="43"/>
  <c r="E543" i="43"/>
  <c r="D543" i="43" s="1"/>
  <c r="B543" i="43" s="1"/>
  <c r="D544" i="43" s="1"/>
  <c r="D532" i="43"/>
  <c r="B532" i="43" s="1"/>
  <c r="D533" i="43" s="1"/>
  <c r="D534" i="43" s="1"/>
  <c r="B162" i="29" s="1"/>
  <c r="F512" i="43"/>
  <c r="E512" i="43"/>
  <c r="D512" i="43" s="1"/>
  <c r="B512" i="43" s="1"/>
  <c r="D513" i="43" s="1"/>
  <c r="D514" i="43" s="1"/>
  <c r="B152" i="29" s="1"/>
  <c r="F498" i="43"/>
  <c r="E498" i="43"/>
  <c r="F476" i="43"/>
  <c r="E476" i="43"/>
  <c r="F439" i="43"/>
  <c r="E439" i="43"/>
  <c r="F386" i="43"/>
  <c r="E386" i="43"/>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41" i="33" l="1"/>
  <c r="D42" i="33" s="1"/>
  <c r="B543" i="33"/>
  <c r="D544" i="33" s="1"/>
  <c r="D545" i="33" s="1"/>
  <c r="D533" i="33"/>
  <c r="D534" i="33" s="1"/>
  <c r="B532" i="33"/>
  <c r="B512" i="33"/>
  <c r="D513" i="33" s="1"/>
  <c r="D514" i="33" s="1"/>
  <c r="B498" i="33"/>
  <c r="D499" i="33" s="1"/>
  <c r="B439" i="33"/>
  <c r="D440" i="33" s="1"/>
  <c r="B386" i="33"/>
  <c r="D387" i="33" s="1"/>
  <c r="B353" i="33"/>
  <c r="D354" i="33" s="1"/>
  <c r="B261" i="33"/>
  <c r="D262" i="33" s="1"/>
  <c r="D201" i="33"/>
  <c r="D204" i="33" s="1"/>
  <c r="D205" i="33" s="1"/>
  <c r="B200" i="33"/>
  <c r="D513" i="38"/>
  <c r="D514" i="38" s="1"/>
  <c r="B512" i="40"/>
  <c r="D513" i="40" s="1"/>
  <c r="D514" i="40" s="1"/>
  <c r="D547" i="38"/>
  <c r="D100" i="38"/>
  <c r="D101" i="38" s="1"/>
  <c r="D100" i="33"/>
  <c r="D440" i="38"/>
  <c r="D547" i="40"/>
  <c r="B41" i="40"/>
  <c r="D42" i="40" s="1"/>
  <c r="D45" i="40" s="1"/>
  <c r="D46" i="40" s="1"/>
  <c r="D353" i="43"/>
  <c r="D439" i="43"/>
  <c r="B439" i="43" s="1"/>
  <c r="D440" i="43" s="1"/>
  <c r="D498" i="43"/>
  <c r="B498" i="43" s="1"/>
  <c r="D499" i="43" s="1"/>
  <c r="D153" i="33"/>
  <c r="D386" i="43"/>
  <c r="B386" i="43" s="1"/>
  <c r="D387" i="43" s="1"/>
  <c r="D388" i="43" s="1"/>
  <c r="D261" i="43"/>
  <c r="B261" i="43" s="1"/>
  <c r="D262" i="43" s="1"/>
  <c r="D265" i="43" s="1"/>
  <c r="D266" i="43" s="1"/>
  <c r="D41" i="43"/>
  <c r="D155" i="43"/>
  <c r="D157" i="43"/>
  <c r="D158" i="43" s="1"/>
  <c r="D390" i="43"/>
  <c r="D391" i="43" s="1"/>
  <c r="D202" i="43"/>
  <c r="D204" i="43"/>
  <c r="D205" i="43" s="1"/>
  <c r="D443" i="43"/>
  <c r="D441" i="43"/>
  <c r="D263" i="43"/>
  <c r="D478" i="43"/>
  <c r="D480" i="43"/>
  <c r="D481" i="43" s="1"/>
  <c r="D545" i="43"/>
  <c r="B171" i="29" s="1"/>
  <c r="D101" i="43"/>
  <c r="D102" i="43"/>
  <c r="D103" i="43" s="1"/>
  <c r="D315" i="43"/>
  <c r="D317" i="43"/>
  <c r="D318" i="43" s="1"/>
  <c r="D500" i="43"/>
  <c r="D502" i="43"/>
  <c r="D503" i="43" s="1"/>
  <c r="B143" i="29" s="1"/>
  <c r="D502" i="40"/>
  <c r="D503" i="40" s="1"/>
  <c r="D357" i="40"/>
  <c r="D358" i="40" s="1"/>
  <c r="D440" i="40"/>
  <c r="D443" i="40" s="1"/>
  <c r="D444" i="40" s="1"/>
  <c r="D201" i="40"/>
  <c r="D202" i="40" s="1"/>
  <c r="D262" i="40"/>
  <c r="D265" i="40" s="1"/>
  <c r="D266" i="40" s="1"/>
  <c r="D502" i="38"/>
  <c r="D503" i="38" s="1"/>
  <c r="D357" i="38"/>
  <c r="D358" i="38" s="1"/>
  <c r="D201" i="38"/>
  <c r="D202" i="38" s="1"/>
  <c r="D262" i="38"/>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202"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3" i="33" l="1"/>
  <c r="D45" i="33"/>
  <c r="D46" i="33" s="1"/>
  <c r="D502" i="33"/>
  <c r="D503" i="33" s="1"/>
  <c r="D500" i="33"/>
  <c r="D441" i="33"/>
  <c r="D443" i="33"/>
  <c r="D444" i="33" s="1"/>
  <c r="B126" i="29" s="1"/>
  <c r="D388" i="33"/>
  <c r="D390" i="33"/>
  <c r="D391" i="33" s="1"/>
  <c r="D355" i="33"/>
  <c r="D357" i="33"/>
  <c r="D358" i="33" s="1"/>
  <c r="D263" i="33"/>
  <c r="D265" i="33"/>
  <c r="D266" i="33" s="1"/>
  <c r="B153" i="33"/>
  <c r="D154" i="33" s="1"/>
  <c r="D547" i="33"/>
  <c r="D317" i="33"/>
  <c r="D318" i="33" s="1"/>
  <c r="D443" i="38"/>
  <c r="D444" i="38" s="1"/>
  <c r="D441" i="38"/>
  <c r="D102" i="33"/>
  <c r="D103" i="33" s="1"/>
  <c r="D101" i="33"/>
  <c r="D43" i="40"/>
  <c r="D478" i="33"/>
  <c r="D547" i="43"/>
  <c r="B41" i="43"/>
  <c r="D42" i="43" s="1"/>
  <c r="D441" i="40"/>
  <c r="D355" i="43"/>
  <c r="D357" i="43"/>
  <c r="D358" i="43" s="1"/>
  <c r="B107" i="29" s="1"/>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157" i="33" l="1"/>
  <c r="D155" i="33"/>
  <c r="D102" i="39"/>
  <c r="D103" i="39" s="1"/>
  <c r="D84" i="41"/>
  <c r="D85" i="41" s="1"/>
  <c r="D102" i="41"/>
  <c r="D103" i="41" s="1"/>
  <c r="D118" i="41"/>
  <c r="D119" i="41" s="1"/>
  <c r="D149" i="41"/>
  <c r="D150" i="41" s="1"/>
  <c r="D118" i="39"/>
  <c r="D119" i="39" s="1"/>
  <c r="D161" i="39"/>
  <c r="D162" i="39" s="1"/>
  <c r="D161" i="41"/>
  <c r="D162" i="41" s="1"/>
  <c r="D43" i="43"/>
  <c r="D45" i="43"/>
  <c r="D46" i="43"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158" i="33" l="1"/>
  <c r="D548" i="33"/>
  <c r="D549" i="33" s="1"/>
  <c r="B11" i="41"/>
  <c r="B184" i="29"/>
  <c r="B11" i="39"/>
  <c r="B183" i="29"/>
  <c r="B12" i="43"/>
  <c r="B35" i="29"/>
  <c r="B128" i="29"/>
  <c r="B101" i="29"/>
  <c r="B12" i="40" l="1"/>
  <c r="B39" i="29"/>
  <c r="B29" i="29"/>
  <c r="B12" i="38"/>
  <c r="B38" i="29"/>
  <c r="B28" i="29"/>
  <c r="E543" i="31"/>
  <c r="F532" i="31"/>
  <c r="E532" i="31"/>
  <c r="F512" i="31"/>
  <c r="E512" i="31"/>
  <c r="D512" i="31" s="1"/>
  <c r="F498" i="31"/>
  <c r="E498" i="31"/>
  <c r="F476" i="31"/>
  <c r="E476" i="31"/>
  <c r="F439" i="31"/>
  <c r="E439" i="31"/>
  <c r="F386" i="31"/>
  <c r="E386" i="31"/>
  <c r="F353" i="31"/>
  <c r="E353" i="31"/>
  <c r="F313" i="31"/>
  <c r="E313" i="31"/>
  <c r="D313" i="31" s="1"/>
  <c r="F261" i="31"/>
  <c r="E261" i="31"/>
  <c r="F200" i="31"/>
  <c r="E200" i="31"/>
  <c r="F153" i="31"/>
  <c r="E153" i="31"/>
  <c r="F99" i="31"/>
  <c r="E99" i="3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512" i="31" l="1"/>
  <c r="D513" i="31" s="1"/>
  <c r="D514" i="31" s="1"/>
  <c r="D476" i="31"/>
  <c r="B476" i="31" s="1"/>
  <c r="D477" i="31" s="1"/>
  <c r="D478" i="31" s="1"/>
  <c r="D480" i="31"/>
  <c r="D481" i="31" s="1"/>
  <c r="D386" i="31"/>
  <c r="B313" i="31"/>
  <c r="D314" i="31" s="1"/>
  <c r="D200" i="31"/>
  <c r="D99" i="31"/>
  <c r="D133" i="35"/>
  <c r="D134" i="35" s="1"/>
  <c r="D102" i="35"/>
  <c r="D103" i="35" s="1"/>
  <c r="D41" i="31"/>
  <c r="B41" i="31" s="1"/>
  <c r="D153" i="31"/>
  <c r="D261" i="31"/>
  <c r="D353" i="31"/>
  <c r="D439" i="31"/>
  <c r="D498" i="31"/>
  <c r="D532" i="31"/>
  <c r="D161" i="35"/>
  <c r="D162" i="35" s="1"/>
  <c r="D149" i="35"/>
  <c r="D150" i="35" s="1"/>
  <c r="D118" i="35"/>
  <c r="D119" i="35" s="1"/>
  <c r="D63" i="35"/>
  <c r="D6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33" i="31" l="1"/>
  <c r="D534" i="31" s="1"/>
  <c r="B532" i="31"/>
  <c r="D499" i="31"/>
  <c r="D502" i="31" s="1"/>
  <c r="D503" i="31" s="1"/>
  <c r="B498" i="31"/>
  <c r="B439" i="31"/>
  <c r="D440" i="31" s="1"/>
  <c r="D387" i="31"/>
  <c r="B386" i="31"/>
  <c r="B353" i="31"/>
  <c r="D354" i="31" s="1"/>
  <c r="D317" i="31"/>
  <c r="D318" i="31" s="1"/>
  <c r="D315" i="31"/>
  <c r="B261" i="31"/>
  <c r="D262" i="31" s="1"/>
  <c r="B200" i="31"/>
  <c r="D201" i="31" s="1"/>
  <c r="B153" i="31"/>
  <c r="D154" i="31" s="1"/>
  <c r="B99" i="31"/>
  <c r="D100" i="31" s="1"/>
  <c r="D42" i="31"/>
  <c r="D500"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441" i="31" l="1"/>
  <c r="D443" i="31"/>
  <c r="D444" i="31" s="1"/>
  <c r="D388" i="31"/>
  <c r="D390" i="31"/>
  <c r="D391" i="31" s="1"/>
  <c r="D357" i="31"/>
  <c r="D358" i="31" s="1"/>
  <c r="D355" i="31"/>
  <c r="D263" i="31"/>
  <c r="D265" i="31"/>
  <c r="D266" i="31" s="1"/>
  <c r="D204" i="31"/>
  <c r="D205" i="31" s="1"/>
  <c r="D202" i="31"/>
  <c r="D157" i="31"/>
  <c r="D158" i="31" s="1"/>
  <c r="D155" i="31"/>
  <c r="D102" i="31"/>
  <c r="D103" i="31" s="1"/>
  <c r="D101" i="31"/>
  <c r="D45" i="31"/>
  <c r="D46" i="31" s="1"/>
  <c r="D43" i="31"/>
  <c r="B180" i="29"/>
  <c r="B25" i="29"/>
  <c r="B11" i="37"/>
  <c r="D444" i="36"/>
  <c r="B124" i="29" s="1"/>
  <c r="D103" i="36"/>
  <c r="B61" i="29" s="1"/>
  <c r="D548" i="36"/>
  <c r="D549" i="36" s="1"/>
  <c r="B24" i="29" s="1"/>
  <c r="B12" i="33"/>
  <c r="B36" i="29"/>
  <c r="F197" i="32"/>
  <c r="E197" i="32"/>
  <c r="D197" i="32" l="1"/>
  <c r="B12" i="36"/>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D161" i="32" l="1"/>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D84" i="25" s="1"/>
  <c r="D85" i="25" s="1"/>
  <c r="C61" i="25"/>
  <c r="C60" i="25"/>
  <c r="C56" i="25"/>
  <c r="C51" i="25"/>
  <c r="D52" i="25" s="1"/>
  <c r="D53" i="25" s="1"/>
  <c r="C37" i="25"/>
  <c r="D42" i="25" s="1"/>
  <c r="D43" i="25" s="1"/>
  <c r="D194" i="25"/>
  <c r="D195" i="25" s="1"/>
  <c r="D186" i="25"/>
  <c r="D187" i="25" s="1"/>
  <c r="D177" i="25"/>
  <c r="D178" i="25" s="1"/>
  <c r="D169" i="25"/>
  <c r="D170"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149" i="25"/>
  <c r="D150" i="25" s="1"/>
  <c r="D133" i="25"/>
  <c r="D134" i="25" s="1"/>
  <c r="D118" i="25"/>
  <c r="D119" i="25" s="1"/>
  <c r="D102" i="25"/>
  <c r="D103" i="25" s="1"/>
  <c r="D63" i="25"/>
  <c r="D64" i="25" s="1"/>
  <c r="B11" i="32"/>
  <c r="B182" i="29"/>
  <c r="B27" i="29"/>
  <c r="B37" i="29"/>
  <c r="B12" i="31"/>
  <c r="D198" i="25" l="1"/>
  <c r="D199" i="25" s="1"/>
  <c r="B11" i="25" s="1"/>
  <c r="B46" i="29"/>
  <c r="B26" i="29" l="1"/>
  <c r="B181" i="29"/>
</calcChain>
</file>

<file path=xl/sharedStrings.xml><?xml version="1.0" encoding="utf-8"?>
<sst xmlns="http://schemas.openxmlformats.org/spreadsheetml/2006/main" count="5356" uniqueCount="677">
  <si>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</si>
  <si>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</si>
  <si>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</si>
  <si>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</si>
  <si>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</si>
  <si>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</si>
  <si>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</si>
  <si>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</si>
  <si>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</si>
  <si>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</si>
  <si>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</si>
  <si>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</si>
  <si>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</si>
  <si>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</si>
  <si>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</si>
  <si>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</si>
  <si>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</si>
  <si>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</si>
  <si>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</si>
  <si>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</si>
  <si>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</si>
  <si>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</si>
  <si>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</si>
  <si>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</si>
  <si>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</si>
  <si>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</si>
  <si>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</si>
  <si>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</si>
  <si>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</si>
  <si>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</si>
  <si>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</si>
  <si>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</si>
  <si>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</si>
  <si>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</si>
  <si>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</si>
  <si>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</si>
  <si>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</si>
  <si>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</si>
  <si>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</si>
  <si>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</si>
  <si>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</si>
  <si>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</si>
  <si>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</si>
  <si>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</si>
  <si>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</si>
  <si>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</si>
  <si>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</si>
  <si>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</si>
  <si>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</si>
  <si>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</si>
  <si>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</si>
  <si>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</si>
  <si>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</si>
  <si>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</si>
  <si>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</si>
  <si>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</si>
  <si>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</si>
  <si>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</si>
  <si>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</si>
  <si>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</si>
  <si>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</si>
  <si>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</si>
  <si>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</si>
  <si>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</si>
  <si>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</si>
  <si>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</si>
  <si>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</si>
  <si>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</si>
  <si>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</si>
  <si>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</si>
  <si>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</si>
  <si>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</si>
  <si>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</si>
  <si>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</si>
  <si>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</si>
  <si>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</si>
  <si>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</si>
  <si>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</si>
  <si>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</si>
  <si>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</si>
  <si>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</si>
  <si>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</si>
  <si>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</si>
  <si>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</si>
  <si>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</si>
  <si>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</si>
  <si>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</si>
  <si>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</si>
  <si>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</si>
  <si>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</si>
  <si>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</si>
  <si>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</si>
  <si>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</si>
  <si>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</si>
  <si>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</si>
  <si>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</si>
  <si>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</si>
  <si>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</si>
  <si>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</si>
  <si>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</si>
  <si>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</si>
  <si>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</si>
  <si>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</si>
  <si>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</si>
  <si>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</si>
  <si>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</si>
  <si>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</si>
  <si>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</si>
  <si>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</si>
  <si>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</si>
  <si>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</si>
  <si>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</si>
  <si>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</si>
  <si>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</si>
  <si>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</si>
  <si>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</si>
  <si>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</si>
  <si>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</si>
  <si>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</si>
  <si>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</si>
  <si>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</si>
  <si>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</si>
  <si>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</si>
  <si>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</si>
  <si>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</si>
  <si>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</si>
  <si>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</si>
  <si>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</si>
  <si>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</si>
  <si>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</si>
  <si>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</si>
  <si>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</si>
  <si>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</si>
  <si>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</si>
  <si>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</si>
  <si>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</si>
  <si>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</si>
  <si>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</si>
  <si>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</si>
  <si>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</si>
  <si>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</si>
  <si>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</si>
  <si>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</si>
  <si>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</si>
  <si>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</si>
  <si>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</si>
  <si>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</si>
  <si>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</si>
  <si>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</si>
  <si>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</si>
  <si>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</si>
  <si>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</si>
  <si>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</si>
  <si>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</si>
  <si>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</si>
  <si>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</si>
  <si>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</si>
  <si>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</si>
  <si>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</si>
  <si>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</si>
  <si>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</si>
  <si>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</si>
  <si>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</si>
  <si>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</si>
  <si>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</si>
  <si>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</si>
  <si>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</si>
  <si>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</si>
  <si>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</si>
  <si>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</si>
  <si>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</si>
  <si>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</si>
  <si>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</si>
  <si>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</si>
  <si>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</si>
  <si>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</si>
  <si>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</si>
  <si>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</si>
  <si>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</si>
  <si>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</si>
  <si>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</si>
  <si>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</si>
  <si>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</si>
  <si>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</si>
  <si>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</si>
  <si>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</si>
  <si>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</si>
  <si>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</si>
  <si>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</si>
  <si>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</si>
  <si>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</si>
  <si>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</si>
  <si>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</si>
  <si>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</si>
  <si>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</si>
  <si>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</si>
  <si>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</si>
  <si>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</si>
  <si>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</si>
  <si>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</si>
  <si>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</si>
  <si>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</si>
  <si>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</si>
  <si>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</si>
  <si>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</si>
  <si>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</si>
  <si>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</si>
  <si>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</si>
  <si>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</si>
  <si>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</si>
  <si>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</si>
  <si>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</si>
  <si>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</si>
  <si>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</si>
  <si>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</si>
  <si>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</si>
  <si>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</si>
  <si>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</si>
  <si>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</si>
  <si>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</si>
  <si>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</si>
  <si>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</si>
  <si>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</si>
  <si>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</si>
  <si>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</si>
  <si>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</si>
  <si>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</si>
  <si>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</si>
  <si>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</si>
  <si>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</si>
  <si>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</si>
  <si>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</si>
  <si>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</si>
  <si>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</si>
  <si>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</si>
  <si>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</si>
  <si>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</si>
  <si>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</si>
  <si>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</si>
  <si>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</si>
  <si>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</si>
  <si>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</si>
  <si>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</si>
  <si>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</si>
  <si>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</si>
  <si>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</si>
  <si>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</si>
  <si>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</si>
  <si>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</si>
  <si>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</si>
  <si>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</si>
  <si>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</si>
  <si>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</si>
  <si>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</si>
  <si>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</si>
  <si>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</si>
  <si>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</si>
  <si>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</si>
  <si>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</si>
  <si>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</si>
  <si>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</si>
  <si>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</si>
  <si>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</si>
  <si>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</si>
  <si>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</si>
  <si>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</si>
  <si>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</si>
  <si>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</si>
  <si>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</si>
  <si>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</si>
  <si>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</si>
  <si>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</si>
  <si>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</si>
  <si>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</si>
  <si>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</si>
  <si>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</si>
  <si>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</si>
  <si>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</si>
  <si>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</si>
  <si>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</si>
  <si>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</si>
  <si>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</si>
  <si>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</si>
  <si>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</si>
  <si>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</si>
  <si>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</si>
  <si>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</si>
  <si>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</si>
  <si>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</si>
  <si>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</si>
  <si>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</si>
  <si>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</si>
  <si>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</si>
  <si>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</si>
  <si>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</si>
  <si>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</si>
  <si>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</si>
  <si>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</si>
  <si>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</si>
  <si>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</si>
  <si>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</si>
  <si>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</si>
  <si>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</si>
  <si>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</si>
  <si>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</si>
  <si>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</si>
  <si>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</si>
  <si>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</si>
  <si>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</si>
  <si>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</si>
  <si>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</si>
  <si>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</si>
  <si>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</si>
  <si>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</si>
  <si>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</si>
  <si>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</si>
  <si>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</si>
  <si>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</si>
  <si>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</si>
  <si>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</si>
  <si>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</si>
  <si>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</si>
  <si>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</si>
  <si>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</si>
  <si>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</si>
  <si>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</si>
  <si>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</si>
  <si>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</si>
  <si>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</si>
  <si>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</si>
  <si>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</si>
  <si>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</si>
  <si>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</si>
  <si>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</si>
  <si>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</si>
  <si>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</si>
  <si>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</si>
  <si>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</si>
  <si>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</si>
  <si>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</si>
  <si>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</si>
  <si>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</si>
  <si>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</si>
  <si>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</si>
  <si>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</si>
  <si>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</si>
  <si>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</si>
  <si>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</si>
  <si>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</si>
  <si>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</si>
  <si>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</si>
  <si>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</si>
  <si>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</si>
  <si>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</si>
  <si>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</si>
  <si>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</si>
  <si>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</si>
  <si>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</si>
  <si>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</si>
  <si>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</si>
  <si>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</si>
  <si>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</si>
  <si>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</si>
  <si>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</si>
  <si>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</si>
  <si>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</si>
  <si>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</si>
  <si>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</si>
  <si>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</si>
  <si>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</si>
  <si>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</si>
  <si>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</si>
  <si>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</si>
  <si>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</si>
  <si>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</si>
  <si>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</si>
  <si>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</si>
  <si>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</si>
  <si>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</si>
  <si>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</si>
  <si>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</si>
  <si>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</si>
  <si>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</si>
  <si>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</si>
  <si>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</si>
  <si>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</si>
  <si>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</si>
  <si>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</si>
  <si>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</si>
  <si>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</si>
  <si>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</si>
  <si>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</si>
  <si>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</si>
  <si>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</si>
  <si>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</si>
  <si>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</si>
  <si>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</si>
  <si>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</si>
  <si>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</si>
  <si>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</si>
  <si>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</si>
  <si>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</si>
  <si>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</si>
  <si>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</si>
  <si>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</si>
  <si>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</si>
  <si>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</si>
  <si>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</si>
  <si>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Menzel Bourguiba</t>
  </si>
  <si>
    <t>Dr Raja Bouhalfaya</t>
  </si>
  <si>
    <t>Directeur du magasin et chefs rayons</t>
  </si>
  <si>
    <t>Correct</t>
  </si>
  <si>
    <t>Vérification du poids des pains: Correcte
-Pain à l'ancienne :296g
-Pain complet:226g
-Pain aux céréales:230g</t>
  </si>
  <si>
    <t>Absence d'un thermomètre pour le rayon .</t>
  </si>
  <si>
    <t>Prévoir un thermomètre pour le rayon avec son matériel de désinfection et sa vérification mensuelle.</t>
  </si>
  <si>
    <t>Les ventes et les casses n'étaient pas mentionnées au niveau du cadencier de cuisson. Perte de traçabilité à ce niveau.</t>
  </si>
  <si>
    <t>Absence de distributeur de papier essuie  mains au niveau du poste lave mains.</t>
  </si>
  <si>
    <t>Au niveau du cadencier de cuisson :La durée d'exposition des produits à température ambiante dépasse les 4 heures: les poulets rôtis ,les nuggets ,etc..</t>
  </si>
  <si>
    <t>La durée d'exposition des produits mis en vente à température ambiante est de 4 heures après cuisson ou après sortie de la friteuse.</t>
  </si>
  <si>
    <t>Correcte</t>
  </si>
  <si>
    <t>Les certificats de salubrité n'étaient pas disponibles au niveau du rayon.</t>
  </si>
  <si>
    <t>Seule la viande hâchée était préparée au niveau du magasin.</t>
  </si>
  <si>
    <t>CF produits de volailles et CF viandes rouges :PAD uniquement.</t>
  </si>
  <si>
    <t>Veuillez Conserver les certificats de salubrité et les classer pendant 2 ans</t>
  </si>
  <si>
    <t>Une seule espèce de poissons était stockée et mise en vente (Daurades).</t>
  </si>
  <si>
    <t>Absence de l'ancien rapport .</t>
  </si>
  <si>
    <t>Absence du rapport d'audit précédent.</t>
  </si>
  <si>
    <t>L'enregistrement des autocontrôles n'était pas quotidien.</t>
  </si>
  <si>
    <t>Température affichée: 8,3°C
Température mesurée : 8,2°C</t>
  </si>
  <si>
    <t>Présence de traces d'infiltration d'eau au niveau du mur dans un coin de la réserve.</t>
  </si>
  <si>
    <t>Taux d'hygrométrie = 53% : correcte.</t>
  </si>
  <si>
    <t>Température affichée : 5,6°C
Température mesurée : 2,6°C</t>
  </si>
  <si>
    <t>L'un des afficheurs de température était non fonctionnel.</t>
  </si>
  <si>
    <t>Température mesurée: 3°C</t>
  </si>
  <si>
    <t>Correct.</t>
  </si>
  <si>
    <t>Température affichée: 10,8°C
Température mesurée: 9,4°C</t>
  </si>
  <si>
    <t>Température affichée: 4,7°C
Température mesurée : 3,7°C</t>
  </si>
  <si>
    <t>L'afficheur de température du meuble n'était pas fonctionnel</t>
  </si>
  <si>
    <t>Température mesurée : 4,6°C</t>
  </si>
  <si>
    <t>Température mesurée : 2,2°C</t>
  </si>
  <si>
    <t>Température mesurée : 10,6°C</t>
  </si>
  <si>
    <t>L'afficheur de température était non fonctionnel.</t>
  </si>
  <si>
    <t>Température mesurée : 2,4°C
Températures du meuble libre service: affichée=3,3°C et mesurée=1,4°C</t>
  </si>
  <si>
    <t>Température mesurée à cœur : 1,9°C</t>
  </si>
  <si>
    <t>Réparer le DEIV au niveau du traiteur.
Contacter la société prestataire pour la fixation du porte appât.</t>
  </si>
  <si>
    <t>Absence de local poubelle.</t>
  </si>
  <si>
    <t>La pédale de la poubelle au niveau de la salle de pause était défaillante.</t>
  </si>
  <si>
    <t>Présence de givre au niveau de la gaine de refroidissement du meuble des produits surgelés.</t>
  </si>
  <si>
    <t>Le laboratoire n'était pas muni d'une séparation par rapport à la zone de stockage .</t>
  </si>
  <si>
    <t>Les emballages étaient rangés dans des cartons au niveau du stand. Prévoir des bacs en plastique couverts pour le rangement des emballages et les entreposer dans un autre endroit que la surface de vente.</t>
  </si>
  <si>
    <t>Les fromages entamés doivent être identifiés par leur dates d'ouvertures collées sur les emballages.</t>
  </si>
  <si>
    <t>Veuillez garder les certificats de salubrité au niveau du rayon.</t>
  </si>
  <si>
    <t>Séparation des secteurs : viandes rouges et volailles : correcte . Effectuée par un code couleurs des couteaux ,des pancartes murales.</t>
  </si>
  <si>
    <t>Correcte.</t>
  </si>
  <si>
    <t>Prévoir un préau pour protéger le quai de la réception.</t>
  </si>
  <si>
    <t>Le mélangeur de la plonge au niveau du laboratoire de la boucherie ne fermait pas correctement : fuite d'eau à ce niveau.</t>
  </si>
  <si>
    <t>Le DEIV au niveau du traiteur n'était pas 
fonctionnel.
Un porte appât au niveau de la réserve n'était pas bien fixé au sol ,et dont le couvercle était facilement démontable: l'appât était accessible.</t>
  </si>
  <si>
    <t>Prévoir un local poubelle protégé.</t>
  </si>
  <si>
    <t>Présence des bulletins d'analyse et plans d'action</t>
  </si>
  <si>
    <t>La friteuse n'était pas dans un état de propreté satisfaisante : accumulation de gras au niveau de l'égouttoir. Renforcer le nettoyage à ce niveau.</t>
  </si>
  <si>
    <t xml:space="preserve">Utilisation correcte des cadenciers de cuisson et de fabrication </t>
  </si>
  <si>
    <t>Les morceaux de fromages blancs exposés dans le meuble ,n'étaient pas identifiés par des étiquettes collées directement sur les produits ,mais leurs étiquettes du fournisseur étaient conservées au niveau du tableau d'affichage.</t>
  </si>
  <si>
    <t>2 bouteilles de produits de nettoyage étaient entreposées au sol à proximité du meuble d'exposition. Prévoir un endroit pour le stockage de ces produits loin des produits alimentaires.</t>
  </si>
  <si>
    <t>Le même opérateur était sur les rayons : boucherie-volaillerie et poissonnerie. Assurer une bonne hygiène des mains ,le port de gants et de devants jetables.</t>
  </si>
  <si>
    <t>Manque d'étanchéité de la porte de la réception .</t>
  </si>
  <si>
    <t>L'afficheur de température du meuble des produits de IVème gamme était non fonctionnel.</t>
  </si>
  <si>
    <t>Prévoir un système de protection du laboratoire tel qu'un rideau à lanières.</t>
  </si>
  <si>
    <t>La planche à découpe était fortement rayée : Nécessité de rabotage.</t>
  </si>
  <si>
    <t>La planche à découpe au niveau du stand était fortement rayée ;il est nécessaire d'effectuer un rabotage.</t>
  </si>
  <si>
    <t>L'éclairage au niveau de la CF était non fonctionnel.</t>
  </si>
  <si>
    <t>L'étiquette Carrefour des articles : Crème au beurre café et crème au beurre noisette, mentionnait par la dénomination des produits la présence de beurre, or les étiquettes du fournisseur(SOPRAL) indiquaient la présence de margarine et de matières grasses d'origine végétale.</t>
  </si>
  <si>
    <t>La cuisson des poulets rôtis était contrôlée visuellement et non pas par l'utilisation d'un thermomètre à sonde. Une sensibilisation a été effectuée le jour de l'audit (Voir ligne en dessous)</t>
  </si>
  <si>
    <t>Au niveau de la fiche de traçabilité boucherie/volaillerie trad: l'opérateur ne mentionnait pas de façon claire la quantité de produits ajoutés au linéaire par rapport à la quantité restante de la veille remise en vente. Il y a perte de maîtrise de la traçabilité .</t>
  </si>
  <si>
    <t>Faire la distinction entre les produits nouvellement ajoutés et les produits de la veille remis au niveau du linéaire ,au niveau de la fiche de traçabilité. Respecter la case de première mise en rayon.</t>
  </si>
  <si>
    <t>Renforcer le nettoyage au niveau des rayons des pâtes et du sucre : produits déversés sur les étagères.</t>
  </si>
  <si>
    <t>Les boules de harissa n'étaient pas identifiées.</t>
  </si>
  <si>
    <t>Le local n'était pas muni d'une protection: une porte ou un rideau à lanières. Donc absence de séparation avec la zone de stockage et risque de contaminations (technique)</t>
  </si>
  <si>
    <t>Le quai de réception n'était pas protégé</t>
  </si>
  <si>
    <t>L'ancien rapport n'était pas disponible à la réception.</t>
  </si>
  <si>
    <t>Imprimer le dernier rapport d'audit et le plan d'action correspondant.</t>
  </si>
  <si>
    <t>L'entrée du terminal de cuisson ,n'était pas munie d'une protection :absence de séparation avec la zone de stockage.</t>
  </si>
  <si>
    <t>Test de traçabilité :Correcte.
1/Assortiment x4 
2/Crème au beurre/chocolat.
Les quantités correspondaient aux enregistrements</t>
  </si>
  <si>
    <t>Contrôle des poids des pains:
-Pain aux olives : 260 g
-Pain aux céréales : 280 g
-Pain au son sans sel : 248 g
-Pain au son : 258 g.</t>
  </si>
  <si>
    <t>Un produit pour le nettoyage des fours "Four Clean" retrouvé en dessous de la plonge ,présentait une date d'expiration dépassée.</t>
  </si>
  <si>
    <t>Absence de distributeur de papier essuie-mains au niveau du poste lave-mains.</t>
  </si>
  <si>
    <t>Le cadencier Soufflet et Pâté correspondait à une exposition au froid (Température du meuble d'exposition) ,or ces produits étaient exposés à température ambiante ,d'où la nécessité de mentionner les 4 heures d'exposition.</t>
  </si>
  <si>
    <t>Des morceaux de fromages blancs découpés ,étaient dépourvus de dates d'ouvertures sur des étiquettes collées sur les produits.</t>
  </si>
  <si>
    <t>Les températures à cœur relevées au niveau du linéaire d'exposition trad.:
1/Escalope de poulet : 6,8°C
2/Steak de dinde : 6,2°C
3/Abats de poulets : 7,7°C</t>
  </si>
  <si>
    <t>Test de traçabilité: pour le 28/06/18
1/Abats de poulet trad. : la quantité exposée était de 2,5 kg et la quantité vendu était de 3,247 kg.
2/Escalope de poulet: la quantité mise en rayon était de 5 kg et la quantité vendue était de 5,640 kg
3/Osso-bucco LS : la quantité emballée était de 2 kg ,la quantité vendue était de 1,856 (restant 144g) ,or il restait en rayon le 29/06 ,une barquette de 686 g.
Dans les 3 cas ,les quantités vendues dépassaient les quantités exposées, car les quantités ajoutées en fin de journée n'étaient pas mentionnées dans les fiches de traçabilité.</t>
  </si>
  <si>
    <t>Les abats étaient exposés sans l'utilisation d'égouttoirs.</t>
  </si>
  <si>
    <t>Les autocontrôles de N/D n'étaient pas effectués de façon quotidienne.</t>
  </si>
  <si>
    <t>Les caisses de Daurades n'étaient pas identifiées par la date de réception.</t>
  </si>
  <si>
    <t>Manque de glaçage des caisses de Daurades.</t>
  </si>
  <si>
    <t>Température mesurée à cœur d'un produit: 1,9°C</t>
  </si>
  <si>
    <t>Renforcer le nettoyage en dessous des caisses exposées.</t>
  </si>
  <si>
    <t>Les autocontrôles de N/D n'étaient pas quotidiens.</t>
  </si>
  <si>
    <t>Le relevé mensuel des températures n'était pas effectué.</t>
  </si>
  <si>
    <t>Les boules de harissa emballées n'étaient pas étiquetées.</t>
  </si>
  <si>
    <t>Le quai de la réception n'était pas protégé par un préau de protection.</t>
  </si>
  <si>
    <t>Prévoir une protection pour le quai.</t>
  </si>
  <si>
    <t>Meuble IV éme gamme:
Température mesurée : 7,4°C.</t>
  </si>
  <si>
    <t>Présence de traces d'infiltration d'eau dans l'un des coins au niveau de la réserve.</t>
  </si>
  <si>
    <t>Taux d'hygrométrie mesurée ; 62%.</t>
  </si>
  <si>
    <t>Absence de sources d'aération de la réserve.</t>
  </si>
  <si>
    <t>Présence de givre au niveau de la gaine de refroidissement du meuble négatif des surgelés.</t>
  </si>
  <si>
    <t>Température affichée : 7,1°C
Température mesurée : 5,8°C</t>
  </si>
  <si>
    <t>Température mesurée : 7,4°C.</t>
  </si>
  <si>
    <t>Température mesurée : 11,6°C</t>
  </si>
  <si>
    <t>Meubles partiellement protégés.</t>
  </si>
  <si>
    <t>L'afficheur de température n'était pas fonctionnel.</t>
  </si>
  <si>
    <t>Température mesurée: 6,4°C</t>
  </si>
  <si>
    <t>Température mesurée : 5°C.</t>
  </si>
  <si>
    <t>Température affichée : 3,6°C
Température mesurée : 4,2°C</t>
  </si>
  <si>
    <t>Température mesurée : 10,2°C</t>
  </si>
  <si>
    <t>Meuble d'exposition LS:
Température affichée : 7,3°C
Température mesurée : 7,2°C.</t>
  </si>
  <si>
    <t>Température mesurée : 5°C</t>
  </si>
  <si>
    <t>Les vestiaires des femmes manquaient de source d'aération.</t>
  </si>
  <si>
    <t>Absence de distributeur de papier au niveau du poste lave-mains ,du stand traiteur.</t>
  </si>
  <si>
    <t>Présence de cadavres d'insectes au niveau de l'un des DEIV du rayon charcuterie/fromages.</t>
  </si>
  <si>
    <t>Le DEIV du rayon traiteur n'était pas fonctionnel.
Le porte-appât au niveau de la réserve était non fixé et abîmé.</t>
  </si>
  <si>
    <t>Prévoir un local poubelle protégé et climatisé.</t>
  </si>
  <si>
    <t>Présence de givre au niveau de la gaine de refroidissement du meuble des surgelés.</t>
  </si>
  <si>
    <t>Absence de protection au niveau de l'entrée du terminal de cuisson.</t>
  </si>
  <si>
    <t>Pour plus de clarté ,prévoir une ligne pour l'enregistrement de la décontamination des fruits et une autre pour celle de l'opération des œufs.</t>
  </si>
  <si>
    <t>Renforcer le contrôle des dates d'expiration des produits de N/D.</t>
  </si>
  <si>
    <t>Il est nécessaire d'identifier les morceaux de fromages blancs entamés par une date d'ouverture.</t>
  </si>
  <si>
    <t>Enregistrer les quantités supplémentaires ajoutées au niveau du rayon Trad. et du meuble LS.</t>
  </si>
  <si>
    <t xml:space="preserve">Respect des durées de vie des produits trad. exposés dans le stand </t>
  </si>
  <si>
    <t>Dépassement des DLC fournisseur au niveau des étiquettes Carrefour, pour les 2 produits:
1/Carvi moulu :La DLC fournisseur était le 04/08/18 alors que les DLC affichées sur les étiquettes étaient le 03/06/18 et le 01/09/18.
2/Piment fort moulu : DLC fournisseur le 21/07/18 et celles des étiquettes étaient le 11/08 et09/08.</t>
  </si>
  <si>
    <t>Utilisation du produit"Agrinet" pour le nettoyage de la balance ,sans qu'il y est une procédure affichée ,ni enregistrement des autocontrôles.</t>
  </si>
  <si>
    <t>Les caisses du fournisseur "Halima Ben Farhat" contenant les pains précuits ,étaient usées et n'étaient pas dans un état de propreté satisfaisante. Aviser le fournisseur sur cet écart.</t>
  </si>
  <si>
    <t>Le cache de l'un des coins du meuble des surgelés était démonté.</t>
  </si>
  <si>
    <t>Prévoir une protection de l'accès au terminal de cuisson .</t>
  </si>
  <si>
    <t>Le distributeur de savon du stand volaillerie trad. était abîmé.</t>
  </si>
  <si>
    <t>Taux de réalisation du plan d'action précédent</t>
  </si>
  <si>
    <t>Les relevés de la température à cœur des produits exposés sur l'étal, n'étaient pas effectués d'une façon correcte .</t>
  </si>
  <si>
    <t>L'afficheur du meuble froid n'était pas fonctionnel.</t>
  </si>
  <si>
    <t>Exiger la mise à jour des tableaux selon les conditions d'exposition</t>
  </si>
  <si>
    <t>M Dhia Mechlaoui</t>
  </si>
  <si>
    <t>Directeur magasin et chef rayon PFT</t>
  </si>
  <si>
    <t xml:space="preserve">Fromage: le sol était souillé prés du porte appât.  </t>
  </si>
  <si>
    <t>Stockage des produits du rayon traiteur (salade mechouia et autres) au niveau de la CF du rayon charcuterie/fromage.</t>
  </si>
  <si>
    <t>Les zones de casse et de retrait n’étaient pas séparées.</t>
  </si>
  <si>
    <t>Enregistrer la fiche de réception à chaque réception et procéder au classement.</t>
  </si>
  <si>
    <t>La trancheuse de charcuterie manquait de propreté.</t>
  </si>
  <si>
    <t>Renforcer le nettoyage du sol du rayon, la propreté était insatisfaisante.</t>
  </si>
  <si>
    <t>Assurer l'enregistrement de la traçabilité au quotidien et à chaque découpe.</t>
  </si>
  <si>
    <t>Procéder à la vérification du thermomètre avant la fin du mois d'août.</t>
  </si>
  <si>
    <t>Il n' y avait aucun enregistrement de N/D après le 05/08/18.</t>
  </si>
  <si>
    <t>Ajouter une colonne dans la fiche de suivi et enregistrer les T° du meuble.</t>
  </si>
  <si>
    <t>Présence d'un seul lot de poulets marinés au niveau de la CF, la fiche de réception du 23/08/18 était absente, la traçabilité est manquée à ce niveau.</t>
  </si>
  <si>
    <t xml:space="preserve">L'enregistrement des autocontrôles de N/D n'était pas quotidien. </t>
  </si>
  <si>
    <t>Absence totale de la traçabilité du 20/08/2018, on n'a aucune trace des morceaux de fromage découpés à ce jour. La traçabilité est non maitrisée à ce niveau.</t>
  </si>
  <si>
    <t>Des morceaux de fromage étaient exposés dans un meuble, ce dernier ne fait pas l'objet du suivi des températures.</t>
  </si>
  <si>
    <t>-</t>
  </si>
  <si>
    <t>Réparer ces éléments.</t>
  </si>
  <si>
    <t>Il faut conserver les certificats de salubrité au niveau du rayon pendant deux ans.</t>
  </si>
  <si>
    <t>Mettez en place des égouttoirs lors de l’exposition des abats.</t>
  </si>
  <si>
    <t xml:space="preserve">La pelle à glace était rouillée.
</t>
  </si>
  <si>
    <t>L'emballage de dex barquettes de " crevette congelée décortiquée et calamar en tranche" était non conforme (emballage troué).
Renforcer le tri des produits exposés.</t>
  </si>
  <si>
    <t>Inscrire la date de réception de la MP sur les caisses.</t>
  </si>
  <si>
    <t>Le sol en dessous des caisses était souillé, renforcer le nettoyage.</t>
  </si>
  <si>
    <t>Une caisse de "pomme" était à même le sol, cette pratique est interdite.</t>
  </si>
  <si>
    <t>Le relevé mensuel des températures pour le mois de septembre n'était pas effectué.
Le visa du chef rayon est indispensable.</t>
  </si>
  <si>
    <t>Absence de thermomètre pour le rayon, utilisation du thermomètre de la réception.</t>
  </si>
  <si>
    <t>Fournir un thermomètre.</t>
  </si>
  <si>
    <t xml:space="preserve">Postdatage du produit « pilon de poulet », la date de fournisseur était de 16/09/18, dépassement de cette date d’un jour sur l’étiquette UHD.
</t>
  </si>
  <si>
    <t>Revoir cet écart avec le relais métier.</t>
  </si>
  <si>
    <t>Assurer l'enregistrement des autocontrôles de N/D</t>
  </si>
  <si>
    <t>Enregistrer les données de traçabilité au quotidien.
Mentionner le nombre de pièces mise en décongélation.</t>
  </si>
  <si>
    <t>24/08/2018 et 04/10/18</t>
  </si>
  <si>
    <t>Installer un préau de protection.</t>
  </si>
  <si>
    <t>60%
Attention: le taux d'hygrométrie ne doit pas dépasser 65%.</t>
  </si>
  <si>
    <t>L'afficheur du meuble d'exposition des gâteaux était défaillant.</t>
  </si>
  <si>
    <t xml:space="preserve">Fixer la poignée droite instable.
</t>
  </si>
  <si>
    <t xml:space="preserve">Fixer la poignée droite instable de la CF volailles.
</t>
  </si>
  <si>
    <t xml:space="preserve">L’afficheur est défaillant.
</t>
  </si>
  <si>
    <t>Le revêtement de la CF était ébréché.</t>
  </si>
  <si>
    <t xml:space="preserve">La jointure intérieure du four était décollée. </t>
  </si>
  <si>
    <t>Absence d'un local poubelle.</t>
  </si>
  <si>
    <t>Absence de papier au niveau des rayons charcuterie/fromage, traiteur, et boucherie.</t>
  </si>
  <si>
    <t>Fournir du papier aux rayons.</t>
  </si>
  <si>
    <t>Manque de protection du quai de réception.</t>
  </si>
  <si>
    <t>Absence d'une source d'aération.</t>
  </si>
  <si>
    <t xml:space="preserve">Absence de la traçabilité des gâteaux pour le 30/09/18.
Manque de traçabilité pour le produit "opéraX2", le test était comme suit:
Nombre de pièces dans le carton: 12
Pièces tracées: 1 pièce
Meuble d'exposition: 1 pièces
CF négative: 13 pièces
</t>
  </si>
  <si>
    <t>Exposition prolongée des cuisses de dinde et de poulet mariné à température ambiante, stocker la MP directement dans le meuble froid.
Les températures relevées étaient de 5,8°C et de 9,4°C.</t>
  </si>
  <si>
    <t>Inscrire les dates de première mise en rayon.
Inscrire la quantité exacte utilisée pour la viande hachée.
Enregistrer les données sur les fiches de réception.</t>
  </si>
  <si>
    <t>Absence de la mesure de la T° a cœur pour le 17/09/18.
Le visa du chef rayon est indispensable.</t>
  </si>
  <si>
    <t>Cet audit a été effectué sur deux dates en raison des inondations survenus le 24/08/2018 pendant lesquelles l'auditeur a décidé d'interrompre l'audit par accord avec Mme Bahri et le bureau Quali Consult. La deuxième partie de l'audit a été efectuée de manière inopinée.</t>
  </si>
  <si>
    <t>Suite aux inondations du 24/08/18, les enregistrements de contrôle à la réception étaient endommagés, seuls les enregistrements du mois d'octobre sont disponibles.
Stocker ces documents à l'abri et sur une étagère de rangement en hauteur.</t>
  </si>
  <si>
    <t>Absence des enregistrements des autocontrôles de N/D, seul le nettoyage de la balance est assuré</t>
  </si>
  <si>
    <t>Utilisation d'un caddy pour le stockage des froamges. Interdire cette pratique.</t>
  </si>
  <si>
    <t>Mentionner les dates d’ouvertures sur les meules entamées, une meule de fromage "cesar gouda" et un 1/4 de fromage "numidia" étaient dépourvues d'identification.</t>
  </si>
  <si>
    <t>L'enregistrement doit être quotidien.</t>
  </si>
  <si>
    <t xml:space="preserve">Aucun certificat de salubrité n'était présent dans le rayon.
</t>
  </si>
  <si>
    <t xml:space="preserve">Les dates de premières mises en rayon trad n’étaient pas inscrites sur les fiches de traçabilité.
Absence de la mention des quantités de viande hachée nature sur les fiches de traçabilité.
Les fiches de réception des MP étaient absentes,
</t>
  </si>
  <si>
    <t xml:space="preserve">Absence de la date de réception sur les caisses de poissons. </t>
  </si>
  <si>
    <t xml:space="preserve">Deux paquets de « salade de fruits de mer » présentaient des signes de recongélation.
Renforcer le contrôle des produits surgelés.
</t>
  </si>
  <si>
    <t>Réparer cet appareil</t>
  </si>
  <si>
    <t>Remplacer cet élément</t>
  </si>
  <si>
    <t xml:space="preserve">Manque de protection des produits exposés dans le meuble. </t>
  </si>
  <si>
    <r>
      <t>Le cache de la trancheuse est endommagé, Il ne peut être fixé. Le bouton marché/arrêt est non fonctionnel.</t>
    </r>
    <r>
      <rPr>
        <sz val="11"/>
        <color rgb="FF000000"/>
        <rFont val="Century Gothic"/>
        <family val="2"/>
      </rPr>
      <t> </t>
    </r>
  </si>
  <si>
    <t>Réparer cet élément</t>
  </si>
  <si>
    <t>Concevoir un local poubelle.</t>
  </si>
  <si>
    <t>Absence de l'enregistrement de la vérification mensuelle du thermomètre le jour de l'audit.</t>
  </si>
  <si>
    <t>Réaliser et afficher la vérification mensuelle du thermomètre.</t>
  </si>
  <si>
    <t>Les enregistrements des paramètres de contrôle à la réception n'étaient pas effectués vu que le chargé de la réception n'était pas disponible (Congé maladie).</t>
  </si>
  <si>
    <t>Absence de l'ancien rapport et du plan d'action corresponant.</t>
  </si>
  <si>
    <t>Prévoir le rapport d'audit précédent et son plan d'action.</t>
  </si>
  <si>
    <t>Le pinceau utilisé pour la dorure était usé.
Risque accru de détachement des poils qui peuvent se retrouver sur les produits.
Remplacer cet outil.</t>
  </si>
  <si>
    <t>Test de traçabilité effectué sur les articles: Fonde de tarte*2 et 4/6 CRB Chocolat, correcte.</t>
  </si>
  <si>
    <t>Manque d'impression de la liste des ingrédients sur quelques emballages de produits de pâtisserie tels que croquants aux amandes et Kâak aux sésames.
Aviser le service informatique sur cet écart.</t>
  </si>
  <si>
    <t xml:space="preserve">1/Manque de propreté de la râpe à fromage, vu les traces de souillures persistantes.
Assurer un nettoyage régulier de cet outil.
2/Une attention particulière est à accorder à l'entreposage des broches à même le sol, ce qui a été constaté le jour de l'audit au niveau de la plonge du labo.
3/Manque de propreté de la rôtissoire, par l'accumulation de liquides dans la partie basse.
Le nettoyage de ce dispositif est nécessaire à la fin du service.
</t>
  </si>
  <si>
    <t>Assurer un nettoyage régulier et adéquat des équipements et outils utilisés .</t>
  </si>
  <si>
    <t>Absence de produit désinfectant au niveau de la station de nettoyage du laboratoire.
Prévoir un bidon de ce produit.</t>
  </si>
  <si>
    <t>L'écart retrouvé lors de l'opération de vérification du thermomètre datant du 15/12/18, n'était mentionné.</t>
  </si>
  <si>
    <t>Absence de stockage de viandes rouges le jour de l'audit. Seulement les produits de volailles étaient disponibles.</t>
  </si>
  <si>
    <t>Les certificats de salubrité étaient disponibles au bureau du chef rayon. Prévoir ces documents au niveau du rayon.</t>
  </si>
  <si>
    <t>Les abats étaient exposés dans des bacs dépourvus d'égouttoirs.</t>
  </si>
  <si>
    <t>Entreposage des produits de nettoyage à proximité des produits exposés.
Stocker ces produits dans un endroit prévu pour cet usage.</t>
  </si>
  <si>
    <t>Absence de stockage/vente de poissons frais le jour de l'audit.</t>
  </si>
  <si>
    <t>Présence de moisissures au niveau des étagères de stockage.
Renforcer le nettoyage de ces éléments.</t>
  </si>
  <si>
    <t>Dépassement de la date limite pour 5 unités de biscuits "gullon", dont la DLC était le 06/12/18.</t>
  </si>
  <si>
    <t>Assurer un contrôle régulier des dates limites.</t>
  </si>
  <si>
    <t>Absence de retrait pour des aliments pour animaux en conserve, dont la DLC était le 23/12/18.
On rappelle que pour le rayon PGC, la date de retrait est DLC/DLUO- 1 semaine.</t>
  </si>
  <si>
    <t>Le meuble froid des aliments pour animaux ne faisait pas l'objet d'une surveillance des températures. Inclure ce meuble dans les autocontrôles.</t>
  </si>
  <si>
    <t>Des cadavres d'insectes ont été constaté au niveau du DEIV du rayon fromages/charcuterie.
Le nettoyage de ce dispositif est requis.</t>
  </si>
  <si>
    <t>Le suivi de l'état de santé est à prévoir pour la nouvelle employée de la PFT récemment recrutée.</t>
  </si>
  <si>
    <t>Le magasin ne dispose pas de local poubelle.</t>
  </si>
  <si>
    <t>La procédure n'était pas disponible le jour de l'audit.</t>
  </si>
  <si>
    <t>Assurer l'enregistrement des contrôles à la réception .</t>
  </si>
  <si>
    <t>Le quai de réception n'était pas muni de protection.</t>
  </si>
  <si>
    <t>Prévoir un préau de protection du quai de réception.</t>
  </si>
  <si>
    <t>Meuble d'exposition des produits Ivéme gamme:
Température mesurée: 2,2°C</t>
  </si>
  <si>
    <t xml:space="preserve">Présence de traces d’infiltration d’eau au niveau du mur de l’un des coins de la réserve.
</t>
  </si>
  <si>
    <t>Présence de rouille au niveau des étagères destinées à l’exposition des  tomates en conserve</t>
  </si>
  <si>
    <t>Hygrométrie mesurée: 54%.</t>
  </si>
  <si>
    <t>Absence de sources d'aération au niveau de la réserve.</t>
  </si>
  <si>
    <t>Températures affichées: 2,8°C, 2,3°C et 1,3°C et prélevées 1,8°C, 0,6°C et 0,8°C.
Meuble des produits surgelés/
Température mesurée: -16°C.</t>
  </si>
  <si>
    <t>1/Le cache de l'un des coins du meuble des surgelés était démonté.
2/L'un des afficheurs de températures du meuble froid yaourts/crèmes desserts non fonctionnel.
3/L’afficheur du meuble des produits surgelés était non fonctionnel.</t>
  </si>
  <si>
    <t>Absence de protection (portière/rideau à lanières) au niveau de l'entrée du terminal de cuisson.</t>
  </si>
  <si>
    <t>Absence de hottes au niveau de la boul/pat.</t>
  </si>
  <si>
    <t>Température affichée: 3,8°C</t>
  </si>
  <si>
    <t>Présence de piqûres de moisissures au niveau des grilles de l'évaporateur du laboratoire.</t>
  </si>
  <si>
    <t>Température affichée: 2,5°C et mesurée 1,2°C</t>
  </si>
  <si>
    <t>Les meubles d'exposition étaient partiellement protégés.</t>
  </si>
  <si>
    <t>Température affichée: 3,6°C et mesurée 4,2°C.</t>
  </si>
  <si>
    <t>Les afficheurs de températures n'étaient pas fonctionnels.</t>
  </si>
  <si>
    <t>Températures mesurées: 4,2°C et 3,8°C.</t>
  </si>
  <si>
    <t>Le bouton marché/arrêt de la trancheuse était non fonctionnel .</t>
  </si>
  <si>
    <t>CF volailles:
Température affichée 2,5°C et prélevée 1,2°C</t>
  </si>
  <si>
    <t>Température mesurée: 10,6°C</t>
  </si>
  <si>
    <t>Température mesurée: 3,6°C</t>
  </si>
  <si>
    <t>Température à cœur (Escalope de poulet): 2,6°C.</t>
  </si>
  <si>
    <t xml:space="preserve">1/Les afficheurs de températures n'étaient pas fonctionnels.
2/Le support du dispositif d’entreposage des emballages n’était pas correctement fixé.
</t>
  </si>
  <si>
    <t>Température affichée -20°C et prélevée -12°C.</t>
  </si>
  <si>
    <t>Absence de stockage de poissons frais le jour de l'audit.</t>
  </si>
  <si>
    <t>Le distributeur de savon du rayon boucherie n'était pas fonctionnel.</t>
  </si>
  <si>
    <t>Absence de source d'aération au niveau des vestiares/sanitaires.</t>
  </si>
  <si>
    <t>Présence de traces de rouille au niveau des étagères d'exposition du rayon PGC.</t>
  </si>
  <si>
    <t xml:space="preserve">1/Le support du bidon du produit désinfectant était démonté au niveau de la station de nettoyage.
2/Absence de dispositif de nettoyage en sous-pression au niveau de la zone de réception.
</t>
  </si>
  <si>
    <t>1/Le DEIV du rayon traiteur était non fonctionnel
2/Absence de DEIV au niveau de la Boul/Pat.</t>
  </si>
  <si>
    <t xml:space="preserve">La couverture du regard d’égout n’était pas étanche, présence d’une ouverture à ce niveau.
</t>
  </si>
  <si>
    <t>Absence de local poubelle au niveau du magasin</t>
  </si>
  <si>
    <t>Aménager un local poubelle cloisonné et cliamtisé.</t>
  </si>
  <si>
    <t>Les systèmes d’ouvertures à pédale étaient défaillants au niveau du labo. Traiteur et du rayon fromages/charcuterie</t>
  </si>
  <si>
    <t>Certains écarts techniques n'étaient pas encore traités.</t>
  </si>
  <si>
    <t>Procéder aux réparations nécessaires au niveau des meubles.</t>
  </si>
  <si>
    <t>Effectuer les réparations des afficheurs.</t>
  </si>
  <si>
    <t>Procéder aux réparations nécessaires.</t>
  </si>
  <si>
    <r>
      <t xml:space="preserve">Article: </t>
    </r>
    <r>
      <rPr>
        <u/>
        <sz val="11"/>
        <color theme="1"/>
        <rFont val="Comic Sans MS"/>
        <family val="4"/>
      </rPr>
      <t xml:space="preserve">Calamar en tranches </t>
    </r>
    <r>
      <rPr>
        <sz val="11"/>
        <color theme="1"/>
        <rFont val="Comic Sans MS"/>
        <family val="4"/>
      </rPr>
      <t xml:space="preserve">
La quantité emballé entre la date d'ouverture et la date de fin d'utilisation du carton dépassait les 30 kg.
Or la quantité initiale du carton n'atteint pas ce poids.
D'autant plus que le certificat de salubrité correspondant à cet article n'était pas disponible le jour de l'audit afin de vérifier la quantité.</t>
    </r>
  </si>
  <si>
    <t>Quelques cartons contenant des emballages étaient retrouvés sur l'étagère du laboratoire.
Utiliser des bacs en plastique et faire évacuer les cartons.</t>
  </si>
  <si>
    <t>Présence de traces de rouille au niveau des piques-prix .
Remplacer des outils.</t>
  </si>
  <si>
    <t xml:space="preserve">1/Absence d’enregistrement des températures à cœur requises au niveau des autocontrôles des températures, pour le mois de Décembre.
2/Le 3éme meuble d'exposition des fromages (le meuble d'animation), n'était pas inclus dans les autocontrôles de températures.
</t>
  </si>
  <si>
    <t xml:space="preserve">D'après les vérifications effectuées selon les fiches de traçabilité et la vente :
1/Article Escalope de de poulet (N°lot 18348), la quantité reçue le 15/12 était de 20 kg, en calculant les quantités vendues entre le Trad et le LS, la quantité retrouvée était de 17,300kg.
2/Viande rouge utilisée pour la viande hâchée, la quantité utilisée initialement était de 42 kg (reçue le 12/12),et d'après les calculs la quantité utilisée était de 39,750kg.
</t>
  </si>
  <si>
    <t>Présence d’ingrédients barrés manuellement pour le produit Harissa Berbère d’Epices et saveurs. Ce produit a fait l’objet de retrait ultérieurement suite à cette non-conformité.</t>
  </si>
  <si>
    <t>Présence de traces de recongélation au niveau des produits Calamars anneaux congelés.
Une attention est requise aux éventuelles recongélations des produits décongelés.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</si>
</sst>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b/>
      <i/>
      <sz val="11"/>
      <color theme="1"/>
      <name val="Comic Sans MS"/>
      <family val="4"/>
    </font>
    <font>
      <sz val="11"/>
      <color rgb="FF000000"/>
      <name val="Century Gothic"/>
      <family val="2"/>
    </font>
    <font>
      <u/>
      <sz val="11"/>
      <color theme="1"/>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14" borderId="1" xfId="0" applyNumberFormat="1" applyFont="1" applyFill="1" applyBorder="1" applyProtection="1">
      <protection locked="0"/>
    </xf>
    <xf numFmtId="0" fontId="8" fillId="0" borderId="1" xfId="0" applyFont="1" applyBorder="1" applyAlignment="1" applyProtection="1">
      <alignment vertical="center"/>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8" fillId="0" borderId="1" xfId="0" applyFont="1" applyBorder="1" applyAlignment="1" applyProtection="1">
      <alignment horizontal="left" wrapText="1"/>
      <protection locked="0"/>
    </xf>
    <xf numFmtId="0" fontId="8" fillId="0" borderId="1" xfId="0" applyFont="1" applyFill="1" applyBorder="1" applyAlignment="1" applyProtection="1">
      <alignment wrapText="1"/>
    </xf>
    <xf numFmtId="0" fontId="3" fillId="0" borderId="1" xfId="0" applyNumberFormat="1" applyFont="1" applyFill="1" applyBorder="1" applyAlignment="1" applyProtection="1">
      <alignment vertical="center" wrapText="1"/>
      <protection hidden="1"/>
    </xf>
    <xf numFmtId="9" fontId="8" fillId="0" borderId="1" xfId="0" applyNumberFormat="1" applyFont="1" applyBorder="1" applyAlignment="1" applyProtection="1">
      <alignment horizontal="left" wrapText="1"/>
      <protection locked="0"/>
    </xf>
    <xf numFmtId="0" fontId="12" fillId="0" borderId="0" xfId="0" applyFont="1" applyFill="1" applyBorder="1" applyAlignment="1" applyProtection="1">
      <protection locked="0"/>
    </xf>
    <xf numFmtId="0" fontId="8" fillId="17" borderId="1" xfId="0" applyFont="1" applyFill="1" applyBorder="1" applyAlignment="1" applyProtection="1">
      <alignment wrapText="1"/>
      <protection locked="0"/>
    </xf>
    <xf numFmtId="0" fontId="5" fillId="17" borderId="1" xfId="0" applyFont="1" applyFill="1" applyBorder="1" applyAlignment="1" applyProtection="1">
      <alignment vertical="center" wrapText="1"/>
      <protection hidden="1"/>
    </xf>
    <xf numFmtId="0" fontId="14" fillId="17" borderId="1" xfId="0" applyFont="1" applyFill="1" applyBorder="1" applyAlignment="1" applyProtection="1">
      <alignment horizontal="center" wrapText="1"/>
      <protection locked="0"/>
    </xf>
    <xf numFmtId="0" fontId="8" fillId="17" borderId="1" xfId="0" applyFont="1" applyFill="1" applyBorder="1" applyAlignment="1" applyProtection="1">
      <alignment horizontal="left" wrapText="1"/>
      <protection locked="0"/>
    </xf>
    <xf numFmtId="0" fontId="3" fillId="14" borderId="1" xfId="0" applyFont="1" applyFill="1" applyBorder="1" applyAlignment="1" applyProtection="1">
      <alignment wrapText="1"/>
      <protection hidden="1"/>
    </xf>
    <xf numFmtId="0" fontId="5" fillId="0" borderId="1" xfId="0" applyFont="1" applyBorder="1" applyAlignment="1" applyProtection="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44" fillId="14" borderId="9"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FFFF"/>
      <color rgb="FFFF5050"/>
      <color rgb="FF0088EE"/>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c:v>
                </c:pt>
                <c:pt idx="2">
                  <c:v>0.8666666666666667</c:v>
                </c:pt>
                <c:pt idx="3">
                  <c:v>0.56666666666666665</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99081936"/>
        <c:axId val="1199076496"/>
      </c:barChart>
      <c:catAx>
        <c:axId val="119908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9076496"/>
        <c:crosses val="autoZero"/>
        <c:auto val="1"/>
        <c:lblAlgn val="ctr"/>
        <c:lblOffset val="100"/>
        <c:noMultiLvlLbl val="0"/>
      </c:catAx>
      <c:valAx>
        <c:axId val="119907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908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0.7857142857142857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06336208"/>
        <c:axId val="1206326960"/>
      </c:barChart>
      <c:catAx>
        <c:axId val="120633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26960"/>
        <c:crosses val="autoZero"/>
        <c:auto val="1"/>
        <c:lblAlgn val="ctr"/>
        <c:lblOffset val="100"/>
        <c:noMultiLvlLbl val="0"/>
      </c:catAx>
      <c:valAx>
        <c:axId val="120632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3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06328592"/>
        <c:axId val="1206331856"/>
      </c:barChart>
      <c:catAx>
        <c:axId val="120632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31856"/>
        <c:crosses val="autoZero"/>
        <c:auto val="1"/>
        <c:lblAlgn val="ctr"/>
        <c:lblOffset val="100"/>
        <c:noMultiLvlLbl val="0"/>
      </c:catAx>
      <c:valAx>
        <c:axId val="120633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2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0.875</c:v>
                </c:pt>
                <c:pt idx="3">
                  <c:v>0.75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07192608"/>
        <c:axId val="1207190976"/>
      </c:barChart>
      <c:catAx>
        <c:axId val="120719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90976"/>
        <c:crosses val="autoZero"/>
        <c:auto val="1"/>
        <c:lblAlgn val="ctr"/>
        <c:lblOffset val="100"/>
        <c:noMultiLvlLbl val="0"/>
      </c:catAx>
      <c:valAx>
        <c:axId val="120719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19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0.94444444444444442</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07187712"/>
        <c:axId val="1207181184"/>
      </c:barChart>
      <c:catAx>
        <c:axId val="120718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81184"/>
        <c:crosses val="autoZero"/>
        <c:auto val="1"/>
        <c:lblAlgn val="ctr"/>
        <c:lblOffset val="100"/>
        <c:noMultiLvlLbl val="0"/>
      </c:catAx>
      <c:valAx>
        <c:axId val="120718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18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07182816"/>
        <c:axId val="1207182272"/>
      </c:barChart>
      <c:catAx>
        <c:axId val="120718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82272"/>
        <c:crosses val="autoZero"/>
        <c:auto val="1"/>
        <c:lblAlgn val="ctr"/>
        <c:lblOffset val="100"/>
        <c:noMultiLvlLbl val="0"/>
      </c:catAx>
      <c:valAx>
        <c:axId val="120718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18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0.91228070175438591</c:v>
                </c:pt>
                <c:pt idx="1">
                  <c:v>0.90825688073394495</c:v>
                </c:pt>
                <c:pt idx="2">
                  <c:v>0.8794642857142857</c:v>
                </c:pt>
                <c:pt idx="3">
                  <c:v>0.87619047619047619</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07183360"/>
        <c:axId val="1207192064"/>
      </c:barChart>
      <c:catAx>
        <c:axId val="120718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92064"/>
        <c:crosses val="autoZero"/>
        <c:auto val="1"/>
        <c:lblAlgn val="ctr"/>
        <c:lblOffset val="100"/>
        <c:noMultiLvlLbl val="0"/>
      </c:catAx>
      <c:valAx>
        <c:axId val="120719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18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0.93288590604026844</c:v>
                </c:pt>
                <c:pt idx="1">
                  <c:v>0.91107382550335569</c:v>
                </c:pt>
                <c:pt idx="2">
                  <c:v>0.85081967213114751</c:v>
                </c:pt>
                <c:pt idx="3">
                  <c:v>0.8951048951048951</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07188256"/>
        <c:axId val="1207183904"/>
      </c:barChart>
      <c:catAx>
        <c:axId val="120718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83904"/>
        <c:crosses val="autoZero"/>
        <c:auto val="1"/>
        <c:lblAlgn val="ctr"/>
        <c:lblOffset val="100"/>
        <c:noMultiLvlLbl val="0"/>
      </c:catAx>
      <c:valAx>
        <c:axId val="120718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18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0.92258330389732723</c:v>
                </c:pt>
                <c:pt idx="1">
                  <c:v>0.90966535311865027</c:v>
                </c:pt>
                <c:pt idx="2">
                  <c:v>0.8651419789227166</c:v>
                </c:pt>
                <c:pt idx="3">
                  <c:v>0.88564768564768559</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07180640"/>
        <c:axId val="1207189344"/>
        <c:extLst xmlns:c16r2="http://schemas.microsoft.com/office/drawing/2015/06/chart"/>
      </c:barChart>
      <c:catAx>
        <c:axId val="12071806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89344"/>
        <c:crosses val="autoZero"/>
        <c:auto val="1"/>
        <c:lblAlgn val="ctr"/>
        <c:lblOffset val="100"/>
        <c:noMultiLvlLbl val="0"/>
      </c:catAx>
      <c:valAx>
        <c:axId val="1207189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0718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0.59124649859943978</c:v>
                </c:pt>
                <c:pt idx="2">
                  <c:v>0.52083333333333326</c:v>
                </c:pt>
                <c:pt idx="3">
                  <c:v>0.66339285714285712</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207186624"/>
        <c:axId val="1207187168"/>
        <c:extLst xmlns:c16r2="http://schemas.microsoft.com/office/drawing/2015/06/chart"/>
      </c:barChart>
      <c:catAx>
        <c:axId val="120718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187168"/>
        <c:crosses val="autoZero"/>
        <c:auto val="1"/>
        <c:lblAlgn val="ctr"/>
        <c:lblOffset val="100"/>
        <c:noMultiLvlLbl val="0"/>
      </c:catAx>
      <c:valAx>
        <c:axId val="120718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0718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0.9242424242424242</c:v>
                </c:pt>
                <c:pt idx="2">
                  <c:v>0.8571428571428571</c:v>
                </c:pt>
                <c:pt idx="3">
                  <c:v>0.95588235294117652</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99071600"/>
        <c:axId val="1199080304"/>
      </c:barChart>
      <c:catAx>
        <c:axId val="119907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9080304"/>
        <c:crosses val="autoZero"/>
        <c:auto val="1"/>
        <c:lblAlgn val="ctr"/>
        <c:lblOffset val="100"/>
        <c:noMultiLvlLbl val="0"/>
      </c:catAx>
      <c:valAx>
        <c:axId val="119908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907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0.79411764705882348</c:v>
                </c:pt>
                <c:pt idx="1">
                  <c:v>0.83333333333333337</c:v>
                </c:pt>
                <c:pt idx="2">
                  <c:v>0.81428571428571428</c:v>
                </c:pt>
                <c:pt idx="3">
                  <c:v>0.95588235294117652</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99080848"/>
        <c:axId val="1199067792"/>
      </c:barChart>
      <c:catAx>
        <c:axId val="119908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9067792"/>
        <c:crosses val="autoZero"/>
        <c:auto val="1"/>
        <c:lblAlgn val="ctr"/>
        <c:lblOffset val="100"/>
        <c:noMultiLvlLbl val="0"/>
      </c:catAx>
      <c:valAx>
        <c:axId val="119906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908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0.96551724137931039</c:v>
                </c:pt>
                <c:pt idx="2">
                  <c:v>0.6333333333333333</c:v>
                </c:pt>
                <c:pt idx="3">
                  <c:v>0.93333333333333335</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99074320"/>
        <c:axId val="1006941584"/>
      </c:barChart>
      <c:catAx>
        <c:axId val="119907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06941584"/>
        <c:crosses val="autoZero"/>
        <c:auto val="1"/>
        <c:lblAlgn val="ctr"/>
        <c:lblOffset val="100"/>
        <c:noMultiLvlLbl val="0"/>
      </c:catAx>
      <c:valAx>
        <c:axId val="100694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907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c:v>
                </c:pt>
                <c:pt idx="1">
                  <c:v>0.83750000000000002</c:v>
                </c:pt>
                <c:pt idx="2">
                  <c:v>0.66279069767441856</c:v>
                </c:pt>
                <c:pt idx="3">
                  <c:v>0.93421052631578949</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06329136"/>
        <c:axId val="1206321520"/>
      </c:barChart>
      <c:catAx>
        <c:axId val="120632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21520"/>
        <c:crosses val="autoZero"/>
        <c:auto val="1"/>
        <c:lblAlgn val="ctr"/>
        <c:lblOffset val="100"/>
        <c:noMultiLvlLbl val="0"/>
      </c:catAx>
      <c:valAx>
        <c:axId val="120632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2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0.90322580645161288</c:v>
                </c:pt>
                <c:pt idx="1">
                  <c:v>0.921875</c:v>
                </c:pt>
                <c:pt idx="2">
                  <c:v>0.92647058823529416</c:v>
                </c:pt>
                <c:pt idx="3">
                  <c:v>0.79545454545454541</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06326416"/>
        <c:axId val="1206330224"/>
      </c:barChart>
      <c:catAx>
        <c:axId val="120632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30224"/>
        <c:crosses val="autoZero"/>
        <c:auto val="1"/>
        <c:lblAlgn val="ctr"/>
        <c:lblOffset val="100"/>
        <c:noMultiLvlLbl val="0"/>
      </c:catAx>
      <c:valAx>
        <c:axId val="120633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2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0.95652173913043481</c:v>
                </c:pt>
                <c:pt idx="3">
                  <c:v>0.97916666666666663</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06324240"/>
        <c:axId val="1206323696"/>
      </c:barChart>
      <c:catAx>
        <c:axId val="120632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23696"/>
        <c:crosses val="autoZero"/>
        <c:auto val="1"/>
        <c:lblAlgn val="ctr"/>
        <c:lblOffset val="100"/>
        <c:noMultiLvlLbl val="0"/>
      </c:catAx>
      <c:valAx>
        <c:axId val="120632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2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1</c:v>
                </c:pt>
                <c:pt idx="2">
                  <c:v>1</c:v>
                </c:pt>
                <c:pt idx="3">
                  <c:v>0.55555555555555558</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06335664"/>
        <c:axId val="1206322064"/>
      </c:barChart>
      <c:catAx>
        <c:axId val="1206335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22064"/>
        <c:crosses val="autoZero"/>
        <c:auto val="1"/>
        <c:lblAlgn val="ctr"/>
        <c:lblOffset val="100"/>
        <c:noMultiLvlLbl val="0"/>
      </c:catAx>
      <c:valAx>
        <c:axId val="120632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35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0.9642857142857143</c:v>
                </c:pt>
                <c:pt idx="2">
                  <c:v>0.91379310344827591</c:v>
                </c:pt>
                <c:pt idx="3">
                  <c:v>0.93103448275862066</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06329680"/>
        <c:axId val="1206324784"/>
      </c:barChart>
      <c:catAx>
        <c:axId val="120632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6324784"/>
        <c:crosses val="autoZero"/>
        <c:auto val="1"/>
        <c:lblAlgn val="ctr"/>
        <c:lblOffset val="100"/>
        <c:noMultiLvlLbl val="0"/>
      </c:catAx>
      <c:valAx>
        <c:axId val="120632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632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9" t="s">
        <v>324</v>
      </c>
      <c r="B18" s="319"/>
      <c r="C18" s="319"/>
      <c r="D18" s="320" t="s">
        <v>408</v>
      </c>
      <c r="E18" s="320"/>
      <c r="F18" s="320"/>
      <c r="G18" s="320"/>
      <c r="H18" s="320"/>
      <c r="I18" s="320"/>
      <c r="J18" s="320"/>
      <c r="K18" s="320"/>
    </row>
    <row r="20" spans="1:11" ht="16.5" x14ac:dyDescent="0.3">
      <c r="A20" s="83"/>
      <c r="B20" s="78"/>
      <c r="C20" s="78"/>
      <c r="D20" s="78"/>
      <c r="E20" s="78"/>
      <c r="F20" s="78"/>
      <c r="G20" s="78"/>
      <c r="H20" s="78"/>
      <c r="I20" s="78"/>
    </row>
    <row r="21" spans="1:11" x14ac:dyDescent="0.25">
      <c r="A21" s="321" t="s">
        <v>325</v>
      </c>
      <c r="B21" s="321"/>
      <c r="C21" s="321"/>
      <c r="D21" s="321"/>
      <c r="E21" s="321"/>
      <c r="F21" s="321"/>
      <c r="G21" s="321"/>
      <c r="H21" s="321"/>
      <c r="I21" s="321"/>
      <c r="J21" s="321"/>
      <c r="K21" s="321"/>
    </row>
    <row r="22" spans="1:11" x14ac:dyDescent="0.25">
      <c r="A22" s="84"/>
      <c r="B22" s="79"/>
      <c r="C22" s="79"/>
      <c r="D22" s="78"/>
      <c r="E22" s="78"/>
      <c r="F22" s="78"/>
      <c r="G22" s="78"/>
      <c r="H22" s="78"/>
      <c r="I22" s="78"/>
    </row>
    <row r="23" spans="1:11" ht="42" customHeight="1" x14ac:dyDescent="0.25">
      <c r="A23" s="85" t="s">
        <v>326</v>
      </c>
      <c r="B23" s="315" t="s">
        <v>327</v>
      </c>
      <c r="C23" s="315"/>
      <c r="D23" s="78"/>
      <c r="E23" s="78"/>
      <c r="F23" s="78"/>
      <c r="G23" s="78"/>
      <c r="H23" s="78"/>
      <c r="I23" s="78"/>
      <c r="J23" s="77" t="str">
        <f>D18</f>
        <v>Menzel Bourguiba</v>
      </c>
    </row>
    <row r="24" spans="1:11" ht="33" customHeight="1" x14ac:dyDescent="0.25">
      <c r="A24" s="86" t="s">
        <v>328</v>
      </c>
      <c r="B24" s="314">
        <f>AVERAGE('A1 Exploitation'!D549,'A1 Technique'!D199)</f>
        <v>0.92258330389732723</v>
      </c>
      <c r="C24" s="314"/>
      <c r="D24" s="78"/>
      <c r="E24" s="78"/>
      <c r="F24" s="78"/>
      <c r="G24" s="78"/>
      <c r="H24" s="78"/>
      <c r="I24" s="78"/>
    </row>
    <row r="25" spans="1:11" ht="33" customHeight="1" x14ac:dyDescent="0.25">
      <c r="A25" s="85" t="s">
        <v>329</v>
      </c>
      <c r="B25" s="314">
        <f>AVERAGE('A2 Exploitation'!D549,'A2 Technique'!D199)</f>
        <v>0.90966535311865027</v>
      </c>
      <c r="C25" s="314"/>
      <c r="D25" s="78"/>
      <c r="E25" s="78"/>
      <c r="F25" s="78"/>
      <c r="G25" s="78"/>
      <c r="H25" s="78"/>
      <c r="I25" s="78"/>
    </row>
    <row r="26" spans="1:11" ht="33" customHeight="1" x14ac:dyDescent="0.25">
      <c r="A26" s="86" t="s">
        <v>330</v>
      </c>
      <c r="B26" s="314">
        <f>AVERAGE('A3 Exploitation'!D549,'A3 Technique'!D199)</f>
        <v>0.8651419789227166</v>
      </c>
      <c r="C26" s="314"/>
      <c r="D26" s="78"/>
      <c r="E26" s="78"/>
      <c r="F26" s="78"/>
      <c r="G26" s="78"/>
      <c r="H26" s="78"/>
      <c r="I26" s="78"/>
    </row>
    <row r="27" spans="1:11" ht="33" customHeight="1" x14ac:dyDescent="0.25">
      <c r="A27" s="86" t="s">
        <v>331</v>
      </c>
      <c r="B27" s="314">
        <f>AVERAGE('A4 Exploitation'!D549,'A4 Technique'!D199)</f>
        <v>0.88564768564768559</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5" t="s">
        <v>334</v>
      </c>
      <c r="C33" s="315"/>
      <c r="D33" s="78"/>
      <c r="E33" s="78"/>
      <c r="F33" s="78"/>
      <c r="G33" s="78"/>
      <c r="H33" s="78"/>
      <c r="I33" s="78"/>
      <c r="J33" s="77" t="str">
        <f>D18</f>
        <v>Menzel Bourguiba</v>
      </c>
    </row>
    <row r="34" spans="1:10" ht="33" customHeight="1" x14ac:dyDescent="0.25">
      <c r="A34" s="86" t="s">
        <v>328</v>
      </c>
      <c r="B34" s="314">
        <f>'A1 Exploitation'!D549</f>
        <v>0.93288590604026844</v>
      </c>
      <c r="C34" s="314"/>
      <c r="D34" s="78"/>
      <c r="E34" s="78"/>
      <c r="F34" s="78"/>
      <c r="G34" s="78"/>
      <c r="H34" s="78"/>
      <c r="I34" s="78"/>
    </row>
    <row r="35" spans="1:10" ht="33" customHeight="1" x14ac:dyDescent="0.25">
      <c r="A35" s="85" t="s">
        <v>329</v>
      </c>
      <c r="B35" s="314">
        <f>'A2 Exploitation'!D549</f>
        <v>0.91107382550335569</v>
      </c>
      <c r="C35" s="314"/>
      <c r="D35" s="78"/>
      <c r="E35" s="78"/>
      <c r="F35" s="78"/>
      <c r="G35" s="78"/>
      <c r="H35" s="78"/>
      <c r="I35" s="78"/>
    </row>
    <row r="36" spans="1:10" ht="33" customHeight="1" x14ac:dyDescent="0.25">
      <c r="A36" s="86" t="s">
        <v>330</v>
      </c>
      <c r="B36" s="314">
        <f>'A3 Exploitation'!D549</f>
        <v>0.85081967213114751</v>
      </c>
      <c r="C36" s="314"/>
      <c r="D36" s="78"/>
      <c r="E36" s="78"/>
      <c r="F36" s="78"/>
      <c r="G36" s="78"/>
      <c r="H36" s="78"/>
      <c r="I36" s="78"/>
    </row>
    <row r="37" spans="1:10" ht="33" customHeight="1" x14ac:dyDescent="0.25">
      <c r="A37" s="86" t="s">
        <v>331</v>
      </c>
      <c r="B37" s="314">
        <f>'A4 Exploitation'!D549</f>
        <v>0.8951048951048951</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8" t="s">
        <v>335</v>
      </c>
      <c r="C42" s="318"/>
      <c r="D42" s="78"/>
      <c r="E42" s="78"/>
      <c r="F42" s="78"/>
      <c r="G42" s="78"/>
      <c r="H42" s="78"/>
      <c r="I42" s="78"/>
      <c r="J42" s="77" t="str">
        <f>D18</f>
        <v>Menzel Bourguiba</v>
      </c>
    </row>
    <row r="43" spans="1:10" ht="33" customHeight="1" x14ac:dyDescent="0.25">
      <c r="A43" s="86" t="s">
        <v>328</v>
      </c>
      <c r="B43" s="314">
        <f>AVERAGE('A1 Exploitation'!D547, 'A1 Technique'!D197)</f>
        <v>0.5</v>
      </c>
      <c r="C43" s="314"/>
      <c r="D43" s="78"/>
      <c r="E43" s="78"/>
      <c r="F43" s="78"/>
      <c r="G43" s="78"/>
      <c r="H43" s="78"/>
      <c r="I43" s="78"/>
    </row>
    <row r="44" spans="1:10" ht="33" customHeight="1" x14ac:dyDescent="0.25">
      <c r="A44" s="85" t="s">
        <v>329</v>
      </c>
      <c r="B44" s="314">
        <f>AVERAGE('A2 Exploitation'!D547, 'A2 Technique'!D197)</f>
        <v>0.59124649859943978</v>
      </c>
      <c r="C44" s="314"/>
      <c r="D44" s="78"/>
      <c r="E44" s="78"/>
      <c r="F44" s="78"/>
      <c r="G44" s="78"/>
      <c r="H44" s="78"/>
      <c r="I44" s="78"/>
    </row>
    <row r="45" spans="1:10" ht="33" customHeight="1" x14ac:dyDescent="0.25">
      <c r="A45" s="86" t="s">
        <v>330</v>
      </c>
      <c r="B45" s="314">
        <f>AVERAGE('A3 Exploitation'!D547, 'A3 Technique'!D197)</f>
        <v>0.52083333333333326</v>
      </c>
      <c r="C45" s="314"/>
      <c r="D45" s="78"/>
      <c r="E45" s="78"/>
      <c r="F45" s="78"/>
      <c r="G45" s="78"/>
      <c r="H45" s="78"/>
      <c r="I45" s="78"/>
    </row>
    <row r="46" spans="1:10" ht="33" customHeight="1" x14ac:dyDescent="0.25">
      <c r="A46" s="86" t="s">
        <v>331</v>
      </c>
      <c r="B46" s="314">
        <f>AVERAGE('A4 Exploitation'!D547, 'A4 Technique'!D197)</f>
        <v>0.66339285714285712</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5" t="s">
        <v>336</v>
      </c>
      <c r="C51" s="315"/>
      <c r="D51" s="78"/>
      <c r="E51" s="78"/>
      <c r="F51" s="78"/>
      <c r="G51" s="78"/>
      <c r="H51" s="78"/>
      <c r="I51" s="78"/>
      <c r="J51" s="77" t="str">
        <f>D18</f>
        <v>Menzel Bourguiba</v>
      </c>
    </row>
    <row r="52" spans="1:10" ht="33" customHeight="1" x14ac:dyDescent="0.25">
      <c r="A52" s="86" t="s">
        <v>328</v>
      </c>
      <c r="B52" s="317">
        <f>'A1 Exploitation'!D46</f>
        <v>1</v>
      </c>
      <c r="C52" s="317"/>
      <c r="D52" s="78"/>
      <c r="E52" s="78"/>
      <c r="F52" s="78"/>
      <c r="G52" s="78"/>
      <c r="H52" s="78"/>
      <c r="I52" s="78"/>
    </row>
    <row r="53" spans="1:10" ht="33" customHeight="1" x14ac:dyDescent="0.25">
      <c r="A53" s="85" t="s">
        <v>329</v>
      </c>
      <c r="B53" s="317">
        <f>'A2 Exploitation'!D46</f>
        <v>0.9</v>
      </c>
      <c r="C53" s="317"/>
      <c r="D53" s="78"/>
      <c r="E53" s="78"/>
      <c r="F53" s="78"/>
      <c r="G53" s="78"/>
      <c r="H53" s="78"/>
      <c r="I53" s="78"/>
    </row>
    <row r="54" spans="1:10" ht="33" customHeight="1" x14ac:dyDescent="0.25">
      <c r="A54" s="86" t="s">
        <v>330</v>
      </c>
      <c r="B54" s="317">
        <f>'A3 Exploitation'!D46</f>
        <v>0.8666666666666667</v>
      </c>
      <c r="C54" s="317"/>
      <c r="D54" s="78"/>
      <c r="E54" s="78"/>
      <c r="F54" s="78"/>
      <c r="G54" s="78"/>
      <c r="H54" s="78"/>
      <c r="I54" s="78"/>
    </row>
    <row r="55" spans="1:10" ht="33" customHeight="1" x14ac:dyDescent="0.25">
      <c r="A55" s="86" t="s">
        <v>331</v>
      </c>
      <c r="B55" s="317">
        <f>'A4 Exploitation'!D46</f>
        <v>0.56666666666666665</v>
      </c>
      <c r="C55" s="317"/>
      <c r="D55" s="78"/>
      <c r="E55" s="78"/>
      <c r="F55" s="78"/>
      <c r="G55" s="78"/>
      <c r="H55" s="78"/>
      <c r="I55" s="78"/>
    </row>
    <row r="56" spans="1:10" ht="33" customHeight="1" x14ac:dyDescent="0.25">
      <c r="A56" s="85" t="s">
        <v>332</v>
      </c>
      <c r="B56" s="317">
        <f>'A5 Exploitation'!D46</f>
        <v>0</v>
      </c>
      <c r="C56" s="317"/>
      <c r="D56" s="78"/>
      <c r="E56" s="78"/>
      <c r="F56" s="78"/>
      <c r="G56" s="78"/>
      <c r="H56" s="78"/>
      <c r="I56" s="78"/>
    </row>
    <row r="57" spans="1:10" ht="33" customHeight="1" x14ac:dyDescent="0.25">
      <c r="A57" s="85" t="s">
        <v>333</v>
      </c>
      <c r="B57" s="317">
        <f>'A6 Exploitation'!D46</f>
        <v>0</v>
      </c>
      <c r="C57" s="31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5" t="s">
        <v>337</v>
      </c>
      <c r="C60" s="315"/>
      <c r="D60" s="78"/>
      <c r="E60" s="78"/>
      <c r="F60" s="78"/>
      <c r="G60" s="78"/>
      <c r="H60" s="78"/>
      <c r="I60" s="78"/>
      <c r="J60" s="77" t="str">
        <f>D18</f>
        <v>Menzel Bourguiba</v>
      </c>
    </row>
    <row r="61" spans="1:10" ht="33" customHeight="1" x14ac:dyDescent="0.25">
      <c r="A61" s="86" t="s">
        <v>328</v>
      </c>
      <c r="B61" s="314">
        <f>'A1 Exploitation'!D103</f>
        <v>0.98484848484848486</v>
      </c>
      <c r="C61" s="314"/>
      <c r="D61" s="78"/>
      <c r="E61" s="78"/>
      <c r="F61" s="78"/>
      <c r="G61" s="78"/>
      <c r="H61" s="78"/>
      <c r="I61" s="78"/>
    </row>
    <row r="62" spans="1:10" ht="33" customHeight="1" x14ac:dyDescent="0.25">
      <c r="A62" s="85" t="s">
        <v>329</v>
      </c>
      <c r="B62" s="314">
        <f>'A2 Exploitation'!D103</f>
        <v>0.9242424242424242</v>
      </c>
      <c r="C62" s="314"/>
      <c r="D62" s="78"/>
      <c r="E62" s="78"/>
      <c r="F62" s="78"/>
      <c r="G62" s="78"/>
      <c r="H62" s="78"/>
      <c r="I62" s="78"/>
    </row>
    <row r="63" spans="1:10" ht="33" customHeight="1" x14ac:dyDescent="0.25">
      <c r="A63" s="86" t="s">
        <v>330</v>
      </c>
      <c r="B63" s="314">
        <f>'A3 Exploitation'!D103</f>
        <v>0.8571428571428571</v>
      </c>
      <c r="C63" s="314"/>
      <c r="D63" s="78"/>
      <c r="E63" s="78"/>
      <c r="F63" s="78"/>
      <c r="G63" s="78"/>
      <c r="H63" s="78"/>
      <c r="I63" s="78"/>
    </row>
    <row r="64" spans="1:10" ht="33" customHeight="1" x14ac:dyDescent="0.25">
      <c r="A64" s="86" t="s">
        <v>331</v>
      </c>
      <c r="B64" s="314">
        <f>'A4 Exploitation'!D103</f>
        <v>0.95588235294117652</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5" t="s">
        <v>338</v>
      </c>
      <c r="C69" s="315"/>
      <c r="D69" s="78"/>
      <c r="E69" s="78"/>
      <c r="F69" s="78"/>
      <c r="G69" s="78"/>
      <c r="H69" s="78"/>
      <c r="I69" s="78"/>
      <c r="J69" s="77" t="str">
        <f>D18</f>
        <v>Menzel Bourguiba</v>
      </c>
    </row>
    <row r="70" spans="1:10" ht="33" customHeight="1" x14ac:dyDescent="0.25">
      <c r="A70" s="86" t="s">
        <v>328</v>
      </c>
      <c r="B70" s="314">
        <f>'A1 Exploitation'!D158</f>
        <v>0.79411764705882348</v>
      </c>
      <c r="C70" s="314"/>
      <c r="D70" s="78"/>
      <c r="E70" s="78"/>
      <c r="F70" s="78"/>
      <c r="G70" s="78"/>
      <c r="H70" s="78"/>
      <c r="I70" s="78"/>
    </row>
    <row r="71" spans="1:10" ht="33" customHeight="1" x14ac:dyDescent="0.25">
      <c r="A71" s="85" t="s">
        <v>329</v>
      </c>
      <c r="B71" s="314">
        <f>'A2 Exploitation'!D158</f>
        <v>0.83333333333333337</v>
      </c>
      <c r="C71" s="314"/>
      <c r="D71" s="78"/>
      <c r="E71" s="78"/>
      <c r="F71" s="78"/>
      <c r="G71" s="78"/>
      <c r="H71" s="78"/>
      <c r="I71" s="78"/>
    </row>
    <row r="72" spans="1:10" ht="33" customHeight="1" x14ac:dyDescent="0.25">
      <c r="A72" s="86" t="s">
        <v>330</v>
      </c>
      <c r="B72" s="314">
        <f>'A3 Exploitation'!D158</f>
        <v>0.81428571428571428</v>
      </c>
      <c r="C72" s="314"/>
      <c r="D72" s="78"/>
      <c r="E72" s="78"/>
      <c r="F72" s="78"/>
      <c r="G72" s="78"/>
      <c r="H72" s="78"/>
      <c r="I72" s="78"/>
    </row>
    <row r="73" spans="1:10" ht="33" customHeight="1" x14ac:dyDescent="0.25">
      <c r="A73" s="86" t="s">
        <v>331</v>
      </c>
      <c r="B73" s="314">
        <f>'A4 Exploitation'!D158</f>
        <v>0.95588235294117652</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5" t="s">
        <v>339</v>
      </c>
      <c r="C78" s="315"/>
      <c r="D78" s="78"/>
      <c r="E78" s="78"/>
      <c r="F78" s="78"/>
      <c r="G78" s="78"/>
      <c r="H78" s="78"/>
      <c r="I78" s="78"/>
      <c r="J78" s="77" t="str">
        <f>D18</f>
        <v>Menzel Bourguiba</v>
      </c>
    </row>
    <row r="79" spans="1:10" ht="33" customHeight="1" x14ac:dyDescent="0.25">
      <c r="A79" s="86" t="s">
        <v>328</v>
      </c>
      <c r="B79" s="314">
        <f>'A1 Exploitation'!D205</f>
        <v>0.96666666666666667</v>
      </c>
      <c r="C79" s="314"/>
      <c r="D79" s="78"/>
      <c r="E79" s="78"/>
      <c r="F79" s="78"/>
      <c r="G79" s="78"/>
      <c r="H79" s="78"/>
      <c r="I79" s="78"/>
    </row>
    <row r="80" spans="1:10" ht="33" customHeight="1" x14ac:dyDescent="0.25">
      <c r="A80" s="85" t="s">
        <v>329</v>
      </c>
      <c r="B80" s="314">
        <f>'A2 Exploitation'!D205</f>
        <v>0.96551724137931039</v>
      </c>
      <c r="C80" s="314"/>
      <c r="D80" s="78"/>
      <c r="E80" s="78"/>
      <c r="F80" s="78"/>
      <c r="G80" s="78"/>
      <c r="H80" s="78"/>
      <c r="I80" s="78"/>
    </row>
    <row r="81" spans="1:10" ht="33" customHeight="1" x14ac:dyDescent="0.25">
      <c r="A81" s="86" t="s">
        <v>330</v>
      </c>
      <c r="B81" s="314">
        <f>'A3 Exploitation'!D205</f>
        <v>0.6333333333333333</v>
      </c>
      <c r="C81" s="314"/>
      <c r="D81" s="78"/>
      <c r="E81" s="78"/>
      <c r="F81" s="78"/>
      <c r="G81" s="78"/>
      <c r="H81" s="78"/>
      <c r="I81" s="78"/>
    </row>
    <row r="82" spans="1:10" ht="33" customHeight="1" x14ac:dyDescent="0.25">
      <c r="A82" s="86" t="s">
        <v>331</v>
      </c>
      <c r="B82" s="314">
        <f>'A4 Exploitation'!D205</f>
        <v>0.93333333333333335</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5" t="s">
        <v>340</v>
      </c>
      <c r="C87" s="315"/>
      <c r="D87" s="78"/>
      <c r="E87" s="78"/>
      <c r="F87" s="78"/>
      <c r="G87" s="78"/>
      <c r="H87" s="78"/>
      <c r="I87" s="78"/>
      <c r="J87" s="77" t="str">
        <f>D18</f>
        <v>Menzel Bourguiba</v>
      </c>
    </row>
    <row r="88" spans="1:10" ht="33" customHeight="1" x14ac:dyDescent="0.25">
      <c r="A88" s="86" t="s">
        <v>328</v>
      </c>
      <c r="B88" s="314">
        <f>'A1 Exploitation'!D266</f>
        <v>0.85</v>
      </c>
      <c r="C88" s="314"/>
      <c r="D88" s="78"/>
      <c r="E88" s="78"/>
      <c r="F88" s="78"/>
      <c r="G88" s="78"/>
      <c r="H88" s="78"/>
      <c r="I88" s="78"/>
    </row>
    <row r="89" spans="1:10" ht="33" customHeight="1" x14ac:dyDescent="0.25">
      <c r="A89" s="85" t="s">
        <v>329</v>
      </c>
      <c r="B89" s="314">
        <f>'A2 Exploitation'!D266</f>
        <v>0.83750000000000002</v>
      </c>
      <c r="C89" s="314"/>
      <c r="D89" s="78"/>
      <c r="E89" s="78"/>
      <c r="F89" s="78"/>
      <c r="G89" s="78"/>
      <c r="H89" s="78"/>
      <c r="I89" s="78"/>
    </row>
    <row r="90" spans="1:10" ht="33" customHeight="1" x14ac:dyDescent="0.25">
      <c r="A90" s="86" t="s">
        <v>330</v>
      </c>
      <c r="B90" s="314">
        <f>'A3 Exploitation'!D266</f>
        <v>0.66279069767441856</v>
      </c>
      <c r="C90" s="314"/>
      <c r="D90" s="78"/>
      <c r="E90" s="78"/>
      <c r="F90" s="78"/>
      <c r="G90" s="78"/>
      <c r="H90" s="78"/>
      <c r="I90" s="78"/>
    </row>
    <row r="91" spans="1:10" ht="33" customHeight="1" x14ac:dyDescent="0.25">
      <c r="A91" s="86" t="s">
        <v>331</v>
      </c>
      <c r="B91" s="314">
        <f>'A4 Exploitation'!D266</f>
        <v>0.93421052631578949</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5" t="s">
        <v>341</v>
      </c>
      <c r="C96" s="315"/>
      <c r="D96" s="78"/>
      <c r="E96" s="78"/>
      <c r="F96" s="78"/>
      <c r="G96" s="78"/>
      <c r="H96" s="78"/>
      <c r="I96" s="78"/>
      <c r="J96" s="77" t="str">
        <f>D18</f>
        <v>Menzel Bourguiba</v>
      </c>
    </row>
    <row r="97" spans="1:10" ht="33" customHeight="1" x14ac:dyDescent="0.25">
      <c r="A97" s="86" t="s">
        <v>328</v>
      </c>
      <c r="B97" s="314">
        <f>'A1 Exploitation'!D318</f>
        <v>0.90322580645161288</v>
      </c>
      <c r="C97" s="314"/>
      <c r="D97" s="78"/>
      <c r="E97" s="78"/>
      <c r="F97" s="78"/>
      <c r="G97" s="78"/>
      <c r="H97" s="78"/>
      <c r="I97" s="78"/>
    </row>
    <row r="98" spans="1:10" ht="33" customHeight="1" x14ac:dyDescent="0.25">
      <c r="A98" s="85" t="s">
        <v>329</v>
      </c>
      <c r="B98" s="314">
        <f>'A2 Exploitation'!D318</f>
        <v>0.921875</v>
      </c>
      <c r="C98" s="314"/>
      <c r="D98" s="78"/>
      <c r="E98" s="78"/>
      <c r="F98" s="78"/>
      <c r="G98" s="78"/>
      <c r="H98" s="78"/>
      <c r="I98" s="78"/>
    </row>
    <row r="99" spans="1:10" ht="33" customHeight="1" x14ac:dyDescent="0.25">
      <c r="A99" s="86" t="s">
        <v>330</v>
      </c>
      <c r="B99" s="314">
        <f>'A3 Exploitation'!D318</f>
        <v>0.92647058823529416</v>
      </c>
      <c r="C99" s="314"/>
      <c r="D99" s="78"/>
      <c r="E99" s="78"/>
      <c r="F99" s="78"/>
      <c r="G99" s="78"/>
      <c r="H99" s="78"/>
      <c r="I99" s="78"/>
    </row>
    <row r="100" spans="1:10" ht="33" customHeight="1" x14ac:dyDescent="0.25">
      <c r="A100" s="86" t="s">
        <v>331</v>
      </c>
      <c r="B100" s="314">
        <f>'A4 Exploitation'!D318</f>
        <v>0.79545454545454541</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5" t="s">
        <v>342</v>
      </c>
      <c r="C105" s="315"/>
      <c r="D105" s="78"/>
      <c r="E105" s="78"/>
      <c r="F105" s="78"/>
      <c r="G105" s="78"/>
      <c r="H105" s="78"/>
      <c r="I105" s="78"/>
      <c r="J105" s="77" t="str">
        <f>D18</f>
        <v>Menzel Bourguiba</v>
      </c>
    </row>
    <row r="106" spans="1:10" ht="33" customHeight="1" x14ac:dyDescent="0.25">
      <c r="A106" s="86" t="s">
        <v>328</v>
      </c>
      <c r="B106" s="314">
        <f>'A1 Exploitation'!D358</f>
        <v>1</v>
      </c>
      <c r="C106" s="314"/>
      <c r="D106" s="78"/>
      <c r="E106" s="78"/>
      <c r="F106" s="78"/>
      <c r="G106" s="78"/>
      <c r="H106" s="78"/>
      <c r="I106" s="78"/>
    </row>
    <row r="107" spans="1:10" ht="33" customHeight="1" x14ac:dyDescent="0.25">
      <c r="A107" s="85" t="s">
        <v>329</v>
      </c>
      <c r="B107" s="314">
        <f>'A2 Exploitation'!D358</f>
        <v>0.97916666666666663</v>
      </c>
      <c r="C107" s="314"/>
      <c r="D107" s="78"/>
      <c r="E107" s="78"/>
      <c r="F107" s="78"/>
      <c r="G107" s="78"/>
      <c r="H107" s="78"/>
      <c r="I107" s="78"/>
    </row>
    <row r="108" spans="1:10" ht="33" customHeight="1" x14ac:dyDescent="0.25">
      <c r="A108" s="86" t="s">
        <v>330</v>
      </c>
      <c r="B108" s="314">
        <f>'A3 Exploitation'!D358</f>
        <v>0.95652173913043481</v>
      </c>
      <c r="C108" s="314"/>
      <c r="D108" s="78"/>
      <c r="E108" s="78"/>
      <c r="F108" s="78"/>
      <c r="G108" s="78"/>
      <c r="H108" s="78"/>
      <c r="I108" s="78"/>
    </row>
    <row r="109" spans="1:10" ht="33" customHeight="1" x14ac:dyDescent="0.25">
      <c r="A109" s="86" t="s">
        <v>331</v>
      </c>
      <c r="B109" s="314">
        <f>'A4 Exploitation'!D358</f>
        <v>0.97916666666666663</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5" t="s">
        <v>343</v>
      </c>
      <c r="C114" s="315"/>
      <c r="D114" s="78"/>
      <c r="E114" s="78"/>
      <c r="F114" s="78"/>
      <c r="G114" s="78"/>
      <c r="H114" s="78"/>
      <c r="I114" s="78"/>
      <c r="J114" s="77" t="str">
        <f>D18</f>
        <v>Menzel Bourguiba</v>
      </c>
    </row>
    <row r="115" spans="1:10" ht="33" customHeight="1" x14ac:dyDescent="0.25">
      <c r="A115" s="86" t="s">
        <v>328</v>
      </c>
      <c r="B115" s="314">
        <f>'A1 Exploitation'!D391</f>
        <v>0.94117647058823528</v>
      </c>
      <c r="C115" s="314"/>
      <c r="D115" s="78"/>
      <c r="E115" s="78"/>
      <c r="F115" s="78"/>
      <c r="G115" s="78"/>
      <c r="H115" s="78"/>
      <c r="I115" s="78"/>
    </row>
    <row r="116" spans="1:10" ht="33" customHeight="1" x14ac:dyDescent="0.25">
      <c r="A116" s="85" t="s">
        <v>329</v>
      </c>
      <c r="B116" s="314">
        <f>'A2 Exploitation'!D391</f>
        <v>1</v>
      </c>
      <c r="C116" s="314"/>
      <c r="D116" s="78"/>
      <c r="E116" s="78"/>
      <c r="F116" s="78"/>
      <c r="G116" s="78"/>
      <c r="H116" s="78"/>
      <c r="I116" s="78"/>
    </row>
    <row r="117" spans="1:10" ht="33" customHeight="1" x14ac:dyDescent="0.25">
      <c r="A117" s="86" t="s">
        <v>330</v>
      </c>
      <c r="B117" s="314">
        <f>'A3 Exploitation'!D391</f>
        <v>1</v>
      </c>
      <c r="C117" s="314"/>
      <c r="D117" s="78"/>
      <c r="E117" s="78"/>
      <c r="F117" s="78"/>
      <c r="G117" s="78"/>
      <c r="H117" s="78"/>
      <c r="I117" s="78"/>
    </row>
    <row r="118" spans="1:10" ht="33" customHeight="1" x14ac:dyDescent="0.25">
      <c r="A118" s="86" t="s">
        <v>331</v>
      </c>
      <c r="B118" s="314">
        <f>'A4 Exploitation'!D391</f>
        <v>0.55555555555555558</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5" t="s">
        <v>344</v>
      </c>
      <c r="C123" s="315"/>
      <c r="D123" s="78"/>
      <c r="E123" s="78"/>
      <c r="F123" s="78"/>
      <c r="G123" s="78"/>
      <c r="H123" s="78"/>
      <c r="I123" s="78"/>
      <c r="J123" s="77" t="str">
        <f>D18</f>
        <v>Menzel Bourguiba</v>
      </c>
    </row>
    <row r="124" spans="1:10" ht="33" customHeight="1" x14ac:dyDescent="0.25">
      <c r="A124" s="86" t="s">
        <v>328</v>
      </c>
      <c r="B124" s="314">
        <f>'A1 Exploitation'!D444</f>
        <v>0.96551724137931039</v>
      </c>
      <c r="C124" s="314"/>
      <c r="D124" s="78"/>
      <c r="E124" s="78"/>
      <c r="F124" s="78"/>
      <c r="G124" s="78"/>
      <c r="H124" s="78"/>
      <c r="I124" s="78"/>
    </row>
    <row r="125" spans="1:10" ht="33" customHeight="1" x14ac:dyDescent="0.25">
      <c r="A125" s="85" t="s">
        <v>329</v>
      </c>
      <c r="B125" s="314">
        <f>'A2 Exploitation'!D444</f>
        <v>0.9642857142857143</v>
      </c>
      <c r="C125" s="314"/>
      <c r="D125" s="78"/>
      <c r="E125" s="78"/>
      <c r="F125" s="78"/>
      <c r="G125" s="78"/>
      <c r="H125" s="78"/>
      <c r="I125" s="78"/>
    </row>
    <row r="126" spans="1:10" ht="33" customHeight="1" x14ac:dyDescent="0.25">
      <c r="A126" s="86" t="s">
        <v>330</v>
      </c>
      <c r="B126" s="314">
        <f>'A3 Exploitation'!D444</f>
        <v>0.91379310344827591</v>
      </c>
      <c r="C126" s="314"/>
      <c r="D126" s="78"/>
      <c r="E126" s="78"/>
      <c r="F126" s="78"/>
      <c r="G126" s="78"/>
      <c r="H126" s="78"/>
      <c r="I126" s="78"/>
    </row>
    <row r="127" spans="1:10" ht="33" customHeight="1" x14ac:dyDescent="0.25">
      <c r="A127" s="86" t="s">
        <v>331</v>
      </c>
      <c r="B127" s="314">
        <f>'A4 Exploitation'!D444</f>
        <v>0.93103448275862066</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5" t="s">
        <v>345</v>
      </c>
      <c r="C132" s="315"/>
      <c r="D132" s="78"/>
      <c r="E132" s="78"/>
      <c r="F132" s="78"/>
      <c r="G132" s="78"/>
      <c r="H132" s="78"/>
      <c r="I132" s="78"/>
      <c r="J132" s="77" t="str">
        <f>D18</f>
        <v>Menzel Bourguiba</v>
      </c>
    </row>
    <row r="133" spans="1:10" ht="33" customHeight="1" x14ac:dyDescent="0.25">
      <c r="A133" s="86" t="s">
        <v>328</v>
      </c>
      <c r="B133" s="314">
        <f>'A1 Exploitation'!D481</f>
        <v>0.97499999999999998</v>
      </c>
      <c r="C133" s="314"/>
      <c r="D133" s="78"/>
      <c r="E133" s="78"/>
      <c r="F133" s="78"/>
      <c r="G133" s="78"/>
      <c r="H133" s="78"/>
      <c r="I133" s="78"/>
    </row>
    <row r="134" spans="1:10" ht="33" customHeight="1" x14ac:dyDescent="0.25">
      <c r="A134" s="85" t="s">
        <v>329</v>
      </c>
      <c r="B134" s="314">
        <f>'A2 Exploitation'!D481</f>
        <v>0.7857142857142857</v>
      </c>
      <c r="C134" s="314"/>
      <c r="D134" s="78"/>
      <c r="E134" s="78"/>
      <c r="F134" s="78"/>
      <c r="G134" s="78"/>
      <c r="H134" s="78"/>
      <c r="I134" s="78"/>
    </row>
    <row r="135" spans="1:10" ht="33" customHeight="1" x14ac:dyDescent="0.25">
      <c r="A135" s="86" t="s">
        <v>330</v>
      </c>
      <c r="B135" s="314">
        <f>'A3 Exploitation'!D481</f>
        <v>1</v>
      </c>
      <c r="C135" s="314"/>
      <c r="D135" s="78"/>
      <c r="E135" s="78"/>
      <c r="F135" s="78"/>
      <c r="G135" s="78"/>
      <c r="H135" s="78"/>
      <c r="I135" s="78"/>
    </row>
    <row r="136" spans="1:10" ht="33" customHeight="1" x14ac:dyDescent="0.25">
      <c r="A136" s="86" t="s">
        <v>331</v>
      </c>
      <c r="B136" s="314">
        <f>'A4 Exploitation'!D481</f>
        <v>1</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5" t="s">
        <v>346</v>
      </c>
      <c r="C141" s="315"/>
      <c r="D141" s="78"/>
      <c r="E141" s="78"/>
      <c r="F141" s="78"/>
      <c r="G141" s="78"/>
      <c r="H141" s="78"/>
      <c r="I141" s="78"/>
      <c r="J141" s="77" t="str">
        <f>D18</f>
        <v>Menzel Bourguiba</v>
      </c>
    </row>
    <row r="142" spans="1:10" ht="33" customHeight="1" x14ac:dyDescent="0.25">
      <c r="A142" s="86" t="s">
        <v>328</v>
      </c>
      <c r="B142" s="314">
        <f>'A1 Exploitation'!D503</f>
        <v>1</v>
      </c>
      <c r="C142" s="314"/>
      <c r="D142" s="78"/>
      <c r="E142" s="78"/>
      <c r="F142" s="78"/>
      <c r="G142" s="78"/>
      <c r="H142" s="78"/>
      <c r="I142" s="78"/>
    </row>
    <row r="143" spans="1:10" ht="33" customHeight="1" x14ac:dyDescent="0.25">
      <c r="A143" s="85" t="s">
        <v>329</v>
      </c>
      <c r="B143" s="314">
        <f>'A2 Exploitation'!D503</f>
        <v>1</v>
      </c>
      <c r="C143" s="314"/>
      <c r="D143" s="78"/>
      <c r="E143" s="78"/>
      <c r="F143" s="78"/>
      <c r="G143" s="78"/>
      <c r="H143" s="78"/>
      <c r="I143" s="78"/>
    </row>
    <row r="144" spans="1:10" ht="33" customHeight="1" x14ac:dyDescent="0.25">
      <c r="A144" s="86" t="s">
        <v>330</v>
      </c>
      <c r="B144" s="314">
        <f>'A3 Exploitation'!D503</f>
        <v>1</v>
      </c>
      <c r="C144" s="314"/>
      <c r="D144" s="78"/>
      <c r="E144" s="78"/>
      <c r="F144" s="78"/>
      <c r="G144" s="78"/>
      <c r="H144" s="78"/>
      <c r="I144" s="78"/>
    </row>
    <row r="145" spans="1:10" ht="33" customHeight="1" x14ac:dyDescent="0.25">
      <c r="A145" s="86" t="s">
        <v>331</v>
      </c>
      <c r="B145" s="314">
        <f>'A4 Exploitation'!D503</f>
        <v>1</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5" t="s">
        <v>347</v>
      </c>
      <c r="C150" s="315"/>
      <c r="D150" s="78"/>
      <c r="E150" s="78"/>
      <c r="F150" s="78"/>
      <c r="G150" s="78"/>
      <c r="H150" s="78"/>
      <c r="I150" s="78"/>
      <c r="J150" s="77" t="str">
        <f>D18</f>
        <v>Menzel Bourguiba</v>
      </c>
    </row>
    <row r="151" spans="1:10" ht="33" customHeight="1" x14ac:dyDescent="0.25">
      <c r="A151" s="86" t="s">
        <v>328</v>
      </c>
      <c r="B151" s="314">
        <f>'A1 Exploitation'!D514</f>
        <v>1</v>
      </c>
      <c r="C151" s="314"/>
      <c r="D151" s="78"/>
      <c r="E151" s="78"/>
      <c r="F151" s="78"/>
      <c r="G151" s="78"/>
      <c r="H151" s="78"/>
      <c r="I151" s="78"/>
    </row>
    <row r="152" spans="1:10" ht="33" customHeight="1" x14ac:dyDescent="0.25">
      <c r="A152" s="85" t="s">
        <v>329</v>
      </c>
      <c r="B152" s="314">
        <f>'A2 Exploitation'!D514</f>
        <v>0.875</v>
      </c>
      <c r="C152" s="314"/>
      <c r="D152" s="78"/>
      <c r="E152" s="78"/>
      <c r="F152" s="78"/>
      <c r="G152" s="78"/>
      <c r="H152" s="78"/>
      <c r="I152" s="78"/>
    </row>
    <row r="153" spans="1:10" ht="33" customHeight="1" x14ac:dyDescent="0.25">
      <c r="A153" s="86" t="s">
        <v>330</v>
      </c>
      <c r="B153" s="314">
        <f>'A3 Exploitation'!D514</f>
        <v>0.875</v>
      </c>
      <c r="C153" s="314"/>
      <c r="D153" s="78"/>
      <c r="E153" s="78"/>
      <c r="F153" s="78"/>
      <c r="G153" s="78"/>
      <c r="H153" s="78"/>
      <c r="I153" s="78"/>
    </row>
    <row r="154" spans="1:10" ht="33" customHeight="1" x14ac:dyDescent="0.25">
      <c r="A154" s="86" t="s">
        <v>331</v>
      </c>
      <c r="B154" s="314">
        <f>'A4 Exploitation'!D514</f>
        <v>0.75</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6"/>
      <c r="C159" s="316"/>
      <c r="D159" s="78"/>
      <c r="E159" s="78"/>
      <c r="F159" s="78"/>
      <c r="G159" s="78"/>
      <c r="H159" s="78"/>
      <c r="I159" s="78"/>
    </row>
    <row r="160" spans="1:10" ht="33" customHeight="1" x14ac:dyDescent="0.25">
      <c r="A160" s="85" t="s">
        <v>326</v>
      </c>
      <c r="B160" s="315" t="s">
        <v>348</v>
      </c>
      <c r="C160" s="315"/>
      <c r="D160" s="78"/>
      <c r="E160" s="78"/>
      <c r="F160" s="78"/>
      <c r="G160" s="78"/>
      <c r="H160" s="78"/>
      <c r="I160" s="78"/>
      <c r="J160" s="77" t="str">
        <f>D18</f>
        <v>Menzel Bourguiba</v>
      </c>
    </row>
    <row r="161" spans="1:10" ht="33" customHeight="1" x14ac:dyDescent="0.25">
      <c r="A161" s="86" t="s">
        <v>328</v>
      </c>
      <c r="B161" s="314">
        <f>'A1 Exploitation'!D534</f>
        <v>1</v>
      </c>
      <c r="C161" s="314"/>
      <c r="D161" s="78"/>
      <c r="E161" s="78"/>
      <c r="F161" s="78"/>
      <c r="G161" s="78"/>
      <c r="H161" s="78"/>
      <c r="I161" s="78"/>
    </row>
    <row r="162" spans="1:10" ht="33" customHeight="1" x14ac:dyDescent="0.25">
      <c r="A162" s="85" t="s">
        <v>329</v>
      </c>
      <c r="B162" s="314">
        <f>'A2 Exploitation'!D534</f>
        <v>1</v>
      </c>
      <c r="C162" s="314"/>
      <c r="D162" s="78"/>
      <c r="E162" s="78"/>
      <c r="F162" s="78"/>
      <c r="G162" s="78"/>
      <c r="H162" s="78"/>
      <c r="I162" s="78"/>
    </row>
    <row r="163" spans="1:10" ht="33" customHeight="1" x14ac:dyDescent="0.25">
      <c r="A163" s="86" t="s">
        <v>330</v>
      </c>
      <c r="B163" s="314">
        <f>'A3 Exploitation'!D534</f>
        <v>1</v>
      </c>
      <c r="C163" s="314"/>
      <c r="D163" s="78"/>
      <c r="E163" s="78"/>
      <c r="F163" s="78"/>
      <c r="G163" s="78"/>
      <c r="H163" s="78"/>
      <c r="I163" s="78"/>
    </row>
    <row r="164" spans="1:10" ht="33" customHeight="1" x14ac:dyDescent="0.25">
      <c r="A164" s="86" t="s">
        <v>331</v>
      </c>
      <c r="B164" s="314">
        <f>'A4 Exploitation'!D534</f>
        <v>0.94444444444444442</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5" t="s">
        <v>349</v>
      </c>
      <c r="C169" s="315"/>
      <c r="J169" s="77" t="str">
        <f>D18</f>
        <v>Menzel Bourguiba</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f>'A3 Exploitation'!D545</f>
        <v>1</v>
      </c>
      <c r="C172" s="314"/>
    </row>
    <row r="173" spans="1:10" ht="33" customHeight="1" x14ac:dyDescent="0.25">
      <c r="A173" s="86" t="s">
        <v>331</v>
      </c>
      <c r="B173" s="314">
        <f>'A4 Exploitation'!D545</f>
        <v>1</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5" t="s">
        <v>350</v>
      </c>
      <c r="C178" s="315"/>
      <c r="J178" s="77" t="str">
        <f>D18</f>
        <v>Menzel Bourguiba</v>
      </c>
    </row>
    <row r="179" spans="1:10" ht="33" customHeight="1" x14ac:dyDescent="0.25">
      <c r="A179" s="86" t="s">
        <v>328</v>
      </c>
      <c r="B179" s="314">
        <f>'A1 Technique'!D199</f>
        <v>0.91228070175438591</v>
      </c>
      <c r="C179" s="314"/>
    </row>
    <row r="180" spans="1:10" ht="33" customHeight="1" x14ac:dyDescent="0.25">
      <c r="A180" s="85" t="s">
        <v>329</v>
      </c>
      <c r="B180" s="314">
        <f>'A2 Technique'!D199</f>
        <v>0.90825688073394495</v>
      </c>
      <c r="C180" s="314"/>
    </row>
    <row r="181" spans="1:10" ht="33" customHeight="1" x14ac:dyDescent="0.25">
      <c r="A181" s="86" t="s">
        <v>330</v>
      </c>
      <c r="B181" s="314">
        <f>'A3 Technique'!D199</f>
        <v>0.8794642857142857</v>
      </c>
      <c r="C181" s="314"/>
    </row>
    <row r="182" spans="1:10" ht="33" customHeight="1" x14ac:dyDescent="0.25">
      <c r="A182" s="86" t="s">
        <v>331</v>
      </c>
      <c r="B182" s="314">
        <f>'A4 Technique'!D199</f>
        <v>0.87619047619047619</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42" t="s">
        <v>179</v>
      </c>
      <c r="B7" s="342"/>
      <c r="C7" s="342"/>
      <c r="D7" s="342"/>
      <c r="E7" s="342"/>
      <c r="F7" s="342"/>
      <c r="G7" s="125"/>
    </row>
    <row r="8" spans="1:7" ht="29.25" x14ac:dyDescent="0.45">
      <c r="A8" s="343" t="str">
        <f>'Page de garde'!D18</f>
        <v>Menzel Bourguiba</v>
      </c>
      <c r="B8" s="343"/>
      <c r="C8" s="343"/>
      <c r="D8" s="343"/>
      <c r="E8" s="343"/>
      <c r="F8" s="343"/>
      <c r="G8" s="125"/>
    </row>
    <row r="9" spans="1:7" ht="24" x14ac:dyDescent="0.45">
      <c r="A9" s="14" t="s">
        <v>42</v>
      </c>
      <c r="B9" s="344"/>
      <c r="C9" s="344"/>
      <c r="D9" s="344"/>
      <c r="E9" s="344"/>
      <c r="F9" s="344"/>
      <c r="G9" s="125"/>
    </row>
    <row r="10" spans="1:7" ht="24" x14ac:dyDescent="0.45">
      <c r="A10" s="15" t="s">
        <v>44</v>
      </c>
      <c r="B10" s="345"/>
      <c r="C10" s="345"/>
      <c r="D10" s="345"/>
      <c r="E10" s="345"/>
      <c r="F10" s="345"/>
      <c r="G10" s="125"/>
    </row>
    <row r="11" spans="1:7" ht="24" x14ac:dyDescent="0.45">
      <c r="A11" s="14" t="s">
        <v>43</v>
      </c>
      <c r="B11" s="340"/>
      <c r="C11" s="340"/>
      <c r="D11" s="340"/>
      <c r="E11" s="340"/>
      <c r="F11" s="340"/>
      <c r="G11" s="125"/>
    </row>
    <row r="12" spans="1:7" ht="24" x14ac:dyDescent="0.45">
      <c r="A12" s="14" t="s">
        <v>239</v>
      </c>
      <c r="B12" s="338">
        <f>D549</f>
        <v>0</v>
      </c>
      <c r="C12" s="338"/>
      <c r="D12" s="338"/>
      <c r="E12" s="338"/>
      <c r="F12" s="338"/>
      <c r="G12" s="125"/>
    </row>
    <row r="13" spans="1:7" ht="22.5" x14ac:dyDescent="0.45">
      <c r="D13" s="339"/>
      <c r="E13" s="339"/>
      <c r="F13" s="339"/>
      <c r="G13" s="33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2" t="s">
        <v>30</v>
      </c>
      <c r="B50" s="323" t="s">
        <v>31</v>
      </c>
      <c r="C50" s="323"/>
      <c r="D50" s="323" t="s">
        <v>46</v>
      </c>
      <c r="E50" s="324" t="s">
        <v>310</v>
      </c>
      <c r="F50" s="324" t="s">
        <v>360</v>
      </c>
      <c r="G50" s="127"/>
    </row>
    <row r="51" spans="1:7" ht="16.5" customHeight="1" x14ac:dyDescent="0.3">
      <c r="A51" s="322"/>
      <c r="B51" s="41" t="s">
        <v>34</v>
      </c>
      <c r="C51" s="41" t="s">
        <v>33</v>
      </c>
      <c r="D51" s="323"/>
      <c r="E51" s="324"/>
      <c r="F51" s="32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2" t="s">
        <v>379</v>
      </c>
      <c r="B94" s="333"/>
      <c r="C94" s="333"/>
      <c r="D94" s="333"/>
      <c r="E94" s="333"/>
      <c r="F94" s="33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2" t="s">
        <v>30</v>
      </c>
      <c r="B107" s="323" t="s">
        <v>31</v>
      </c>
      <c r="C107" s="323"/>
      <c r="D107" s="323" t="s">
        <v>46</v>
      </c>
      <c r="E107" s="324" t="s">
        <v>310</v>
      </c>
      <c r="F107" s="324" t="s">
        <v>360</v>
      </c>
    </row>
    <row r="108" spans="1:7" ht="16.5" customHeight="1" x14ac:dyDescent="0.3">
      <c r="A108" s="322"/>
      <c r="B108" s="41" t="s">
        <v>34</v>
      </c>
      <c r="C108" s="41" t="s">
        <v>33</v>
      </c>
      <c r="D108" s="323"/>
      <c r="E108" s="324"/>
      <c r="F108" s="32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2" t="s">
        <v>30</v>
      </c>
      <c r="B162" s="323" t="s">
        <v>31</v>
      </c>
      <c r="C162" s="323"/>
      <c r="D162" s="323" t="s">
        <v>46</v>
      </c>
      <c r="E162" s="324" t="s">
        <v>310</v>
      </c>
      <c r="F162" s="324" t="s">
        <v>360</v>
      </c>
      <c r="G162" s="127"/>
    </row>
    <row r="163" spans="1:7" ht="16.5" customHeight="1" x14ac:dyDescent="0.3">
      <c r="A163" s="322"/>
      <c r="B163" s="41" t="s">
        <v>34</v>
      </c>
      <c r="C163" s="41" t="s">
        <v>33</v>
      </c>
      <c r="D163" s="323"/>
      <c r="E163" s="324"/>
      <c r="F163" s="32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2" t="s">
        <v>30</v>
      </c>
      <c r="B209" s="323" t="s">
        <v>31</v>
      </c>
      <c r="C209" s="323"/>
      <c r="D209" s="323" t="s">
        <v>46</v>
      </c>
      <c r="E209" s="324" t="s">
        <v>310</v>
      </c>
      <c r="F209" s="324" t="s">
        <v>360</v>
      </c>
      <c r="G209" s="127"/>
    </row>
    <row r="210" spans="1:7" ht="16.5" customHeight="1" x14ac:dyDescent="0.3">
      <c r="A210" s="322"/>
      <c r="B210" s="41" t="s">
        <v>34</v>
      </c>
      <c r="C210" s="41" t="s">
        <v>33</v>
      </c>
      <c r="D210" s="323"/>
      <c r="E210" s="324"/>
      <c r="F210" s="32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2" t="s">
        <v>30</v>
      </c>
      <c r="B270" s="323" t="s">
        <v>31</v>
      </c>
      <c r="C270" s="323"/>
      <c r="D270" s="323" t="s">
        <v>46</v>
      </c>
      <c r="E270" s="324" t="s">
        <v>310</v>
      </c>
      <c r="F270" s="324" t="s">
        <v>360</v>
      </c>
      <c r="G270" s="214"/>
    </row>
    <row r="271" spans="1:7" s="16" customFormat="1" ht="16.5" customHeight="1" x14ac:dyDescent="0.3">
      <c r="A271" s="322"/>
      <c r="B271" s="41" t="s">
        <v>34</v>
      </c>
      <c r="C271" s="41" t="s">
        <v>33</v>
      </c>
      <c r="D271" s="323"/>
      <c r="E271" s="324"/>
      <c r="F271" s="32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2" t="s">
        <v>30</v>
      </c>
      <c r="B322" s="323" t="s">
        <v>31</v>
      </c>
      <c r="C322" s="323"/>
      <c r="D322" s="323" t="s">
        <v>46</v>
      </c>
      <c r="E322" s="324" t="s">
        <v>310</v>
      </c>
      <c r="F322" s="324" t="s">
        <v>360</v>
      </c>
      <c r="G322" s="127"/>
    </row>
    <row r="323" spans="1:7" ht="16.5" customHeight="1" x14ac:dyDescent="0.3">
      <c r="A323" s="322"/>
      <c r="B323" s="41" t="s">
        <v>34</v>
      </c>
      <c r="C323" s="41" t="s">
        <v>33</v>
      </c>
      <c r="D323" s="323"/>
      <c r="E323" s="324"/>
      <c r="F323" s="32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2" t="s">
        <v>30</v>
      </c>
      <c r="B362" s="323" t="s">
        <v>31</v>
      </c>
      <c r="C362" s="323"/>
      <c r="D362" s="323" t="s">
        <v>46</v>
      </c>
      <c r="E362" s="324" t="s">
        <v>310</v>
      </c>
      <c r="F362" s="324" t="s">
        <v>360</v>
      </c>
      <c r="G362" s="127"/>
    </row>
    <row r="363" spans="1:7" ht="16.5" customHeight="1" x14ac:dyDescent="0.3">
      <c r="A363" s="322"/>
      <c r="B363" s="41" t="s">
        <v>34</v>
      </c>
      <c r="C363" s="41" t="s">
        <v>33</v>
      </c>
      <c r="D363" s="323"/>
      <c r="E363" s="324"/>
      <c r="F363" s="32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2" t="s">
        <v>30</v>
      </c>
      <c r="B395" s="323" t="s">
        <v>31</v>
      </c>
      <c r="C395" s="323"/>
      <c r="D395" s="323" t="s">
        <v>46</v>
      </c>
      <c r="E395" s="324" t="s">
        <v>310</v>
      </c>
      <c r="F395" s="324" t="s">
        <v>360</v>
      </c>
      <c r="G395" s="127"/>
    </row>
    <row r="396" spans="1:7" ht="16.5" customHeight="1" x14ac:dyDescent="0.3">
      <c r="A396" s="322"/>
      <c r="B396" s="41" t="s">
        <v>34</v>
      </c>
      <c r="C396" s="41" t="s">
        <v>33</v>
      </c>
      <c r="D396" s="323"/>
      <c r="E396" s="324"/>
      <c r="F396" s="32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2" t="s">
        <v>30</v>
      </c>
      <c r="B448" s="323" t="s">
        <v>31</v>
      </c>
      <c r="C448" s="323"/>
      <c r="D448" s="323" t="s">
        <v>46</v>
      </c>
      <c r="E448" s="324" t="s">
        <v>310</v>
      </c>
      <c r="F448" s="324" t="s">
        <v>360</v>
      </c>
      <c r="G448" s="127"/>
    </row>
    <row r="449" spans="1:6" ht="16.5" customHeight="1" x14ac:dyDescent="0.3">
      <c r="A449" s="322"/>
      <c r="B449" s="41" t="s">
        <v>34</v>
      </c>
      <c r="C449" s="41" t="s">
        <v>33</v>
      </c>
      <c r="D449" s="323"/>
      <c r="E449" s="324"/>
      <c r="F449" s="32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ht="16.5" customHeight="1" x14ac:dyDescent="0.3">
      <c r="A485" s="322" t="s">
        <v>30</v>
      </c>
      <c r="B485" s="323" t="s">
        <v>31</v>
      </c>
      <c r="C485" s="323"/>
      <c r="D485" s="323" t="s">
        <v>46</v>
      </c>
      <c r="E485" s="324" t="s">
        <v>310</v>
      </c>
      <c r="F485" s="324" t="s">
        <v>360</v>
      </c>
      <c r="G485" s="127"/>
    </row>
    <row r="486" spans="1:7" ht="16.5" customHeight="1" x14ac:dyDescent="0.3">
      <c r="A486" s="322"/>
      <c r="B486" s="41" t="s">
        <v>34</v>
      </c>
      <c r="C486" s="41" t="s">
        <v>33</v>
      </c>
      <c r="D486" s="323"/>
      <c r="E486" s="324"/>
      <c r="F486" s="32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2" t="s">
        <v>30</v>
      </c>
      <c r="B507" s="323" t="s">
        <v>31</v>
      </c>
      <c r="C507" s="323"/>
      <c r="D507" s="323" t="s">
        <v>46</v>
      </c>
      <c r="E507" s="324" t="s">
        <v>310</v>
      </c>
      <c r="F507" s="324" t="s">
        <v>360</v>
      </c>
      <c r="G507" s="127"/>
    </row>
    <row r="508" spans="1:7" ht="16.5" customHeight="1" x14ac:dyDescent="0.3">
      <c r="A508" s="322"/>
      <c r="B508" s="41" t="s">
        <v>34</v>
      </c>
      <c r="C508" s="41" t="s">
        <v>33</v>
      </c>
      <c r="D508" s="323"/>
      <c r="E508" s="324"/>
      <c r="F508" s="32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2" t="s">
        <v>30</v>
      </c>
      <c r="B518" s="323" t="s">
        <v>31</v>
      </c>
      <c r="C518" s="323"/>
      <c r="D518" s="323" t="s">
        <v>46</v>
      </c>
      <c r="E518" s="324" t="s">
        <v>310</v>
      </c>
      <c r="F518" s="324" t="s">
        <v>360</v>
      </c>
      <c r="G518" s="127"/>
    </row>
    <row r="519" spans="1:7" ht="16.5" customHeight="1" x14ac:dyDescent="0.3">
      <c r="A519" s="322"/>
      <c r="B519" s="41" t="s">
        <v>34</v>
      </c>
      <c r="C519" s="41" t="s">
        <v>33</v>
      </c>
      <c r="D519" s="323"/>
      <c r="E519" s="324"/>
      <c r="F519" s="32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2" t="s">
        <v>30</v>
      </c>
      <c r="B538" s="323" t="s">
        <v>31</v>
      </c>
      <c r="C538" s="323"/>
      <c r="D538" s="323" t="s">
        <v>46</v>
      </c>
      <c r="E538" s="324" t="s">
        <v>310</v>
      </c>
      <c r="F538" s="324" t="s">
        <v>360</v>
      </c>
      <c r="G538" s="127"/>
    </row>
    <row r="539" spans="1:7" ht="16.5" customHeight="1" x14ac:dyDescent="0.3">
      <c r="A539" s="322"/>
      <c r="B539" s="41" t="s">
        <v>34</v>
      </c>
      <c r="C539" s="41" t="s">
        <v>33</v>
      </c>
      <c r="D539" s="323"/>
      <c r="E539" s="324"/>
      <c r="F539" s="32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F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62" t="s">
        <v>50</v>
      </c>
      <c r="B6" s="362"/>
      <c r="C6" s="362"/>
      <c r="D6" s="362"/>
      <c r="E6" s="362"/>
      <c r="F6" s="362"/>
      <c r="G6" s="125"/>
    </row>
    <row r="7" spans="1:7" s="12" customFormat="1" ht="21.75" customHeight="1" x14ac:dyDescent="0.45">
      <c r="A7" s="343" t="str">
        <f>'A5 Exploitation'!A8:F8</f>
        <v>Menzel Bourguiba</v>
      </c>
      <c r="B7" s="343"/>
      <c r="C7" s="343"/>
      <c r="D7" s="343"/>
      <c r="E7" s="343"/>
      <c r="F7" s="343"/>
      <c r="G7" s="125"/>
    </row>
    <row r="8" spans="1:7" s="12" customFormat="1" ht="24" x14ac:dyDescent="0.45">
      <c r="A8" s="14" t="s">
        <v>42</v>
      </c>
      <c r="B8" s="363">
        <f>'A5 Exploitation'!B9:F9</f>
        <v>0</v>
      </c>
      <c r="C8" s="363"/>
      <c r="D8" s="363"/>
      <c r="E8" s="363"/>
      <c r="F8" s="363"/>
      <c r="G8" s="125"/>
    </row>
    <row r="9" spans="1:7" s="12" customFormat="1" ht="24" x14ac:dyDescent="0.45">
      <c r="A9" s="15" t="s">
        <v>44</v>
      </c>
      <c r="B9" s="364">
        <f>'A5 Exploitation'!B10:F10</f>
        <v>0</v>
      </c>
      <c r="C9" s="364"/>
      <c r="D9" s="364"/>
      <c r="E9" s="364"/>
      <c r="F9" s="364"/>
      <c r="G9" s="125"/>
    </row>
    <row r="10" spans="1:7" s="12" customFormat="1" ht="24" x14ac:dyDescent="0.45">
      <c r="A10" s="14" t="s">
        <v>43</v>
      </c>
      <c r="B10" s="361">
        <f>'A5 Exploitation'!B11:F11</f>
        <v>0</v>
      </c>
      <c r="C10" s="361"/>
      <c r="D10" s="361"/>
      <c r="E10" s="361"/>
      <c r="F10" s="361"/>
      <c r="G10" s="125"/>
    </row>
    <row r="11" spans="1:7" s="12" customFormat="1" ht="24" x14ac:dyDescent="0.45">
      <c r="A11" s="14" t="s">
        <v>294</v>
      </c>
      <c r="B11" s="360">
        <f>D199</f>
        <v>0</v>
      </c>
      <c r="C11" s="360"/>
      <c r="D11" s="360"/>
      <c r="E11" s="360"/>
      <c r="F11" s="360"/>
      <c r="G11" s="125"/>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2"/>
    </row>
    <row r="14" spans="1:7" s="12" customFormat="1" ht="12.75" customHeight="1" x14ac:dyDescent="0.3">
      <c r="A14" s="322"/>
      <c r="B14" s="34" t="s">
        <v>34</v>
      </c>
      <c r="C14" s="34" t="s">
        <v>33</v>
      </c>
      <c r="D14" s="323"/>
      <c r="E14" s="323"/>
      <c r="F14" s="323"/>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7" t="s">
        <v>36</v>
      </c>
      <c r="B22" s="353"/>
      <c r="C22" s="354"/>
      <c r="D22" s="258">
        <f>SUM(B17:C21)</f>
        <v>0</v>
      </c>
    </row>
    <row r="23" spans="1:7" x14ac:dyDescent="0.3">
      <c r="A23" s="348" t="s">
        <v>295</v>
      </c>
      <c r="B23" s="349"/>
      <c r="C23" s="35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8" t="s">
        <v>36</v>
      </c>
      <c r="B33" s="349"/>
      <c r="C33" s="350"/>
      <c r="D33" s="257">
        <f>SUM(B26:C32)</f>
        <v>0</v>
      </c>
    </row>
    <row r="34" spans="1:7" x14ac:dyDescent="0.3">
      <c r="A34" s="348" t="s">
        <v>295</v>
      </c>
      <c r="B34" s="349"/>
      <c r="C34" s="35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8" t="s">
        <v>36</v>
      </c>
      <c r="B42" s="349"/>
      <c r="C42" s="350"/>
      <c r="D42" s="257">
        <f>SUM(B37:C41)</f>
        <v>0</v>
      </c>
      <c r="E42" s="13"/>
      <c r="F42" s="13"/>
      <c r="G42" s="126"/>
    </row>
    <row r="43" spans="1:7" s="22" customFormat="1" x14ac:dyDescent="0.3">
      <c r="A43" s="348" t="s">
        <v>295</v>
      </c>
      <c r="B43" s="349"/>
      <c r="C43" s="350"/>
      <c r="D43" s="33">
        <f>D42/(COUNT(B37:C41)*2)</f>
        <v>0</v>
      </c>
      <c r="E43" s="13"/>
      <c r="F43" s="13"/>
      <c r="G43" s="126"/>
    </row>
    <row r="44" spans="1:7" s="22" customFormat="1" x14ac:dyDescent="0.3">
      <c r="A44" s="47"/>
      <c r="B44" s="48"/>
      <c r="C44" s="48"/>
      <c r="D44" s="49"/>
      <c r="G44" s="126"/>
    </row>
    <row r="45" spans="1:7" ht="19.5" x14ac:dyDescent="0.4">
      <c r="A45" s="358" t="s">
        <v>21</v>
      </c>
      <c r="B45" s="359"/>
      <c r="C45" s="359"/>
      <c r="D45" s="359"/>
      <c r="E45" s="359"/>
      <c r="F45" s="35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8" t="s">
        <v>36</v>
      </c>
      <c r="B52" s="349"/>
      <c r="C52" s="350"/>
      <c r="D52" s="257">
        <f>SUM(B46:C51)</f>
        <v>0</v>
      </c>
    </row>
    <row r="53" spans="1:7" x14ac:dyDescent="0.3">
      <c r="A53" s="348" t="s">
        <v>295</v>
      </c>
      <c r="B53" s="349"/>
      <c r="C53" s="35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8" t="s">
        <v>36</v>
      </c>
      <c r="B63" s="349"/>
      <c r="C63" s="350"/>
      <c r="D63" s="257">
        <f>SUM(B56:C62)</f>
        <v>0</v>
      </c>
    </row>
    <row r="64" spans="1:7" x14ac:dyDescent="0.3">
      <c r="A64" s="348" t="s">
        <v>295</v>
      </c>
      <c r="B64" s="349"/>
      <c r="C64" s="35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8" t="s">
        <v>36</v>
      </c>
      <c r="B84" s="349"/>
      <c r="C84" s="350"/>
      <c r="D84" s="257">
        <f>SUM(B67:C83)</f>
        <v>0</v>
      </c>
    </row>
    <row r="85" spans="1:7" x14ac:dyDescent="0.3">
      <c r="A85" s="348" t="s">
        <v>295</v>
      </c>
      <c r="B85" s="349"/>
      <c r="C85" s="35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8" t="s">
        <v>36</v>
      </c>
      <c r="B102" s="349"/>
      <c r="C102" s="350"/>
      <c r="D102" s="257">
        <f>SUM(B88:C101)</f>
        <v>0</v>
      </c>
    </row>
    <row r="103" spans="1:7" x14ac:dyDescent="0.3">
      <c r="A103" s="348" t="s">
        <v>295</v>
      </c>
      <c r="B103" s="349"/>
      <c r="C103" s="35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8" t="s">
        <v>36</v>
      </c>
      <c r="B118" s="349"/>
      <c r="C118" s="350"/>
      <c r="D118" s="257">
        <f>SUM(B107:C117)</f>
        <v>0</v>
      </c>
      <c r="E118" s="13"/>
      <c r="F118" s="13"/>
      <c r="G118" s="126"/>
    </row>
    <row r="119" spans="1:7" s="22" customFormat="1" x14ac:dyDescent="0.3">
      <c r="A119" s="348" t="s">
        <v>295</v>
      </c>
      <c r="B119" s="349"/>
      <c r="C119" s="35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8" t="s">
        <v>36</v>
      </c>
      <c r="B133" s="349"/>
      <c r="C133" s="350"/>
      <c r="D133" s="257">
        <f>SUM(B122:C132)</f>
        <v>0</v>
      </c>
    </row>
    <row r="134" spans="1:7" x14ac:dyDescent="0.3">
      <c r="A134" s="348" t="s">
        <v>295</v>
      </c>
      <c r="B134" s="349"/>
      <c r="C134" s="35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8" t="s">
        <v>36</v>
      </c>
      <c r="B149" s="349"/>
      <c r="C149" s="350"/>
      <c r="D149" s="257">
        <f>SUM(B137:C148)</f>
        <v>0</v>
      </c>
    </row>
    <row r="150" spans="1:7" x14ac:dyDescent="0.3">
      <c r="A150" s="348" t="s">
        <v>295</v>
      </c>
      <c r="B150" s="349"/>
      <c r="C150" s="35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8" t="s">
        <v>36</v>
      </c>
      <c r="B161" s="353"/>
      <c r="C161" s="354"/>
      <c r="D161" s="258">
        <f>SUM(B153:C160)</f>
        <v>0</v>
      </c>
    </row>
    <row r="162" spans="1:7" x14ac:dyDescent="0.3">
      <c r="A162" s="348" t="s">
        <v>295</v>
      </c>
      <c r="B162" s="349"/>
      <c r="C162" s="35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8" t="s">
        <v>36</v>
      </c>
      <c r="B169" s="349"/>
      <c r="C169" s="350"/>
      <c r="D169" s="257">
        <f>SUM(B165:C168)</f>
        <v>0</v>
      </c>
    </row>
    <row r="170" spans="1:7" x14ac:dyDescent="0.3">
      <c r="A170" s="348" t="s">
        <v>295</v>
      </c>
      <c r="B170" s="349"/>
      <c r="C170" s="350"/>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8" t="s">
        <v>36</v>
      </c>
      <c r="B177" s="349"/>
      <c r="C177" s="350"/>
      <c r="D177" s="257">
        <f>SUM(B173:C176)</f>
        <v>0</v>
      </c>
    </row>
    <row r="178" spans="1:7" x14ac:dyDescent="0.3">
      <c r="A178" s="348" t="s">
        <v>295</v>
      </c>
      <c r="B178" s="349"/>
      <c r="C178" s="35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8" t="s">
        <v>36</v>
      </c>
      <c r="B186" s="349"/>
      <c r="C186" s="350"/>
      <c r="D186" s="257">
        <f>SUM(B181:C185)</f>
        <v>0</v>
      </c>
    </row>
    <row r="187" spans="1:7" x14ac:dyDescent="0.3">
      <c r="A187" s="348" t="s">
        <v>295</v>
      </c>
      <c r="B187" s="349"/>
      <c r="C187" s="35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8" t="s">
        <v>36</v>
      </c>
      <c r="B194" s="349"/>
      <c r="C194" s="350"/>
      <c r="D194" s="54">
        <f>SUM(B190:C193)</f>
        <v>0</v>
      </c>
    </row>
    <row r="195" spans="1:6" x14ac:dyDescent="0.3">
      <c r="A195" s="348" t="s">
        <v>295</v>
      </c>
      <c r="B195" s="349"/>
      <c r="C195" s="350"/>
      <c r="D195" s="33">
        <f>D194/(COUNT(B190:C193)*2)</f>
        <v>0</v>
      </c>
    </row>
    <row r="197" spans="1:6" ht="18" x14ac:dyDescent="0.35">
      <c r="A197" s="64" t="s">
        <v>246</v>
      </c>
      <c r="B197" s="63"/>
      <c r="C197" s="63"/>
      <c r="D197" s="299" t="e">
        <f>E197*100/F197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42" t="s">
        <v>179</v>
      </c>
      <c r="B7" s="342"/>
      <c r="C7" s="342"/>
      <c r="D7" s="342"/>
      <c r="E7" s="342"/>
      <c r="F7" s="342"/>
      <c r="G7" s="125"/>
    </row>
    <row r="8" spans="1:7" ht="29.25" x14ac:dyDescent="0.45">
      <c r="A8" s="343" t="str">
        <f>'Page de garde'!D18</f>
        <v>Menzel Bourguiba</v>
      </c>
      <c r="B8" s="343"/>
      <c r="C8" s="343"/>
      <c r="D8" s="343"/>
      <c r="E8" s="343"/>
      <c r="F8" s="343"/>
      <c r="G8" s="125"/>
    </row>
    <row r="9" spans="1:7" ht="24" x14ac:dyDescent="0.45">
      <c r="A9" s="14" t="s">
        <v>42</v>
      </c>
      <c r="B9" s="344"/>
      <c r="C9" s="344"/>
      <c r="D9" s="344"/>
      <c r="E9" s="344"/>
      <c r="F9" s="344"/>
      <c r="G9" s="125"/>
    </row>
    <row r="10" spans="1:7" ht="24" x14ac:dyDescent="0.45">
      <c r="A10" s="15" t="s">
        <v>44</v>
      </c>
      <c r="B10" s="345"/>
      <c r="C10" s="345"/>
      <c r="D10" s="345"/>
      <c r="E10" s="345"/>
      <c r="F10" s="345"/>
      <c r="G10" s="125"/>
    </row>
    <row r="11" spans="1:7" ht="24" x14ac:dyDescent="0.45">
      <c r="A11" s="14" t="s">
        <v>43</v>
      </c>
      <c r="B11" s="340"/>
      <c r="C11" s="340"/>
      <c r="D11" s="340"/>
      <c r="E11" s="340"/>
      <c r="F11" s="340"/>
      <c r="G11" s="125"/>
    </row>
    <row r="12" spans="1:7" ht="24" x14ac:dyDescent="0.45">
      <c r="A12" s="14" t="s">
        <v>239</v>
      </c>
      <c r="B12" s="338">
        <f>D549</f>
        <v>0</v>
      </c>
      <c r="C12" s="338"/>
      <c r="D12" s="338"/>
      <c r="E12" s="338"/>
      <c r="F12" s="338"/>
      <c r="G12" s="125"/>
    </row>
    <row r="13" spans="1:7" ht="22.5" x14ac:dyDescent="0.45">
      <c r="D13" s="339"/>
      <c r="E13" s="339"/>
      <c r="F13" s="339"/>
      <c r="G13" s="33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2" t="s">
        <v>30</v>
      </c>
      <c r="B50" s="323" t="s">
        <v>31</v>
      </c>
      <c r="C50" s="323"/>
      <c r="D50" s="323" t="s">
        <v>46</v>
      </c>
      <c r="E50" s="324" t="s">
        <v>310</v>
      </c>
      <c r="F50" s="324" t="s">
        <v>360</v>
      </c>
      <c r="G50" s="127"/>
    </row>
    <row r="51" spans="1:7" ht="16.5" customHeight="1" x14ac:dyDescent="0.3">
      <c r="A51" s="322"/>
      <c r="B51" s="41" t="s">
        <v>34</v>
      </c>
      <c r="C51" s="41" t="s">
        <v>33</v>
      </c>
      <c r="D51" s="323"/>
      <c r="E51" s="324"/>
      <c r="F51" s="32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2" t="s">
        <v>379</v>
      </c>
      <c r="B94" s="333"/>
      <c r="C94" s="333"/>
      <c r="D94" s="333"/>
      <c r="E94" s="333"/>
      <c r="F94" s="33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2" t="s">
        <v>30</v>
      </c>
      <c r="B107" s="323" t="s">
        <v>31</v>
      </c>
      <c r="C107" s="323"/>
      <c r="D107" s="323" t="s">
        <v>46</v>
      </c>
      <c r="E107" s="324" t="s">
        <v>310</v>
      </c>
      <c r="F107" s="324" t="s">
        <v>360</v>
      </c>
    </row>
    <row r="108" spans="1:7" ht="16.5" customHeight="1" x14ac:dyDescent="0.3">
      <c r="A108" s="322"/>
      <c r="B108" s="41" t="s">
        <v>34</v>
      </c>
      <c r="C108" s="41" t="s">
        <v>33</v>
      </c>
      <c r="D108" s="323"/>
      <c r="E108" s="324"/>
      <c r="F108" s="32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2" t="s">
        <v>30</v>
      </c>
      <c r="B162" s="323" t="s">
        <v>31</v>
      </c>
      <c r="C162" s="323"/>
      <c r="D162" s="323" t="s">
        <v>46</v>
      </c>
      <c r="E162" s="324" t="s">
        <v>310</v>
      </c>
      <c r="F162" s="324" t="s">
        <v>360</v>
      </c>
      <c r="G162" s="127"/>
    </row>
    <row r="163" spans="1:7" ht="16.5" customHeight="1" x14ac:dyDescent="0.3">
      <c r="A163" s="322"/>
      <c r="B163" s="41" t="s">
        <v>34</v>
      </c>
      <c r="C163" s="41" t="s">
        <v>33</v>
      </c>
      <c r="D163" s="323"/>
      <c r="E163" s="324"/>
      <c r="F163" s="32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2" t="s">
        <v>30</v>
      </c>
      <c r="B209" s="323" t="s">
        <v>31</v>
      </c>
      <c r="C209" s="323"/>
      <c r="D209" s="323" t="s">
        <v>46</v>
      </c>
      <c r="E209" s="324" t="s">
        <v>310</v>
      </c>
      <c r="F209" s="324" t="s">
        <v>360</v>
      </c>
      <c r="G209" s="127"/>
    </row>
    <row r="210" spans="1:7" ht="16.5" customHeight="1" x14ac:dyDescent="0.3">
      <c r="A210" s="322"/>
      <c r="B210" s="41" t="s">
        <v>34</v>
      </c>
      <c r="C210" s="41" t="s">
        <v>33</v>
      </c>
      <c r="D210" s="323"/>
      <c r="E210" s="324"/>
      <c r="F210" s="32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2" t="s">
        <v>30</v>
      </c>
      <c r="B270" s="323" t="s">
        <v>31</v>
      </c>
      <c r="C270" s="323"/>
      <c r="D270" s="323" t="s">
        <v>46</v>
      </c>
      <c r="E270" s="324" t="s">
        <v>310</v>
      </c>
      <c r="F270" s="324" t="s">
        <v>360</v>
      </c>
      <c r="G270" s="214"/>
    </row>
    <row r="271" spans="1:7" s="16" customFormat="1" ht="16.5" customHeight="1" x14ac:dyDescent="0.3">
      <c r="A271" s="322"/>
      <c r="B271" s="41" t="s">
        <v>34</v>
      </c>
      <c r="C271" s="41" t="s">
        <v>33</v>
      </c>
      <c r="D271" s="323"/>
      <c r="E271" s="324"/>
      <c r="F271" s="32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2" t="s">
        <v>30</v>
      </c>
      <c r="B322" s="323" t="s">
        <v>31</v>
      </c>
      <c r="C322" s="323"/>
      <c r="D322" s="323" t="s">
        <v>46</v>
      </c>
      <c r="E322" s="324" t="s">
        <v>310</v>
      </c>
      <c r="F322" s="324" t="s">
        <v>360</v>
      </c>
      <c r="G322" s="127"/>
    </row>
    <row r="323" spans="1:7" ht="16.5" customHeight="1" x14ac:dyDescent="0.3">
      <c r="A323" s="322"/>
      <c r="B323" s="41" t="s">
        <v>34</v>
      </c>
      <c r="C323" s="41" t="s">
        <v>33</v>
      </c>
      <c r="D323" s="323"/>
      <c r="E323" s="324"/>
      <c r="F323" s="32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2" t="s">
        <v>30</v>
      </c>
      <c r="B362" s="323" t="s">
        <v>31</v>
      </c>
      <c r="C362" s="323"/>
      <c r="D362" s="323" t="s">
        <v>46</v>
      </c>
      <c r="E362" s="324" t="s">
        <v>310</v>
      </c>
      <c r="F362" s="324" t="s">
        <v>360</v>
      </c>
      <c r="G362" s="127"/>
    </row>
    <row r="363" spans="1:7" ht="16.5" customHeight="1" x14ac:dyDescent="0.3">
      <c r="A363" s="322"/>
      <c r="B363" s="41" t="s">
        <v>34</v>
      </c>
      <c r="C363" s="41" t="s">
        <v>33</v>
      </c>
      <c r="D363" s="323"/>
      <c r="E363" s="324"/>
      <c r="F363" s="32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2" t="s">
        <v>30</v>
      </c>
      <c r="B395" s="323" t="s">
        <v>31</v>
      </c>
      <c r="C395" s="323"/>
      <c r="D395" s="323" t="s">
        <v>46</v>
      </c>
      <c r="E395" s="324" t="s">
        <v>310</v>
      </c>
      <c r="F395" s="324" t="s">
        <v>360</v>
      </c>
      <c r="G395" s="127"/>
    </row>
    <row r="396" spans="1:7" ht="16.5" customHeight="1" x14ac:dyDescent="0.3">
      <c r="A396" s="322"/>
      <c r="B396" s="41" t="s">
        <v>34</v>
      </c>
      <c r="C396" s="41" t="s">
        <v>33</v>
      </c>
      <c r="D396" s="323"/>
      <c r="E396" s="324"/>
      <c r="F396" s="32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2" t="s">
        <v>30</v>
      </c>
      <c r="B448" s="323" t="s">
        <v>31</v>
      </c>
      <c r="C448" s="323"/>
      <c r="D448" s="323" t="s">
        <v>46</v>
      </c>
      <c r="E448" s="324" t="s">
        <v>310</v>
      </c>
      <c r="F448" s="324" t="s">
        <v>360</v>
      </c>
      <c r="G448" s="127"/>
    </row>
    <row r="449" spans="1:6" ht="16.5" customHeight="1" x14ac:dyDescent="0.3">
      <c r="A449" s="322"/>
      <c r="B449" s="41" t="s">
        <v>34</v>
      </c>
      <c r="C449" s="41" t="s">
        <v>33</v>
      </c>
      <c r="D449" s="323"/>
      <c r="E449" s="324"/>
      <c r="F449" s="32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ht="16.5" customHeight="1" x14ac:dyDescent="0.3">
      <c r="A485" s="322" t="s">
        <v>30</v>
      </c>
      <c r="B485" s="323" t="s">
        <v>31</v>
      </c>
      <c r="C485" s="323"/>
      <c r="D485" s="323" t="s">
        <v>46</v>
      </c>
      <c r="E485" s="324" t="s">
        <v>310</v>
      </c>
      <c r="F485" s="324" t="s">
        <v>360</v>
      </c>
      <c r="G485" s="127"/>
    </row>
    <row r="486" spans="1:7" ht="16.5" customHeight="1" x14ac:dyDescent="0.3">
      <c r="A486" s="322"/>
      <c r="B486" s="41" t="s">
        <v>34</v>
      </c>
      <c r="C486" s="41" t="s">
        <v>33</v>
      </c>
      <c r="D486" s="323"/>
      <c r="E486" s="324"/>
      <c r="F486" s="32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2" t="s">
        <v>30</v>
      </c>
      <c r="B507" s="323" t="s">
        <v>31</v>
      </c>
      <c r="C507" s="323"/>
      <c r="D507" s="323" t="s">
        <v>46</v>
      </c>
      <c r="E507" s="324" t="s">
        <v>310</v>
      </c>
      <c r="F507" s="324" t="s">
        <v>360</v>
      </c>
      <c r="G507" s="127"/>
    </row>
    <row r="508" spans="1:7" ht="16.5" customHeight="1" x14ac:dyDescent="0.3">
      <c r="A508" s="322"/>
      <c r="B508" s="41" t="s">
        <v>34</v>
      </c>
      <c r="C508" s="41" t="s">
        <v>33</v>
      </c>
      <c r="D508" s="323"/>
      <c r="E508" s="324"/>
      <c r="F508" s="32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2" t="s">
        <v>30</v>
      </c>
      <c r="B518" s="323" t="s">
        <v>31</v>
      </c>
      <c r="C518" s="323"/>
      <c r="D518" s="323" t="s">
        <v>46</v>
      </c>
      <c r="E518" s="324" t="s">
        <v>310</v>
      </c>
      <c r="F518" s="324" t="s">
        <v>360</v>
      </c>
      <c r="G518" s="127"/>
    </row>
    <row r="519" spans="1:7" ht="16.5" customHeight="1" x14ac:dyDescent="0.3">
      <c r="A519" s="322"/>
      <c r="B519" s="41" t="s">
        <v>34</v>
      </c>
      <c r="C519" s="41" t="s">
        <v>33</v>
      </c>
      <c r="D519" s="323"/>
      <c r="E519" s="324"/>
      <c r="F519" s="32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2" t="s">
        <v>30</v>
      </c>
      <c r="B538" s="323" t="s">
        <v>31</v>
      </c>
      <c r="C538" s="323"/>
      <c r="D538" s="323" t="s">
        <v>46</v>
      </c>
      <c r="E538" s="324" t="s">
        <v>310</v>
      </c>
      <c r="F538" s="324" t="s">
        <v>360</v>
      </c>
      <c r="G538" s="127"/>
    </row>
    <row r="539" spans="1:7" ht="16.5" customHeight="1" x14ac:dyDescent="0.3">
      <c r="A539" s="322"/>
      <c r="B539" s="41" t="s">
        <v>34</v>
      </c>
      <c r="C539" s="41" t="s">
        <v>33</v>
      </c>
      <c r="D539" s="323"/>
      <c r="E539" s="324"/>
      <c r="F539" s="32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62" t="s">
        <v>50</v>
      </c>
      <c r="B6" s="362"/>
      <c r="C6" s="362"/>
      <c r="D6" s="362"/>
      <c r="E6" s="362"/>
      <c r="F6" s="362"/>
      <c r="G6" s="125"/>
    </row>
    <row r="7" spans="1:7" s="12" customFormat="1" ht="21.75" customHeight="1" x14ac:dyDescent="0.45">
      <c r="A7" s="343" t="str">
        <f>'A6 Exploitation'!A8:F8</f>
        <v>Menzel Bourguiba</v>
      </c>
      <c r="B7" s="343"/>
      <c r="C7" s="343"/>
      <c r="D7" s="343"/>
      <c r="E7" s="343"/>
      <c r="F7" s="343"/>
      <c r="G7" s="125"/>
    </row>
    <row r="8" spans="1:7" s="12" customFormat="1" ht="24" x14ac:dyDescent="0.45">
      <c r="A8" s="14" t="s">
        <v>42</v>
      </c>
      <c r="B8" s="363">
        <f>'A6 Exploitation'!B9:F9</f>
        <v>0</v>
      </c>
      <c r="C8" s="363"/>
      <c r="D8" s="363"/>
      <c r="E8" s="363"/>
      <c r="F8" s="363"/>
      <c r="G8" s="125"/>
    </row>
    <row r="9" spans="1:7" s="12" customFormat="1" ht="24" x14ac:dyDescent="0.45">
      <c r="A9" s="15" t="s">
        <v>44</v>
      </c>
      <c r="B9" s="364">
        <f>'A6 Exploitation'!B10:F10</f>
        <v>0</v>
      </c>
      <c r="C9" s="364"/>
      <c r="D9" s="364"/>
      <c r="E9" s="364"/>
      <c r="F9" s="364"/>
      <c r="G9" s="125"/>
    </row>
    <row r="10" spans="1:7" s="12" customFormat="1" ht="24" x14ac:dyDescent="0.45">
      <c r="A10" s="14" t="s">
        <v>43</v>
      </c>
      <c r="B10" s="361">
        <f>'A6 Exploitation'!B11:F11</f>
        <v>0</v>
      </c>
      <c r="C10" s="361"/>
      <c r="D10" s="361"/>
      <c r="E10" s="361"/>
      <c r="F10" s="361"/>
      <c r="G10" s="125"/>
    </row>
    <row r="11" spans="1:7" s="12" customFormat="1" ht="24" x14ac:dyDescent="0.45">
      <c r="A11" s="14" t="s">
        <v>294</v>
      </c>
      <c r="B11" s="360">
        <f>D199</f>
        <v>0</v>
      </c>
      <c r="C11" s="360"/>
      <c r="D11" s="360"/>
      <c r="E11" s="360"/>
      <c r="F11" s="360"/>
      <c r="G11" s="125"/>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2"/>
    </row>
    <row r="14" spans="1:7" s="12" customFormat="1" ht="12.75" customHeight="1" x14ac:dyDescent="0.3">
      <c r="A14" s="322"/>
      <c r="B14" s="34" t="s">
        <v>34</v>
      </c>
      <c r="C14" s="34" t="s">
        <v>33</v>
      </c>
      <c r="D14" s="323"/>
      <c r="E14" s="323"/>
      <c r="F14" s="323"/>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7" t="s">
        <v>36</v>
      </c>
      <c r="B22" s="353"/>
      <c r="C22" s="354"/>
      <c r="D22" s="258">
        <f>SUM(B17:C21)</f>
        <v>0</v>
      </c>
    </row>
    <row r="23" spans="1:7" x14ac:dyDescent="0.3">
      <c r="A23" s="348" t="s">
        <v>295</v>
      </c>
      <c r="B23" s="349"/>
      <c r="C23" s="35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8" t="s">
        <v>36</v>
      </c>
      <c r="B33" s="349"/>
      <c r="C33" s="350"/>
      <c r="D33" s="257">
        <f>SUM(B26:C32)</f>
        <v>0</v>
      </c>
    </row>
    <row r="34" spans="1:7" x14ac:dyDescent="0.3">
      <c r="A34" s="348" t="s">
        <v>295</v>
      </c>
      <c r="B34" s="349"/>
      <c r="C34" s="35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8" t="s">
        <v>36</v>
      </c>
      <c r="B42" s="349"/>
      <c r="C42" s="350"/>
      <c r="D42" s="257">
        <f>SUM(B37:C41)</f>
        <v>0</v>
      </c>
      <c r="E42" s="13"/>
      <c r="F42" s="13"/>
      <c r="G42" s="126"/>
    </row>
    <row r="43" spans="1:7" s="22" customFormat="1" x14ac:dyDescent="0.3">
      <c r="A43" s="348" t="s">
        <v>295</v>
      </c>
      <c r="B43" s="349"/>
      <c r="C43" s="350"/>
      <c r="D43" s="33">
        <f>D42/(COUNT(B37:C41)*2)</f>
        <v>0</v>
      </c>
      <c r="E43" s="13"/>
      <c r="F43" s="13"/>
      <c r="G43" s="126"/>
    </row>
    <row r="44" spans="1:7" s="22" customFormat="1" x14ac:dyDescent="0.3">
      <c r="A44" s="47"/>
      <c r="B44" s="48"/>
      <c r="C44" s="48"/>
      <c r="D44" s="49"/>
      <c r="G44" s="126"/>
    </row>
    <row r="45" spans="1:7" ht="19.5" x14ac:dyDescent="0.4">
      <c r="A45" s="358" t="s">
        <v>21</v>
      </c>
      <c r="B45" s="359"/>
      <c r="C45" s="359"/>
      <c r="D45" s="359"/>
      <c r="E45" s="359"/>
      <c r="F45" s="35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8" t="s">
        <v>36</v>
      </c>
      <c r="B52" s="349"/>
      <c r="C52" s="350"/>
      <c r="D52" s="257">
        <f>SUM(B46:C51)</f>
        <v>0</v>
      </c>
    </row>
    <row r="53" spans="1:7" x14ac:dyDescent="0.3">
      <c r="A53" s="348" t="s">
        <v>295</v>
      </c>
      <c r="B53" s="349"/>
      <c r="C53" s="35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8" t="s">
        <v>36</v>
      </c>
      <c r="B63" s="349"/>
      <c r="C63" s="350"/>
      <c r="D63" s="257">
        <f>SUM(B56:C62)</f>
        <v>0</v>
      </c>
    </row>
    <row r="64" spans="1:7" x14ac:dyDescent="0.3">
      <c r="A64" s="348" t="s">
        <v>295</v>
      </c>
      <c r="B64" s="349"/>
      <c r="C64" s="35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8" t="s">
        <v>36</v>
      </c>
      <c r="B84" s="349"/>
      <c r="C84" s="350"/>
      <c r="D84" s="257">
        <f>SUM(B67:C83)</f>
        <v>0</v>
      </c>
    </row>
    <row r="85" spans="1:7" x14ac:dyDescent="0.3">
      <c r="A85" s="348" t="s">
        <v>295</v>
      </c>
      <c r="B85" s="349"/>
      <c r="C85" s="35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8" t="s">
        <v>36</v>
      </c>
      <c r="B102" s="349"/>
      <c r="C102" s="350"/>
      <c r="D102" s="257">
        <f>SUM(B88:C101)</f>
        <v>0</v>
      </c>
    </row>
    <row r="103" spans="1:7" x14ac:dyDescent="0.3">
      <c r="A103" s="348" t="s">
        <v>295</v>
      </c>
      <c r="B103" s="349"/>
      <c r="C103" s="35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8" t="s">
        <v>36</v>
      </c>
      <c r="B118" s="349"/>
      <c r="C118" s="350"/>
      <c r="D118" s="257">
        <f>SUM(B107:C117)</f>
        <v>0</v>
      </c>
      <c r="E118" s="13"/>
      <c r="F118" s="13"/>
      <c r="G118" s="126"/>
    </row>
    <row r="119" spans="1:7" s="22" customFormat="1" x14ac:dyDescent="0.3">
      <c r="A119" s="348" t="s">
        <v>295</v>
      </c>
      <c r="B119" s="349"/>
      <c r="C119" s="35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8" t="s">
        <v>36</v>
      </c>
      <c r="B133" s="349"/>
      <c r="C133" s="350"/>
      <c r="D133" s="257">
        <f>SUM(B122:C132)</f>
        <v>0</v>
      </c>
    </row>
    <row r="134" spans="1:7" x14ac:dyDescent="0.3">
      <c r="A134" s="348" t="s">
        <v>295</v>
      </c>
      <c r="B134" s="349"/>
      <c r="C134" s="35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8" t="s">
        <v>36</v>
      </c>
      <c r="B149" s="349"/>
      <c r="C149" s="350"/>
      <c r="D149" s="257">
        <f>SUM(B137:C148)</f>
        <v>0</v>
      </c>
    </row>
    <row r="150" spans="1:7" x14ac:dyDescent="0.3">
      <c r="A150" s="348" t="s">
        <v>295</v>
      </c>
      <c r="B150" s="349"/>
      <c r="C150" s="35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8" t="s">
        <v>36</v>
      </c>
      <c r="B161" s="353"/>
      <c r="C161" s="354"/>
      <c r="D161" s="258">
        <f>SUM(B153:C160)</f>
        <v>0</v>
      </c>
    </row>
    <row r="162" spans="1:7" x14ac:dyDescent="0.3">
      <c r="A162" s="348" t="s">
        <v>295</v>
      </c>
      <c r="B162" s="349"/>
      <c r="C162" s="35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8" t="s">
        <v>36</v>
      </c>
      <c r="B169" s="349"/>
      <c r="C169" s="350"/>
      <c r="D169" s="257">
        <f>SUM(B165:C168)</f>
        <v>0</v>
      </c>
    </row>
    <row r="170" spans="1:7" x14ac:dyDescent="0.3">
      <c r="A170" s="348" t="s">
        <v>295</v>
      </c>
      <c r="B170" s="349"/>
      <c r="C170" s="350"/>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8" t="s">
        <v>36</v>
      </c>
      <c r="B177" s="349"/>
      <c r="C177" s="350"/>
      <c r="D177" s="257">
        <f>SUM(B173:C176)</f>
        <v>0</v>
      </c>
    </row>
    <row r="178" spans="1:7" x14ac:dyDescent="0.3">
      <c r="A178" s="348" t="s">
        <v>295</v>
      </c>
      <c r="B178" s="349"/>
      <c r="C178" s="35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8" t="s">
        <v>36</v>
      </c>
      <c r="B186" s="349"/>
      <c r="C186" s="350"/>
      <c r="D186" s="257">
        <f>SUM(B181:C185)</f>
        <v>0</v>
      </c>
    </row>
    <row r="187" spans="1:7" x14ac:dyDescent="0.3">
      <c r="A187" s="348" t="s">
        <v>295</v>
      </c>
      <c r="B187" s="349"/>
      <c r="C187" s="35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8" t="s">
        <v>36</v>
      </c>
      <c r="B194" s="349"/>
      <c r="C194" s="350"/>
      <c r="D194" s="54">
        <f>SUM(B190:C193)</f>
        <v>0</v>
      </c>
    </row>
    <row r="195" spans="1:6" x14ac:dyDescent="0.3">
      <c r="A195" s="348" t="s">
        <v>295</v>
      </c>
      <c r="B195" s="349"/>
      <c r="C195" s="350"/>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8" zoomScaleSheetLayoutView="88"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42" t="s">
        <v>179</v>
      </c>
      <c r="B7" s="342"/>
      <c r="C7" s="342"/>
      <c r="D7" s="342"/>
      <c r="E7" s="342"/>
      <c r="F7" s="342"/>
      <c r="G7" s="125"/>
    </row>
    <row r="8" spans="1:7" ht="29.25" x14ac:dyDescent="0.45">
      <c r="A8" s="343" t="str">
        <f>'Page de garde'!D18</f>
        <v>Menzel Bourguiba</v>
      </c>
      <c r="B8" s="343"/>
      <c r="C8" s="343"/>
      <c r="D8" s="343"/>
      <c r="E8" s="343"/>
      <c r="F8" s="343"/>
      <c r="G8" s="125"/>
    </row>
    <row r="9" spans="1:7" ht="24" x14ac:dyDescent="0.45">
      <c r="A9" s="14" t="s">
        <v>42</v>
      </c>
      <c r="B9" s="344" t="s">
        <v>409</v>
      </c>
      <c r="C9" s="344"/>
      <c r="D9" s="344"/>
      <c r="E9" s="344"/>
      <c r="F9" s="344"/>
      <c r="G9" s="125"/>
    </row>
    <row r="10" spans="1:7" ht="24" x14ac:dyDescent="0.45">
      <c r="A10" s="15" t="s">
        <v>44</v>
      </c>
      <c r="B10" s="345" t="s">
        <v>410</v>
      </c>
      <c r="C10" s="345"/>
      <c r="D10" s="345"/>
      <c r="E10" s="345"/>
      <c r="F10" s="345"/>
      <c r="G10" s="125"/>
    </row>
    <row r="11" spans="1:7" ht="24" x14ac:dyDescent="0.45">
      <c r="A11" s="14" t="s">
        <v>43</v>
      </c>
      <c r="B11" s="340">
        <v>43181</v>
      </c>
      <c r="C11" s="340"/>
      <c r="D11" s="340"/>
      <c r="E11" s="340"/>
      <c r="F11" s="340"/>
      <c r="G11" s="125"/>
    </row>
    <row r="12" spans="1:7" ht="24" x14ac:dyDescent="0.45">
      <c r="A12" s="14" t="s">
        <v>239</v>
      </c>
      <c r="B12" s="338">
        <f>D549</f>
        <v>0.93288590604026844</v>
      </c>
      <c r="C12" s="338"/>
      <c r="D12" s="338"/>
      <c r="E12" s="338"/>
      <c r="F12" s="338"/>
      <c r="G12" s="125"/>
    </row>
    <row r="13" spans="1:7" ht="22.5" x14ac:dyDescent="0.45">
      <c r="D13" s="339"/>
      <c r="E13" s="339"/>
      <c r="F13" s="339"/>
      <c r="G13" s="33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43181</v>
      </c>
      <c r="B16" s="188"/>
      <c r="C16" s="188"/>
      <c r="D16" s="188"/>
      <c r="E16" s="188"/>
      <c r="F16" s="202"/>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4" t="s">
        <v>434</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2" t="s">
        <v>379</v>
      </c>
      <c r="B38" s="333"/>
      <c r="C38" s="333"/>
      <c r="D38" s="333"/>
      <c r="E38" s="333"/>
      <c r="F38" s="334"/>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43181</v>
      </c>
      <c r="B49" s="124"/>
      <c r="C49" s="135"/>
      <c r="D49" s="124"/>
    </row>
    <row r="50" spans="1:7" x14ac:dyDescent="0.3">
      <c r="A50" s="322" t="s">
        <v>30</v>
      </c>
      <c r="B50" s="323" t="s">
        <v>31</v>
      </c>
      <c r="C50" s="323"/>
      <c r="D50" s="323" t="s">
        <v>46</v>
      </c>
      <c r="E50" s="324" t="s">
        <v>310</v>
      </c>
      <c r="F50" s="324" t="s">
        <v>360</v>
      </c>
      <c r="G50" s="127"/>
    </row>
    <row r="51" spans="1:7" x14ac:dyDescent="0.3">
      <c r="A51" s="322"/>
      <c r="B51" s="41" t="s">
        <v>34</v>
      </c>
      <c r="C51" s="41" t="s">
        <v>33</v>
      </c>
      <c r="D51" s="323"/>
      <c r="E51" s="324"/>
      <c r="F51" s="32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66" x14ac:dyDescent="0.3">
      <c r="A65" s="247" t="s">
        <v>376</v>
      </c>
      <c r="B65" s="130">
        <v>2</v>
      </c>
      <c r="C65" s="290" t="str">
        <f>IF(B65=0, -5, "0")</f>
        <v>0</v>
      </c>
      <c r="D65" s="149" t="s">
        <v>476</v>
      </c>
      <c r="E65" s="116"/>
      <c r="F65" s="204" t="s">
        <v>357</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t="s">
        <v>411</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2</v>
      </c>
      <c r="C76" s="131"/>
      <c r="D76" s="138" t="s">
        <v>412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470</v>
      </c>
      <c r="E92" s="106"/>
      <c r="F92" s="204" t="s">
        <v>356</v>
      </c>
    </row>
    <row r="93" spans="1:7" x14ac:dyDescent="0.3">
      <c r="A93" s="4" t="s">
        <v>359</v>
      </c>
      <c r="B93" s="130">
        <v>2</v>
      </c>
      <c r="C93" s="130"/>
      <c r="D93" s="129"/>
      <c r="E93" s="94"/>
      <c r="F93" s="204"/>
    </row>
    <row r="94" spans="1:7" x14ac:dyDescent="0.3">
      <c r="A94" s="332" t="s">
        <v>379</v>
      </c>
      <c r="B94" s="333"/>
      <c r="C94" s="333"/>
      <c r="D94" s="333"/>
      <c r="E94" s="333"/>
      <c r="F94" s="334"/>
    </row>
    <row r="95" spans="1:7" ht="26.25" customHeight="1" x14ac:dyDescent="0.3">
      <c r="A95" s="229" t="s">
        <v>361</v>
      </c>
      <c r="B95" s="130">
        <v>2</v>
      </c>
      <c r="C95" s="230"/>
      <c r="D95" s="231"/>
      <c r="E95" s="106"/>
      <c r="F95" s="204"/>
    </row>
    <row r="96" spans="1:7" s="112" customFormat="1" ht="31.5" customHeight="1" x14ac:dyDescent="0.3">
      <c r="A96" s="55" t="s">
        <v>458</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43181</v>
      </c>
      <c r="B106" s="124"/>
      <c r="C106" s="135"/>
      <c r="D106" s="124"/>
    </row>
    <row r="107" spans="1:7" x14ac:dyDescent="0.3">
      <c r="A107" s="322" t="s">
        <v>30</v>
      </c>
      <c r="B107" s="323" t="s">
        <v>31</v>
      </c>
      <c r="C107" s="323"/>
      <c r="D107" s="323" t="s">
        <v>46</v>
      </c>
      <c r="E107" s="324" t="s">
        <v>310</v>
      </c>
      <c r="F107" s="324" t="s">
        <v>360</v>
      </c>
    </row>
    <row r="108" spans="1:7" x14ac:dyDescent="0.3">
      <c r="A108" s="322"/>
      <c r="B108" s="41" t="s">
        <v>34</v>
      </c>
      <c r="C108" s="41" t="s">
        <v>33</v>
      </c>
      <c r="D108" s="323"/>
      <c r="E108" s="324"/>
      <c r="F108" s="32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459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ht="82.5" x14ac:dyDescent="0.3">
      <c r="A126" s="70" t="s">
        <v>251</v>
      </c>
      <c r="B126" s="130">
        <v>1</v>
      </c>
      <c r="C126" s="130"/>
      <c r="D126" s="157" t="s">
        <v>449</v>
      </c>
      <c r="E126" s="94"/>
      <c r="F126" s="204" t="s">
        <v>356</v>
      </c>
    </row>
    <row r="127" spans="1:6" ht="82.5" x14ac:dyDescent="0.3">
      <c r="A127" s="191" t="s">
        <v>68</v>
      </c>
      <c r="B127" s="130" t="s">
        <v>32</v>
      </c>
      <c r="C127" s="213"/>
      <c r="D127" s="116" t="s">
        <v>471</v>
      </c>
      <c r="E127" s="95"/>
      <c r="F127" s="204"/>
    </row>
    <row r="128" spans="1:6" ht="82.5" x14ac:dyDescent="0.3">
      <c r="A128" s="4" t="s">
        <v>170</v>
      </c>
      <c r="B128" s="130">
        <v>0</v>
      </c>
      <c r="C128" s="131"/>
      <c r="D128" s="113" t="s">
        <v>413</v>
      </c>
      <c r="E128" s="95" t="s">
        <v>414</v>
      </c>
      <c r="F128" s="204" t="s">
        <v>356</v>
      </c>
    </row>
    <row r="129" spans="1:7" s="112" customFormat="1" ht="66.75" customHeight="1" x14ac:dyDescent="0.3">
      <c r="A129" s="238" t="s">
        <v>460</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49.5" x14ac:dyDescent="0.3">
      <c r="A132" s="210" t="s">
        <v>157</v>
      </c>
      <c r="B132" s="130">
        <v>2</v>
      </c>
      <c r="C132" s="150" t="str">
        <f>IF(B132=0, -5, "0")</f>
        <v>0</v>
      </c>
      <c r="D132" s="295" t="s">
        <v>415</v>
      </c>
      <c r="E132" s="95"/>
      <c r="F132" s="204"/>
      <c r="G132" s="127"/>
    </row>
    <row r="133" spans="1:7" ht="36" customHeight="1" x14ac:dyDescent="0.35">
      <c r="A133" s="191" t="s">
        <v>399</v>
      </c>
      <c r="B133" s="130">
        <v>1</v>
      </c>
      <c r="C133" s="130"/>
      <c r="D133" s="235" t="s">
        <v>416</v>
      </c>
      <c r="E133" s="67"/>
      <c r="F133" s="204" t="s">
        <v>357</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0.8529411764705882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0</v>
      </c>
      <c r="C147" s="150">
        <f>IF(B147=0, -5, "0")</f>
        <v>-5</v>
      </c>
      <c r="D147" s="149" t="s">
        <v>417</v>
      </c>
      <c r="E147" s="116" t="s">
        <v>418</v>
      </c>
      <c r="F147" s="204" t="s">
        <v>356</v>
      </c>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54</v>
      </c>
    </row>
    <row r="158" spans="1:7" ht="18" x14ac:dyDescent="0.35">
      <c r="A158" s="42" t="s">
        <v>200</v>
      </c>
      <c r="B158" s="152"/>
      <c r="C158" s="153"/>
      <c r="D158" s="144">
        <f>D157/(COUNT(B143:C147,B110:C116,B121:C138,B149:C153)*2)</f>
        <v>0.79411764705882348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43181</v>
      </c>
      <c r="B161" s="124"/>
      <c r="C161" s="135"/>
      <c r="D161" s="127"/>
    </row>
    <row r="162" spans="1:7" x14ac:dyDescent="0.3">
      <c r="A162" s="322" t="s">
        <v>30</v>
      </c>
      <c r="B162" s="323" t="s">
        <v>31</v>
      </c>
      <c r="C162" s="323"/>
      <c r="D162" s="323" t="s">
        <v>46</v>
      </c>
      <c r="E162" s="324" t="s">
        <v>310</v>
      </c>
      <c r="F162" s="324" t="s">
        <v>360</v>
      </c>
      <c r="G162" s="127"/>
    </row>
    <row r="163" spans="1:7" x14ac:dyDescent="0.3">
      <c r="A163" s="322"/>
      <c r="B163" s="41" t="s">
        <v>34</v>
      </c>
      <c r="C163" s="41" t="s">
        <v>33</v>
      </c>
      <c r="D163" s="323"/>
      <c r="E163" s="324"/>
      <c r="F163" s="32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t="s">
        <v>419</v>
      </c>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461</v>
      </c>
      <c r="E185" s="95" t="s">
        <v>450</v>
      </c>
      <c r="F185" s="204" t="s">
        <v>357</v>
      </c>
    </row>
    <row r="186" spans="1:7" ht="28.5" customHeight="1" x14ac:dyDescent="0.35">
      <c r="A186" s="266" t="s">
        <v>186</v>
      </c>
      <c r="B186" s="130">
        <v>2</v>
      </c>
      <c r="C186" s="136" t="str">
        <f>IF(B186=0, -10, "0")</f>
        <v>0</v>
      </c>
      <c r="D186" s="165" t="s">
        <v>419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43181</v>
      </c>
      <c r="B208" s="124"/>
      <c r="C208" s="135"/>
      <c r="D208" s="124"/>
    </row>
    <row r="209" spans="1:7" x14ac:dyDescent="0.3">
      <c r="A209" s="322" t="s">
        <v>30</v>
      </c>
      <c r="B209" s="323" t="s">
        <v>31</v>
      </c>
      <c r="C209" s="323"/>
      <c r="D209" s="323" t="s">
        <v>46</v>
      </c>
      <c r="E209" s="324" t="s">
        <v>310</v>
      </c>
      <c r="F209" s="324" t="s">
        <v>360</v>
      </c>
      <c r="G209" s="127"/>
    </row>
    <row r="210" spans="1:7" x14ac:dyDescent="0.3">
      <c r="A210" s="322"/>
      <c r="B210" s="41" t="s">
        <v>34</v>
      </c>
      <c r="C210" s="41" t="s">
        <v>33</v>
      </c>
      <c r="D210" s="323"/>
      <c r="E210" s="324"/>
      <c r="F210" s="324"/>
    </row>
    <row r="211" spans="1:7" ht="18" x14ac:dyDescent="0.3">
      <c r="A211" s="194" t="s">
        <v>145</v>
      </c>
      <c r="B211" s="195"/>
      <c r="C211" s="195"/>
      <c r="D211" s="195"/>
      <c r="E211" s="195"/>
      <c r="F211" s="197"/>
    </row>
    <row r="212" spans="1:7" ht="33" x14ac:dyDescent="0.3">
      <c r="A212" s="7" t="s">
        <v>53</v>
      </c>
      <c r="B212" s="130">
        <v>2</v>
      </c>
      <c r="C212" s="130"/>
      <c r="D212" s="95" t="s">
        <v>422</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t="s">
        <v>419</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113" t="s">
        <v>420</v>
      </c>
      <c r="E226" s="116" t="s">
        <v>451</v>
      </c>
      <c r="F226" s="204" t="s">
        <v>356</v>
      </c>
      <c r="G226" s="127"/>
    </row>
    <row r="227" spans="1:7" ht="33" x14ac:dyDescent="0.3">
      <c r="A227" s="208" t="s">
        <v>314</v>
      </c>
      <c r="B227" s="130">
        <v>2</v>
      </c>
      <c r="C227" s="150" t="str">
        <f>IF(B227=0, -5, "0")</f>
        <v>0</v>
      </c>
      <c r="D227" s="95" t="s">
        <v>421</v>
      </c>
      <c r="E227" s="94"/>
      <c r="F227" s="204"/>
      <c r="G227" s="127"/>
    </row>
    <row r="228" spans="1:7" ht="28.5" customHeight="1" x14ac:dyDescent="0.3">
      <c r="A228" s="4" t="s">
        <v>173</v>
      </c>
      <c r="B228" s="130">
        <v>2</v>
      </c>
      <c r="C228" s="136"/>
      <c r="D228" s="113"/>
      <c r="E228" s="94"/>
      <c r="F228" s="204"/>
    </row>
    <row r="229" spans="1:7" ht="49.5" x14ac:dyDescent="0.3">
      <c r="A229" s="70" t="s">
        <v>160</v>
      </c>
      <c r="B229" s="130">
        <v>2</v>
      </c>
      <c r="C229" s="136"/>
      <c r="D229" s="113" t="s">
        <v>452</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149" t="s">
        <v>472</v>
      </c>
      <c r="E238" s="113" t="s">
        <v>473</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82.5" x14ac:dyDescent="0.3">
      <c r="A242" s="70" t="s">
        <v>178</v>
      </c>
      <c r="B242" s="130">
        <v>1</v>
      </c>
      <c r="C242" s="130"/>
      <c r="D242" s="129" t="s">
        <v>462</v>
      </c>
      <c r="E242" s="94"/>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0.66666666666666663</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43181</v>
      </c>
      <c r="B269" s="124"/>
      <c r="C269" s="135"/>
      <c r="D269" s="124"/>
      <c r="F269" s="206"/>
      <c r="G269" s="214"/>
    </row>
    <row r="270" spans="1:7" s="16" customFormat="1" x14ac:dyDescent="0.3">
      <c r="A270" s="322" t="s">
        <v>30</v>
      </c>
      <c r="B270" s="323" t="s">
        <v>31</v>
      </c>
      <c r="C270" s="323"/>
      <c r="D270" s="323" t="s">
        <v>46</v>
      </c>
      <c r="E270" s="324" t="s">
        <v>310</v>
      </c>
      <c r="F270" s="324" t="s">
        <v>360</v>
      </c>
      <c r="G270" s="214"/>
    </row>
    <row r="271" spans="1:7" s="16" customFormat="1" x14ac:dyDescent="0.3">
      <c r="A271" s="322"/>
      <c r="B271" s="41" t="s">
        <v>34</v>
      </c>
      <c r="C271" s="41" t="s">
        <v>33</v>
      </c>
      <c r="D271" s="323"/>
      <c r="E271" s="324"/>
      <c r="F271" s="324"/>
      <c r="G271" s="214"/>
    </row>
    <row r="272" spans="1:7" s="16" customFormat="1" ht="18" x14ac:dyDescent="0.3">
      <c r="A272" s="194" t="s">
        <v>72</v>
      </c>
      <c r="B272" s="195"/>
      <c r="C272" s="195"/>
      <c r="D272" s="195"/>
      <c r="E272" s="195"/>
      <c r="F272" s="197"/>
      <c r="G272" s="214"/>
    </row>
    <row r="273" spans="1:7" s="16" customFormat="1" ht="66" x14ac:dyDescent="0.3">
      <c r="A273" s="222" t="s">
        <v>364</v>
      </c>
      <c r="B273" s="130">
        <v>0</v>
      </c>
      <c r="C273" s="150"/>
      <c r="D273" s="113" t="s">
        <v>420</v>
      </c>
      <c r="E273" s="149" t="s">
        <v>423</v>
      </c>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33" x14ac:dyDescent="0.3">
      <c r="A278" s="208" t="s">
        <v>148</v>
      </c>
      <c r="B278" s="130">
        <v>2</v>
      </c>
      <c r="C278" s="150" t="str">
        <f>IF(B278=0, -5, "0")</f>
        <v>0</v>
      </c>
      <c r="D278" s="116" t="s">
        <v>424</v>
      </c>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66" x14ac:dyDescent="0.3">
      <c r="A300" s="70" t="s">
        <v>376</v>
      </c>
      <c r="B300" s="130">
        <v>2</v>
      </c>
      <c r="C300" s="239"/>
      <c r="D300" s="226" t="s">
        <v>463</v>
      </c>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0.89473684210526316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56</v>
      </c>
      <c r="F317" s="206"/>
      <c r="G317" s="214"/>
    </row>
    <row r="318" spans="1:7" s="16" customFormat="1" ht="18" x14ac:dyDescent="0.35">
      <c r="A318" s="42" t="s">
        <v>203</v>
      </c>
      <c r="B318" s="152"/>
      <c r="C318" s="153"/>
      <c r="D318" s="144">
        <f>D317/(COUNT(B273:C284,B289:C307,B309:C313)*2)</f>
        <v>0.90322580645161288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43181</v>
      </c>
      <c r="B321" s="124"/>
      <c r="C321" s="135"/>
      <c r="D321" s="127"/>
    </row>
    <row r="322" spans="1:7" x14ac:dyDescent="0.3">
      <c r="A322" s="322" t="s">
        <v>30</v>
      </c>
      <c r="B322" s="323" t="s">
        <v>31</v>
      </c>
      <c r="C322" s="323"/>
      <c r="D322" s="323" t="s">
        <v>46</v>
      </c>
      <c r="E322" s="324" t="s">
        <v>310</v>
      </c>
      <c r="F322" s="324" t="s">
        <v>360</v>
      </c>
      <c r="G322" s="127"/>
    </row>
    <row r="323" spans="1:7" x14ac:dyDescent="0.3">
      <c r="A323" s="322"/>
      <c r="B323" s="41" t="s">
        <v>34</v>
      </c>
      <c r="C323" s="41" t="s">
        <v>33</v>
      </c>
      <c r="D323" s="323"/>
      <c r="E323" s="324"/>
      <c r="F323" s="32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89"/>
      <c r="E350" s="289"/>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43181</v>
      </c>
      <c r="B361" s="124"/>
      <c r="C361" s="135"/>
      <c r="D361" s="124"/>
    </row>
    <row r="362" spans="1:7" x14ac:dyDescent="0.3">
      <c r="A362" s="322" t="s">
        <v>30</v>
      </c>
      <c r="B362" s="323" t="s">
        <v>31</v>
      </c>
      <c r="C362" s="323"/>
      <c r="D362" s="323" t="s">
        <v>46</v>
      </c>
      <c r="E362" s="324" t="s">
        <v>310</v>
      </c>
      <c r="F362" s="324" t="s">
        <v>360</v>
      </c>
      <c r="G362" s="127"/>
    </row>
    <row r="363" spans="1:7" x14ac:dyDescent="0.3">
      <c r="A363" s="322"/>
      <c r="B363" s="41" t="s">
        <v>34</v>
      </c>
      <c r="C363" s="41" t="s">
        <v>33</v>
      </c>
      <c r="D363" s="323"/>
      <c r="E363" s="324"/>
      <c r="F363" s="32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474</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1</v>
      </c>
      <c r="C384" s="130"/>
      <c r="D384" s="149" t="s">
        <v>425</v>
      </c>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43181</v>
      </c>
      <c r="B394" s="124"/>
      <c r="C394" s="135"/>
      <c r="D394" s="127"/>
      <c r="G394" s="127"/>
    </row>
    <row r="395" spans="1:7" x14ac:dyDescent="0.3">
      <c r="A395" s="322" t="s">
        <v>30</v>
      </c>
      <c r="B395" s="323" t="s">
        <v>31</v>
      </c>
      <c r="C395" s="323"/>
      <c r="D395" s="323" t="s">
        <v>46</v>
      </c>
      <c r="E395" s="324" t="s">
        <v>310</v>
      </c>
      <c r="F395" s="324" t="s">
        <v>360</v>
      </c>
      <c r="G395" s="127"/>
    </row>
    <row r="396" spans="1:7" x14ac:dyDescent="0.3">
      <c r="A396" s="322"/>
      <c r="B396" s="41" t="s">
        <v>34</v>
      </c>
      <c r="C396" s="41" t="s">
        <v>33</v>
      </c>
      <c r="D396" s="323"/>
      <c r="E396" s="324"/>
      <c r="F396" s="32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t="s">
        <v>411</v>
      </c>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1</v>
      </c>
      <c r="C436" s="130"/>
      <c r="D436" s="129" t="s">
        <v>426</v>
      </c>
      <c r="E436" s="94"/>
      <c r="F436" s="204" t="s">
        <v>357</v>
      </c>
      <c r="G436" s="233"/>
    </row>
    <row r="437" spans="1:7" ht="33" x14ac:dyDescent="0.3">
      <c r="A437" s="10" t="s">
        <v>391</v>
      </c>
      <c r="B437" s="130">
        <v>1</v>
      </c>
      <c r="C437" s="130"/>
      <c r="D437" s="129" t="s">
        <v>427</v>
      </c>
      <c r="E437" s="94"/>
      <c r="F437" s="204" t="s">
        <v>357</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43181</v>
      </c>
      <c r="B447" s="124"/>
      <c r="C447" s="135"/>
      <c r="D447" s="124"/>
    </row>
    <row r="448" spans="1:7" x14ac:dyDescent="0.3">
      <c r="A448" s="322" t="s">
        <v>30</v>
      </c>
      <c r="B448" s="323" t="s">
        <v>31</v>
      </c>
      <c r="C448" s="323"/>
      <c r="D448" s="323" t="s">
        <v>46</v>
      </c>
      <c r="E448" s="324" t="s">
        <v>310</v>
      </c>
      <c r="F448" s="324" t="s">
        <v>360</v>
      </c>
      <c r="G448" s="127"/>
    </row>
    <row r="449" spans="1:6" x14ac:dyDescent="0.3">
      <c r="A449" s="322"/>
      <c r="B449" s="41" t="s">
        <v>34</v>
      </c>
      <c r="C449" s="41" t="s">
        <v>33</v>
      </c>
      <c r="D449" s="323"/>
      <c r="E449" s="324"/>
      <c r="F449" s="32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x14ac:dyDescent="0.3">
      <c r="A464" s="70" t="s">
        <v>133</v>
      </c>
      <c r="B464" s="130">
        <v>1</v>
      </c>
      <c r="C464" s="130"/>
      <c r="D464" s="138" t="s">
        <v>475</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43181</v>
      </c>
      <c r="B484" s="124"/>
      <c r="C484" s="135"/>
      <c r="D484" s="124"/>
    </row>
    <row r="485" spans="1:7" x14ac:dyDescent="0.3">
      <c r="A485" s="322" t="s">
        <v>30</v>
      </c>
      <c r="B485" s="323" t="s">
        <v>31</v>
      </c>
      <c r="C485" s="323"/>
      <c r="D485" s="323" t="s">
        <v>46</v>
      </c>
      <c r="E485" s="324" t="s">
        <v>310</v>
      </c>
      <c r="F485" s="324" t="s">
        <v>360</v>
      </c>
      <c r="G485" s="127"/>
    </row>
    <row r="486" spans="1:7" x14ac:dyDescent="0.3">
      <c r="A486" s="322"/>
      <c r="B486" s="41" t="s">
        <v>34</v>
      </c>
      <c r="C486" s="41" t="s">
        <v>33</v>
      </c>
      <c r="D486" s="323"/>
      <c r="E486" s="324"/>
      <c r="F486" s="32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43181</v>
      </c>
      <c r="B506" s="124"/>
      <c r="C506" s="135"/>
      <c r="D506" s="124"/>
    </row>
    <row r="507" spans="1:7" x14ac:dyDescent="0.3">
      <c r="A507" s="322" t="s">
        <v>30</v>
      </c>
      <c r="B507" s="323" t="s">
        <v>31</v>
      </c>
      <c r="C507" s="323"/>
      <c r="D507" s="323" t="s">
        <v>46</v>
      </c>
      <c r="E507" s="324" t="s">
        <v>310</v>
      </c>
      <c r="F507" s="324" t="s">
        <v>360</v>
      </c>
      <c r="G507" s="127"/>
    </row>
    <row r="508" spans="1:7" x14ac:dyDescent="0.3">
      <c r="A508" s="322"/>
      <c r="B508" s="41" t="s">
        <v>34</v>
      </c>
      <c r="C508" s="41" t="s">
        <v>33</v>
      </c>
      <c r="D508" s="323"/>
      <c r="E508" s="324"/>
      <c r="F508" s="324"/>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43181</v>
      </c>
      <c r="B517" s="124"/>
      <c r="C517" s="135"/>
      <c r="D517" s="124"/>
    </row>
    <row r="518" spans="1:7" x14ac:dyDescent="0.3">
      <c r="A518" s="322" t="s">
        <v>30</v>
      </c>
      <c r="B518" s="323" t="s">
        <v>31</v>
      </c>
      <c r="C518" s="323"/>
      <c r="D518" s="323" t="s">
        <v>46</v>
      </c>
      <c r="E518" s="324" t="s">
        <v>310</v>
      </c>
      <c r="F518" s="324" t="s">
        <v>360</v>
      </c>
      <c r="G518" s="127"/>
    </row>
    <row r="519" spans="1:7" x14ac:dyDescent="0.3">
      <c r="A519" s="322"/>
      <c r="B519" s="41" t="s">
        <v>34</v>
      </c>
      <c r="C519" s="41" t="s">
        <v>33</v>
      </c>
      <c r="D519" s="323"/>
      <c r="E519" s="324"/>
      <c r="F519" s="324"/>
    </row>
    <row r="520" spans="1:7" x14ac:dyDescent="0.3">
      <c r="A520" s="4" t="s">
        <v>9</v>
      </c>
      <c r="B520" s="130" t="s">
        <v>32</v>
      </c>
      <c r="C520" s="130"/>
      <c r="D520" s="95"/>
      <c r="E520" s="94"/>
      <c r="F520" s="204" t="s">
        <v>356</v>
      </c>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t="s">
        <v>453</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43181</v>
      </c>
      <c r="B537" s="124"/>
      <c r="C537" s="135"/>
      <c r="D537" s="124"/>
      <c r="G537" s="127"/>
    </row>
    <row r="538" spans="1:7" x14ac:dyDescent="0.3">
      <c r="A538" s="322" t="s">
        <v>30</v>
      </c>
      <c r="B538" s="323" t="s">
        <v>31</v>
      </c>
      <c r="C538" s="323"/>
      <c r="D538" s="323" t="s">
        <v>46</v>
      </c>
      <c r="E538" s="324" t="s">
        <v>310</v>
      </c>
      <c r="F538" s="324" t="s">
        <v>360</v>
      </c>
      <c r="G538" s="127"/>
    </row>
    <row r="539" spans="1:7" x14ac:dyDescent="0.3">
      <c r="A539" s="322"/>
      <c r="B539" s="41" t="s">
        <v>34</v>
      </c>
      <c r="C539" s="41" t="s">
        <v>33</v>
      </c>
      <c r="D539" s="323"/>
      <c r="E539" s="324"/>
      <c r="F539" s="324"/>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0.93288590604026844</v>
      </c>
    </row>
  </sheetData>
  <sheetProtection algorithmName="SHA-512" hashValue="KX6swMOqzCA3CNYxEIbdgmUBU/OUsC4BKqmdKWbrs6guOwVLeObuNMYHZL06Fe6LcflYlrTqsZCKijWNGek3Vg==" saltValue="ZDqGGDelGw19yr61Z9m2w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159" max="6" man="1"/>
    <brk id="267" max="6" man="1"/>
    <brk id="391" max="6" man="1"/>
    <brk id="53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8" zoomScaleNormal="90" zoomScaleSheetLayoutView="98"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62" t="s">
        <v>50</v>
      </c>
      <c r="B6" s="362"/>
      <c r="C6" s="362"/>
      <c r="D6" s="362"/>
      <c r="E6" s="362"/>
      <c r="F6" s="362"/>
      <c r="G6" s="125"/>
    </row>
    <row r="7" spans="1:7" s="12" customFormat="1" ht="21.75" customHeight="1" x14ac:dyDescent="0.45">
      <c r="A7" s="343" t="str">
        <f>'A1 Exploitation'!A8:F8</f>
        <v>Menzel Bourguiba</v>
      </c>
      <c r="B7" s="343"/>
      <c r="C7" s="343"/>
      <c r="D7" s="343"/>
      <c r="E7" s="343"/>
      <c r="F7" s="343"/>
      <c r="G7" s="125"/>
    </row>
    <row r="8" spans="1:7" s="12" customFormat="1" ht="24" x14ac:dyDescent="0.45">
      <c r="A8" s="14" t="s">
        <v>42</v>
      </c>
      <c r="B8" s="363" t="str">
        <f>'A1 Exploitation'!B9:F9</f>
        <v>Dr Raja Bouhalfaya</v>
      </c>
      <c r="C8" s="363"/>
      <c r="D8" s="363"/>
      <c r="E8" s="363"/>
      <c r="F8" s="363"/>
      <c r="G8" s="125"/>
    </row>
    <row r="9" spans="1:7" s="12" customFormat="1" ht="24" x14ac:dyDescent="0.45">
      <c r="A9" s="15" t="s">
        <v>44</v>
      </c>
      <c r="B9" s="364" t="str">
        <f>'A1 Exploitation'!B10:F10</f>
        <v>Directeur du magasin et chefs rayons</v>
      </c>
      <c r="C9" s="364"/>
      <c r="D9" s="364"/>
      <c r="E9" s="364"/>
      <c r="F9" s="364"/>
      <c r="G9" s="125"/>
    </row>
    <row r="10" spans="1:7" s="12" customFormat="1" ht="24" x14ac:dyDescent="0.45">
      <c r="A10" s="14" t="s">
        <v>43</v>
      </c>
      <c r="B10" s="361">
        <f>'A1 Exploitation'!B11:F11</f>
        <v>43181</v>
      </c>
      <c r="C10" s="361"/>
      <c r="D10" s="361"/>
      <c r="E10" s="361"/>
      <c r="F10" s="361"/>
      <c r="G10" s="125"/>
    </row>
    <row r="11" spans="1:7" s="12" customFormat="1" ht="24" x14ac:dyDescent="0.45">
      <c r="A11" s="14" t="s">
        <v>294</v>
      </c>
      <c r="B11" s="360">
        <f>D199</f>
        <v>0.91228070175438591</v>
      </c>
      <c r="C11" s="360"/>
      <c r="D11" s="360"/>
      <c r="E11" s="360"/>
      <c r="F11" s="360"/>
      <c r="G11" s="125"/>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2"/>
    </row>
    <row r="14" spans="1:7" s="12" customFormat="1" ht="12.75" customHeight="1" x14ac:dyDescent="0.3">
      <c r="A14" s="322"/>
      <c r="B14" s="34" t="s">
        <v>34</v>
      </c>
      <c r="C14" s="34" t="s">
        <v>33</v>
      </c>
      <c r="D14" s="323"/>
      <c r="E14" s="323"/>
      <c r="F14" s="323"/>
      <c r="G14" s="127"/>
    </row>
    <row r="15" spans="1:7" x14ac:dyDescent="0.3">
      <c r="A15" s="17"/>
      <c r="B15" s="17"/>
      <c r="C15" s="17"/>
      <c r="D15" s="17"/>
    </row>
    <row r="16" spans="1:7" ht="19.5" x14ac:dyDescent="0.4">
      <c r="A16" s="355" t="s">
        <v>0</v>
      </c>
      <c r="B16" s="356"/>
      <c r="C16" s="356"/>
      <c r="D16" s="356"/>
      <c r="E16" s="356"/>
      <c r="F16" s="356"/>
      <c r="G16" s="126" t="s">
        <v>356</v>
      </c>
    </row>
    <row r="17" spans="1:7" ht="49.5" x14ac:dyDescent="0.3">
      <c r="A17" s="17" t="s">
        <v>269</v>
      </c>
      <c r="B17" s="94">
        <v>0</v>
      </c>
      <c r="C17" s="94"/>
      <c r="D17" s="113" t="s">
        <v>477</v>
      </c>
      <c r="E17" s="95" t="s">
        <v>454</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7" t="s">
        <v>36</v>
      </c>
      <c r="B22" s="353"/>
      <c r="C22" s="354"/>
      <c r="D22" s="250">
        <f>SUM(B17:C21)</f>
        <v>8</v>
      </c>
    </row>
    <row r="23" spans="1:7" x14ac:dyDescent="0.3">
      <c r="A23" s="348" t="s">
        <v>295</v>
      </c>
      <c r="B23" s="349"/>
      <c r="C23" s="350"/>
      <c r="D23" s="33">
        <f>D22/(COUNT(B17:C21)*2)</f>
        <v>0.8</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ht="33" x14ac:dyDescent="0.3">
      <c r="A27" s="17" t="s">
        <v>90</v>
      </c>
      <c r="B27" s="94">
        <v>2</v>
      </c>
      <c r="C27" s="94"/>
      <c r="D27" s="95" t="s">
        <v>428</v>
      </c>
      <c r="E27" s="94"/>
      <c r="F27" s="94"/>
    </row>
    <row r="28" spans="1:7" x14ac:dyDescent="0.3">
      <c r="A28" s="44" t="s">
        <v>370</v>
      </c>
      <c r="B28" s="94">
        <v>2</v>
      </c>
      <c r="C28" s="94"/>
      <c r="D28" s="95"/>
      <c r="E28" s="94"/>
      <c r="F28" s="94"/>
    </row>
    <row r="29" spans="1:7" ht="49.5" x14ac:dyDescent="0.3">
      <c r="A29" s="17" t="s">
        <v>280</v>
      </c>
      <c r="B29" s="94">
        <v>1</v>
      </c>
      <c r="C29" s="94"/>
      <c r="D29" s="95" t="s">
        <v>465</v>
      </c>
      <c r="E29" s="94"/>
      <c r="F29" s="94" t="s">
        <v>357</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8" t="s">
        <v>36</v>
      </c>
      <c r="B33" s="349"/>
      <c r="C33" s="350"/>
      <c r="D33" s="248">
        <f>SUM(B26:C32)</f>
        <v>13</v>
      </c>
    </row>
    <row r="34" spans="1:7" x14ac:dyDescent="0.3">
      <c r="A34" s="348" t="s">
        <v>295</v>
      </c>
      <c r="B34" s="349"/>
      <c r="C34" s="350"/>
      <c r="D34" s="33">
        <f>D33/(COUNT(B26:C32)*2)</f>
        <v>0.9285714285714286</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8" t="s">
        <v>36</v>
      </c>
      <c r="B42" s="349"/>
      <c r="C42" s="350"/>
      <c r="D42" s="248">
        <f>SUM(B37:C41)</f>
        <v>10</v>
      </c>
      <c r="E42" s="13"/>
      <c r="F42" s="13"/>
      <c r="G42" s="126"/>
    </row>
    <row r="43" spans="1:7" s="22" customFormat="1" x14ac:dyDescent="0.3">
      <c r="A43" s="348" t="s">
        <v>295</v>
      </c>
      <c r="B43" s="349"/>
      <c r="C43" s="350"/>
      <c r="D43" s="33">
        <f>D42/(COUNT(B37:C41)*2)</f>
        <v>1</v>
      </c>
      <c r="E43" s="13"/>
      <c r="F43" s="13"/>
      <c r="G43" s="126"/>
    </row>
    <row r="44" spans="1:7" s="22" customFormat="1" x14ac:dyDescent="0.3">
      <c r="A44" s="47"/>
      <c r="B44" s="48"/>
      <c r="C44" s="48"/>
      <c r="D44" s="49"/>
      <c r="G44" s="126"/>
    </row>
    <row r="45" spans="1:7" ht="19.5" x14ac:dyDescent="0.4">
      <c r="A45" s="358" t="s">
        <v>21</v>
      </c>
      <c r="B45" s="359"/>
      <c r="C45" s="359"/>
      <c r="D45" s="359"/>
      <c r="E45" s="359"/>
      <c r="F45" s="359"/>
    </row>
    <row r="46" spans="1:7" ht="49.5" x14ac:dyDescent="0.3">
      <c r="A46" s="17" t="s">
        <v>270</v>
      </c>
      <c r="B46" s="94">
        <v>1</v>
      </c>
      <c r="C46" s="94"/>
      <c r="D46" s="113" t="s">
        <v>429</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430</v>
      </c>
      <c r="E50" s="94"/>
      <c r="F50" s="94"/>
    </row>
    <row r="51" spans="1:7" ht="18" x14ac:dyDescent="0.35">
      <c r="A51" s="40" t="s">
        <v>296</v>
      </c>
      <c r="B51" s="94">
        <v>2</v>
      </c>
      <c r="C51" s="120" t="str">
        <f>IF(B51=0, -5, "0")</f>
        <v>0</v>
      </c>
      <c r="D51" s="98"/>
      <c r="E51" s="94"/>
      <c r="F51" s="94"/>
    </row>
    <row r="52" spans="1:7" x14ac:dyDescent="0.3">
      <c r="A52" s="348" t="s">
        <v>36</v>
      </c>
      <c r="B52" s="349"/>
      <c r="C52" s="350"/>
      <c r="D52" s="248">
        <f>SUM(B46:C51)</f>
        <v>11</v>
      </c>
    </row>
    <row r="53" spans="1:7" x14ac:dyDescent="0.3">
      <c r="A53" s="348" t="s">
        <v>295</v>
      </c>
      <c r="B53" s="349"/>
      <c r="C53" s="350"/>
      <c r="D53" s="33">
        <f>D52/(COUNT(B46:C51)*2)</f>
        <v>0.91666666666666663</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432</v>
      </c>
      <c r="E58" s="95"/>
      <c r="F58" s="94" t="s">
        <v>356</v>
      </c>
    </row>
    <row r="59" spans="1:7" x14ac:dyDescent="0.3">
      <c r="A59" s="23" t="s">
        <v>92</v>
      </c>
      <c r="B59" s="94">
        <v>2</v>
      </c>
      <c r="C59" s="94"/>
      <c r="D59" s="98"/>
      <c r="E59" s="94"/>
      <c r="F59" s="94"/>
    </row>
    <row r="60" spans="1:7" ht="36" x14ac:dyDescent="0.35">
      <c r="A60" s="43" t="s">
        <v>221</v>
      </c>
      <c r="B60" s="94">
        <v>2</v>
      </c>
      <c r="C60" s="120" t="str">
        <f>IF(B60=0, -5, "0")</f>
        <v>0</v>
      </c>
      <c r="D60" s="95" t="s">
        <v>431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8" t="s">
        <v>36</v>
      </c>
      <c r="B63" s="349"/>
      <c r="C63" s="350"/>
      <c r="D63" s="248">
        <f>SUM(B56:C62)</f>
        <v>13</v>
      </c>
    </row>
    <row r="64" spans="1:7" x14ac:dyDescent="0.3">
      <c r="A64" s="348" t="s">
        <v>295</v>
      </c>
      <c r="B64" s="349"/>
      <c r="C64" s="350"/>
      <c r="D64" s="33">
        <f>D63/(COUNT(B56:C62)*2)</f>
        <v>0.9285714285714286</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2</v>
      </c>
      <c r="C67" s="101"/>
      <c r="D67" s="102"/>
      <c r="E67" s="102"/>
      <c r="F67" s="94"/>
    </row>
    <row r="68" spans="1:7" ht="67.5" x14ac:dyDescent="0.4">
      <c r="A68" s="17" t="s">
        <v>272</v>
      </c>
      <c r="B68" s="100">
        <v>0</v>
      </c>
      <c r="C68" s="101"/>
      <c r="D68" s="113" t="s">
        <v>448</v>
      </c>
      <c r="E68" s="95" t="s">
        <v>466</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433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95" t="s">
        <v>434</v>
      </c>
      <c r="E83" s="108"/>
      <c r="F83" s="94"/>
    </row>
    <row r="84" spans="1:7" x14ac:dyDescent="0.3">
      <c r="A84" s="348" t="s">
        <v>36</v>
      </c>
      <c r="B84" s="349"/>
      <c r="C84" s="350"/>
      <c r="D84" s="248">
        <f>SUM(B67:C83)</f>
        <v>26</v>
      </c>
    </row>
    <row r="85" spans="1:7" x14ac:dyDescent="0.3">
      <c r="A85" s="348" t="s">
        <v>295</v>
      </c>
      <c r="B85" s="349"/>
      <c r="C85" s="350"/>
      <c r="D85" s="33">
        <f>D84/(COUNT(B67:C83)*2)</f>
        <v>0.9285714285714286</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95"/>
      <c r="E93" s="94"/>
      <c r="F93" s="94"/>
    </row>
    <row r="94" spans="1:7" ht="33.75" x14ac:dyDescent="0.35">
      <c r="A94" s="40" t="s">
        <v>235</v>
      </c>
      <c r="B94" s="110">
        <v>2</v>
      </c>
      <c r="C94" s="120" t="str">
        <f>IF(B94=0, -5, "0")</f>
        <v>0</v>
      </c>
      <c r="D94" s="124" t="s">
        <v>435</v>
      </c>
      <c r="E94" s="94"/>
      <c r="F94" s="94"/>
    </row>
    <row r="95" spans="1:7" x14ac:dyDescent="0.3">
      <c r="A95" s="20" t="s">
        <v>165</v>
      </c>
      <c r="B95" s="110">
        <v>2</v>
      </c>
      <c r="C95" s="94"/>
      <c r="D95" s="95"/>
      <c r="E95" s="94"/>
      <c r="F95" s="94"/>
    </row>
    <row r="96" spans="1:7" x14ac:dyDescent="0.3">
      <c r="A96" s="25" t="s">
        <v>282</v>
      </c>
      <c r="B96" s="110">
        <v>2</v>
      </c>
      <c r="C96" s="94"/>
      <c r="D96" s="12"/>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ht="33" x14ac:dyDescent="0.3">
      <c r="A101" s="51" t="s">
        <v>232</v>
      </c>
      <c r="B101" s="110">
        <v>1</v>
      </c>
      <c r="C101" s="94"/>
      <c r="D101" s="95" t="s">
        <v>467</v>
      </c>
      <c r="E101" s="94"/>
      <c r="F101" s="94" t="s">
        <v>356</v>
      </c>
    </row>
    <row r="102" spans="1:7" x14ac:dyDescent="0.3">
      <c r="A102" s="348" t="s">
        <v>36</v>
      </c>
      <c r="B102" s="349"/>
      <c r="C102" s="350"/>
      <c r="D102" s="248">
        <f>SUM(B88:C101)</f>
        <v>27</v>
      </c>
    </row>
    <row r="103" spans="1:7" x14ac:dyDescent="0.3">
      <c r="A103" s="348" t="s">
        <v>295</v>
      </c>
      <c r="B103" s="349"/>
      <c r="C103" s="35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436</v>
      </c>
      <c r="E112" s="94"/>
      <c r="F112" s="94"/>
      <c r="G112" s="126"/>
    </row>
    <row r="113" spans="1:7" s="22" customFormat="1" ht="33" x14ac:dyDescent="0.3">
      <c r="A113" s="21" t="s">
        <v>165</v>
      </c>
      <c r="B113" s="110">
        <v>1</v>
      </c>
      <c r="C113" s="94"/>
      <c r="D113" s="95" t="s">
        <v>437</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438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8" t="s">
        <v>36</v>
      </c>
      <c r="B118" s="349"/>
      <c r="C118" s="350"/>
      <c r="D118" s="248">
        <f>SUM(B107:C117)</f>
        <v>21</v>
      </c>
      <c r="E118" s="13"/>
      <c r="F118" s="13"/>
      <c r="G118" s="126"/>
    </row>
    <row r="119" spans="1:7" s="22" customFormat="1" x14ac:dyDescent="0.3">
      <c r="A119" s="348" t="s">
        <v>295</v>
      </c>
      <c r="B119" s="349"/>
      <c r="C119" s="350"/>
      <c r="D119" s="33">
        <f>D118/(COUNT(B107:C117)*2)</f>
        <v>0.95454545454545459</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468</v>
      </c>
      <c r="E126" s="102"/>
      <c r="F126" s="94" t="s">
        <v>356</v>
      </c>
    </row>
    <row r="127" spans="1:7" ht="36" x14ac:dyDescent="0.35">
      <c r="A127" s="43" t="s">
        <v>213</v>
      </c>
      <c r="B127" s="111">
        <v>2</v>
      </c>
      <c r="C127" s="120" t="str">
        <f>IF(B127=0, -5, "0")</f>
        <v>0</v>
      </c>
      <c r="D127" s="95" t="s">
        <v>439</v>
      </c>
      <c r="E127" s="102"/>
      <c r="F127" s="94"/>
    </row>
    <row r="128" spans="1:7" ht="18" x14ac:dyDescent="0.35">
      <c r="A128" s="40" t="s">
        <v>236</v>
      </c>
      <c r="B128" s="111">
        <v>2</v>
      </c>
      <c r="C128" s="120" t="str">
        <f>IF(B128=0, -5, "0")</f>
        <v>0</v>
      </c>
      <c r="D128" s="95" t="s">
        <v>440</v>
      </c>
      <c r="E128" s="95"/>
      <c r="F128" s="94"/>
    </row>
    <row r="129" spans="1:7" ht="33" x14ac:dyDescent="0.3">
      <c r="A129" s="20" t="s">
        <v>166</v>
      </c>
      <c r="B129" s="111">
        <v>1</v>
      </c>
      <c r="C129" s="121"/>
      <c r="D129" s="95" t="s">
        <v>441</v>
      </c>
      <c r="E129" s="95"/>
      <c r="F129" s="94" t="s">
        <v>357</v>
      </c>
    </row>
    <row r="130" spans="1:7" ht="50.25" x14ac:dyDescent="0.35">
      <c r="A130" s="43" t="s">
        <v>194</v>
      </c>
      <c r="B130" s="111">
        <v>2</v>
      </c>
      <c r="C130" s="120" t="str">
        <f>IF(B130=0, -5, "0")</f>
        <v>0</v>
      </c>
      <c r="D130" s="95" t="s">
        <v>442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8" t="s">
        <v>36</v>
      </c>
      <c r="B133" s="349"/>
      <c r="C133" s="350"/>
      <c r="D133" s="248">
        <f>SUM(B122:C132)</f>
        <v>20</v>
      </c>
    </row>
    <row r="134" spans="1:7" x14ac:dyDescent="0.3">
      <c r="A134" s="348" t="s">
        <v>295</v>
      </c>
      <c r="B134" s="349"/>
      <c r="C134" s="350"/>
      <c r="D134" s="32">
        <f>D133/(COUNT(B122:C132)*2)</f>
        <v>0.90909090909090906</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469</v>
      </c>
      <c r="E140" s="94"/>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5" t="s">
        <v>443</v>
      </c>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8" t="s">
        <v>36</v>
      </c>
      <c r="B149" s="349"/>
      <c r="C149" s="350"/>
      <c r="D149" s="248">
        <f>SUM(B137:C148)</f>
        <v>21</v>
      </c>
    </row>
    <row r="150" spans="1:7" x14ac:dyDescent="0.3">
      <c r="A150" s="348" t="s">
        <v>295</v>
      </c>
      <c r="B150" s="349"/>
      <c r="C150" s="350"/>
      <c r="D150" s="33">
        <f>D149/(COUNT(B137:C148)*2)</f>
        <v>0.95454545454545459</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2"/>
      <c r="E159" s="94"/>
      <c r="F159" s="94"/>
    </row>
    <row r="160" spans="1:7" x14ac:dyDescent="0.3">
      <c r="A160" s="75" t="s">
        <v>164</v>
      </c>
      <c r="B160" s="94">
        <v>2</v>
      </c>
      <c r="C160" s="94"/>
      <c r="D160" s="118"/>
      <c r="E160" s="94"/>
      <c r="F160" s="94"/>
    </row>
    <row r="161" spans="1:7" x14ac:dyDescent="0.3">
      <c r="A161" s="348" t="s">
        <v>36</v>
      </c>
      <c r="B161" s="353"/>
      <c r="C161" s="354"/>
      <c r="D161" s="250">
        <f>SUM(B153:C160)</f>
        <v>16</v>
      </c>
    </row>
    <row r="162" spans="1:7" x14ac:dyDescent="0.3">
      <c r="A162" s="348" t="s">
        <v>295</v>
      </c>
      <c r="B162" s="349"/>
      <c r="C162" s="350"/>
      <c r="D162" s="33">
        <f>D161/(COUNT(B153:C160)*2)</f>
        <v>1</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ht="66" x14ac:dyDescent="0.3">
      <c r="A166" s="17" t="s">
        <v>287</v>
      </c>
      <c r="B166" s="94">
        <v>1</v>
      </c>
      <c r="C166" s="94"/>
      <c r="D166" s="95" t="s">
        <v>455</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8" t="s">
        <v>36</v>
      </c>
      <c r="B169" s="349"/>
      <c r="C169" s="350"/>
      <c r="D169" s="248">
        <f>SUM(B165:C168)</f>
        <v>7</v>
      </c>
    </row>
    <row r="170" spans="1:7" x14ac:dyDescent="0.3">
      <c r="A170" s="348" t="s">
        <v>295</v>
      </c>
      <c r="B170" s="349"/>
      <c r="C170" s="350"/>
      <c r="D170" s="33">
        <f>D169/(COUNT(B165:C168)*2)</f>
        <v>0.875</v>
      </c>
    </row>
    <row r="171" spans="1:7" s="22" customFormat="1" x14ac:dyDescent="0.3">
      <c r="A171" s="26"/>
      <c r="B171" s="27"/>
      <c r="C171" s="27"/>
      <c r="D171" s="28"/>
      <c r="G171" s="126"/>
    </row>
    <row r="172" spans="1:7" ht="19.5" x14ac:dyDescent="0.4">
      <c r="A172" s="351" t="s">
        <v>17</v>
      </c>
      <c r="B172" s="352"/>
      <c r="C172" s="352"/>
      <c r="D172" s="352"/>
      <c r="E172" s="352"/>
      <c r="F172" s="352"/>
    </row>
    <row r="173" spans="1:7" ht="115.5" x14ac:dyDescent="0.3">
      <c r="A173" s="20" t="s">
        <v>180</v>
      </c>
      <c r="B173" s="94">
        <v>0</v>
      </c>
      <c r="C173" s="94"/>
      <c r="D173" s="95" t="s">
        <v>456</v>
      </c>
      <c r="E173" s="95" t="s">
        <v>444</v>
      </c>
      <c r="F173" s="94" t="s">
        <v>357</v>
      </c>
    </row>
    <row r="174" spans="1:7" ht="33" x14ac:dyDescent="0.3">
      <c r="A174" s="17" t="s">
        <v>87</v>
      </c>
      <c r="B174" s="94">
        <v>1</v>
      </c>
      <c r="C174" s="94"/>
      <c r="D174" s="95" t="s">
        <v>464</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8" t="s">
        <v>36</v>
      </c>
      <c r="B177" s="349"/>
      <c r="C177" s="350"/>
      <c r="D177" s="248">
        <f>SUM(B173:C176)</f>
        <v>5</v>
      </c>
    </row>
    <row r="178" spans="1:7" x14ac:dyDescent="0.3">
      <c r="A178" s="348" t="s">
        <v>295</v>
      </c>
      <c r="B178" s="349"/>
      <c r="C178" s="350"/>
      <c r="D178" s="33">
        <f>D177/(COUNT(B173:C176)*2)</f>
        <v>0.625</v>
      </c>
    </row>
    <row r="179" spans="1:7" s="22" customFormat="1" x14ac:dyDescent="0.3">
      <c r="A179" s="26"/>
      <c r="B179" s="27"/>
      <c r="C179" s="27"/>
      <c r="D179" s="28"/>
      <c r="G179" s="126"/>
    </row>
    <row r="180" spans="1:7" ht="19.5" x14ac:dyDescent="0.4">
      <c r="A180" s="346" t="s">
        <v>78</v>
      </c>
      <c r="B180" s="347"/>
      <c r="C180" s="347"/>
      <c r="D180" s="347"/>
      <c r="E180" s="347"/>
      <c r="F180" s="347"/>
    </row>
    <row r="181" spans="1:7" ht="33" x14ac:dyDescent="0.3">
      <c r="A181" s="44" t="s">
        <v>315</v>
      </c>
      <c r="B181" s="94">
        <v>0</v>
      </c>
      <c r="C181" s="94"/>
      <c r="D181" s="95" t="s">
        <v>445</v>
      </c>
      <c r="E181" s="95" t="s">
        <v>457</v>
      </c>
      <c r="F181" s="94" t="s">
        <v>357</v>
      </c>
    </row>
    <row r="182" spans="1:7" ht="33" x14ac:dyDescent="0.3">
      <c r="A182" s="52" t="s">
        <v>220</v>
      </c>
      <c r="B182" s="94">
        <v>1</v>
      </c>
      <c r="C182" s="94"/>
      <c r="D182" s="95" t="s">
        <v>446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8" t="s">
        <v>36</v>
      </c>
      <c r="B186" s="349"/>
      <c r="C186" s="350"/>
      <c r="D186" s="248">
        <f>SUM(B181:C185)</f>
        <v>7</v>
      </c>
    </row>
    <row r="187" spans="1:7" x14ac:dyDescent="0.3">
      <c r="A187" s="348" t="s">
        <v>295</v>
      </c>
      <c r="B187" s="349"/>
      <c r="C187" s="350"/>
      <c r="D187" s="33">
        <f>D186/(COUNT(B181:C185)*2)</f>
        <v>0.7</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447</v>
      </c>
      <c r="E192" s="94"/>
      <c r="F192" s="94" t="s">
        <v>357</v>
      </c>
    </row>
    <row r="193" spans="1:6" x14ac:dyDescent="0.3">
      <c r="A193" s="53" t="s">
        <v>189</v>
      </c>
      <c r="B193" s="94" t="s">
        <v>32</v>
      </c>
      <c r="C193" s="94"/>
      <c r="D193" s="94"/>
      <c r="E193" s="94"/>
      <c r="F193" s="94"/>
    </row>
    <row r="194" spans="1:6" x14ac:dyDescent="0.3">
      <c r="A194" s="348" t="s">
        <v>36</v>
      </c>
      <c r="B194" s="349"/>
      <c r="C194" s="350"/>
      <c r="D194" s="54">
        <f>SUM(B190:C193)</f>
        <v>3</v>
      </c>
    </row>
    <row r="195" spans="1:6" x14ac:dyDescent="0.3">
      <c r="A195" s="348" t="s">
        <v>295</v>
      </c>
      <c r="B195" s="349"/>
      <c r="C195" s="350"/>
      <c r="D195" s="33">
        <f>D194/(COUNT(B190:C193)*2)</f>
        <v>0.75</v>
      </c>
    </row>
    <row r="197" spans="1:6" ht="18" x14ac:dyDescent="0.35">
      <c r="A197" s="64" t="s">
        <v>246</v>
      </c>
      <c r="B197" s="63"/>
      <c r="C197" s="63"/>
      <c r="D197" s="293">
        <v>0</v>
      </c>
      <c r="E197" s="287"/>
      <c r="F197" s="288"/>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0.91228070175438591</v>
      </c>
    </row>
  </sheetData>
  <sheetProtection algorithmName="SHA-512" hashValue="skC786S+Vqu0LNzxZako+adTXwT4Q6fVX6FJsmc5Nrei7Qgj2NbRp+P1vxu52sHauyfCONpJJ7ikVqfBY+1dxA==" saltValue="J0JTYKMywEIgPG8RayRJQ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0" orientation="portrait" r:id="rId1"/>
  <rowBreaks count="2" manualBreakCount="2">
    <brk id="85" max="5" man="1"/>
    <brk id="170"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2" zoomScale="80" zoomScaleSheetLayoutView="80" workbookViewId="0">
      <selection activeCell="B65" sqref="B65:B8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42" t="s">
        <v>179</v>
      </c>
      <c r="B7" s="342"/>
      <c r="C7" s="342"/>
      <c r="D7" s="342"/>
      <c r="E7" s="342"/>
      <c r="F7" s="342"/>
      <c r="G7" s="125"/>
    </row>
    <row r="8" spans="1:7" ht="29.25" x14ac:dyDescent="0.45">
      <c r="A8" s="343" t="str">
        <f>'Page de garde'!D18</f>
        <v>Menzel Bourguiba</v>
      </c>
      <c r="B8" s="343"/>
      <c r="C8" s="343"/>
      <c r="D8" s="343"/>
      <c r="E8" s="343"/>
      <c r="F8" s="343"/>
      <c r="G8" s="125"/>
    </row>
    <row r="9" spans="1:7" ht="24" x14ac:dyDescent="0.45">
      <c r="A9" s="14" t="s">
        <v>42</v>
      </c>
      <c r="B9" s="344" t="s">
        <v>409</v>
      </c>
      <c r="C9" s="344"/>
      <c r="D9" s="344"/>
      <c r="E9" s="344"/>
      <c r="F9" s="344"/>
      <c r="G9" s="125"/>
    </row>
    <row r="10" spans="1:7" ht="24" x14ac:dyDescent="0.45">
      <c r="A10" s="15" t="s">
        <v>44</v>
      </c>
      <c r="B10" s="345" t="s">
        <v>410</v>
      </c>
      <c r="C10" s="345"/>
      <c r="D10" s="345"/>
      <c r="E10" s="345"/>
      <c r="F10" s="345"/>
      <c r="G10" s="125"/>
    </row>
    <row r="11" spans="1:7" ht="24" x14ac:dyDescent="0.45">
      <c r="A11" s="14" t="s">
        <v>43</v>
      </c>
      <c r="B11" s="340">
        <v>43280</v>
      </c>
      <c r="C11" s="340"/>
      <c r="D11" s="340"/>
      <c r="E11" s="340"/>
      <c r="F11" s="340"/>
      <c r="G11" s="125"/>
    </row>
    <row r="12" spans="1:7" ht="24" x14ac:dyDescent="0.45">
      <c r="A12" s="14" t="s">
        <v>239</v>
      </c>
      <c r="B12" s="338">
        <f>D549</f>
        <v>0.91107382550335569</v>
      </c>
      <c r="C12" s="338"/>
      <c r="D12" s="338"/>
      <c r="E12" s="338"/>
      <c r="F12" s="338"/>
      <c r="G12" s="125"/>
    </row>
    <row r="13" spans="1:7" ht="22.5" x14ac:dyDescent="0.45">
      <c r="D13" s="339"/>
      <c r="E13" s="339"/>
      <c r="F13" s="339"/>
      <c r="G13" s="33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43280</v>
      </c>
      <c r="B16" s="188"/>
      <c r="C16" s="188"/>
      <c r="D16" s="188"/>
      <c r="E16" s="188"/>
      <c r="F16" s="202"/>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t="s">
        <v>478</v>
      </c>
      <c r="E39" s="95" t="s">
        <v>479</v>
      </c>
      <c r="F39" s="204" t="s">
        <v>356</v>
      </c>
    </row>
    <row r="40" spans="1:7" ht="54" customHeight="1" x14ac:dyDescent="0.3">
      <c r="A40" s="70" t="s">
        <v>381</v>
      </c>
      <c r="B40" s="130">
        <v>1</v>
      </c>
      <c r="C40" s="130"/>
      <c r="D40" s="95" t="s">
        <v>529</v>
      </c>
      <c r="E40" s="94"/>
      <c r="F40" s="204" t="s">
        <v>357</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43280</v>
      </c>
      <c r="B49" s="124"/>
      <c r="C49" s="135"/>
      <c r="D49" s="124"/>
    </row>
    <row r="50" spans="1:7" x14ac:dyDescent="0.3">
      <c r="A50" s="322" t="s">
        <v>30</v>
      </c>
      <c r="B50" s="323" t="s">
        <v>31</v>
      </c>
      <c r="C50" s="323"/>
      <c r="D50" s="323" t="s">
        <v>46</v>
      </c>
      <c r="E50" s="324" t="s">
        <v>310</v>
      </c>
      <c r="F50" s="324" t="s">
        <v>360</v>
      </c>
      <c r="G50" s="127"/>
    </row>
    <row r="51" spans="1:7" x14ac:dyDescent="0.3">
      <c r="A51" s="322"/>
      <c r="B51" s="41" t="s">
        <v>34</v>
      </c>
      <c r="C51" s="41" t="s">
        <v>33</v>
      </c>
      <c r="D51" s="323"/>
      <c r="E51" s="324"/>
      <c r="F51" s="324"/>
    </row>
    <row r="52" spans="1:7" x14ac:dyDescent="0.3">
      <c r="A52" s="196" t="s">
        <v>58</v>
      </c>
      <c r="B52" s="197"/>
      <c r="C52" s="197"/>
      <c r="D52" s="197"/>
      <c r="E52" s="197"/>
      <c r="F52" s="197"/>
    </row>
    <row r="53" spans="1:7" x14ac:dyDescent="0.3">
      <c r="A53" s="10" t="s">
        <v>99</v>
      </c>
      <c r="B53" s="130">
        <v>2</v>
      </c>
      <c r="C53" s="130"/>
      <c r="D53" s="138"/>
      <c r="E53" s="94"/>
      <c r="F53" s="204"/>
    </row>
    <row r="54" spans="1:7" ht="82.5" x14ac:dyDescent="0.3">
      <c r="A54" s="18" t="s">
        <v>229</v>
      </c>
      <c r="B54" s="130">
        <v>1</v>
      </c>
      <c r="C54" s="130"/>
      <c r="D54" s="138" t="s">
        <v>530</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2</v>
      </c>
      <c r="C65" s="131" t="str">
        <f>IF(B65=0, -5, "0")</f>
        <v>0</v>
      </c>
      <c r="D65" s="149" t="s">
        <v>480</v>
      </c>
      <c r="E65" s="116"/>
      <c r="F65" s="204" t="s">
        <v>357</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123" t="s">
        <v>523</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296" t="s">
        <v>481</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2</v>
      </c>
      <c r="C76" s="131"/>
      <c r="D76" s="138" t="s">
        <v>482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0</v>
      </c>
      <c r="C81" s="131"/>
      <c r="D81" s="151" t="s">
        <v>483</v>
      </c>
      <c r="E81" s="116" t="s">
        <v>524</v>
      </c>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2" t="s">
        <v>379</v>
      </c>
      <c r="B94" s="333"/>
      <c r="C94" s="333"/>
      <c r="D94" s="333"/>
      <c r="E94" s="333"/>
      <c r="F94" s="33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43280</v>
      </c>
      <c r="B106" s="124"/>
      <c r="C106" s="135"/>
      <c r="D106" s="124"/>
    </row>
    <row r="107" spans="1:7" x14ac:dyDescent="0.3">
      <c r="A107" s="322" t="s">
        <v>30</v>
      </c>
      <c r="B107" s="323" t="s">
        <v>31</v>
      </c>
      <c r="C107" s="323"/>
      <c r="D107" s="323" t="s">
        <v>46</v>
      </c>
      <c r="E107" s="324" t="s">
        <v>310</v>
      </c>
      <c r="F107" s="324" t="s">
        <v>360</v>
      </c>
    </row>
    <row r="108" spans="1:7" x14ac:dyDescent="0.3">
      <c r="A108" s="322"/>
      <c r="B108" s="41" t="s">
        <v>34</v>
      </c>
      <c r="C108" s="41" t="s">
        <v>33</v>
      </c>
      <c r="D108" s="323"/>
      <c r="E108" s="324"/>
      <c r="F108" s="32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90" customHeight="1" x14ac:dyDescent="0.3">
      <c r="A129" s="238" t="s">
        <v>460</v>
      </c>
      <c r="B129" s="130">
        <v>2</v>
      </c>
      <c r="C129" s="213" t="str">
        <f>IF(B129=0, -5, "0")</f>
        <v>0</v>
      </c>
      <c r="D129" s="236"/>
      <c r="E129" s="116"/>
      <c r="F129" s="204"/>
      <c r="G129" s="127"/>
    </row>
    <row r="130" spans="1:7" ht="18" x14ac:dyDescent="0.3">
      <c r="A130" s="70" t="s">
        <v>240</v>
      </c>
      <c r="B130" s="130">
        <v>2</v>
      </c>
      <c r="C130" s="131"/>
      <c r="D130" s="154"/>
      <c r="E130" s="106"/>
      <c r="F130" s="204"/>
    </row>
    <row r="131" spans="1:7" ht="66" x14ac:dyDescent="0.3">
      <c r="A131" s="209" t="s">
        <v>380</v>
      </c>
      <c r="B131" s="130">
        <v>1</v>
      </c>
      <c r="C131" s="213" t="str">
        <f>IF(B131=0, -5, "0")</f>
        <v>0</v>
      </c>
      <c r="D131" s="123" t="s">
        <v>523</v>
      </c>
      <c r="E131" s="95"/>
      <c r="F131" s="204" t="s">
        <v>357</v>
      </c>
      <c r="G131" s="127"/>
    </row>
    <row r="132" spans="1:7" x14ac:dyDescent="0.3">
      <c r="A132" s="210" t="s">
        <v>157</v>
      </c>
      <c r="B132" s="130">
        <v>2</v>
      </c>
      <c r="C132" s="150" t="str">
        <f>IF(B132=0, -5, "0")</f>
        <v>0</v>
      </c>
      <c r="D132" s="241"/>
      <c r="E132" s="95"/>
      <c r="F132" s="204"/>
      <c r="G132" s="127"/>
    </row>
    <row r="133" spans="1:7" ht="36.75" customHeight="1" x14ac:dyDescent="0.35">
      <c r="A133" s="191" t="s">
        <v>399</v>
      </c>
      <c r="B133" s="130">
        <v>1</v>
      </c>
      <c r="C133" s="130"/>
      <c r="D133" s="235" t="s">
        <v>484</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82.5" x14ac:dyDescent="0.3">
      <c r="A147" s="238" t="s">
        <v>404</v>
      </c>
      <c r="B147" s="130">
        <v>0</v>
      </c>
      <c r="C147" s="150">
        <f>IF(B147=0, -5, "0")</f>
        <v>-5</v>
      </c>
      <c r="D147" s="116" t="s">
        <v>485</v>
      </c>
      <c r="E147" s="116" t="s">
        <v>537</v>
      </c>
      <c r="F147" s="204" t="s">
        <v>356</v>
      </c>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0.8</v>
      </c>
      <c r="E153" s="282">
        <f>COUNTIF('A1 Exploitation'!F110:F152,"ok")</f>
        <v>4</v>
      </c>
      <c r="F153" s="283">
        <f>COUNTA('A1 Exploitation'!F110:F152)</f>
        <v>5</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0.83333333333333337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43280</v>
      </c>
      <c r="B161" s="124"/>
      <c r="C161" s="135"/>
      <c r="D161" s="127"/>
    </row>
    <row r="162" spans="1:7" x14ac:dyDescent="0.3">
      <c r="A162" s="322" t="s">
        <v>30</v>
      </c>
      <c r="B162" s="323" t="s">
        <v>31</v>
      </c>
      <c r="C162" s="323"/>
      <c r="D162" s="323" t="s">
        <v>46</v>
      </c>
      <c r="E162" s="324" t="s">
        <v>310</v>
      </c>
      <c r="F162" s="324" t="s">
        <v>360</v>
      </c>
      <c r="G162" s="127"/>
    </row>
    <row r="163" spans="1:7" x14ac:dyDescent="0.3">
      <c r="A163" s="322"/>
      <c r="B163" s="41" t="s">
        <v>34</v>
      </c>
      <c r="C163" s="41" t="s">
        <v>33</v>
      </c>
      <c r="D163" s="323"/>
      <c r="E163" s="324"/>
      <c r="F163" s="32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486</v>
      </c>
      <c r="E185" s="123" t="s">
        <v>525</v>
      </c>
      <c r="F185" s="204" t="s">
        <v>357</v>
      </c>
    </row>
    <row r="186" spans="1:7" ht="28.5" customHeight="1" x14ac:dyDescent="0.35">
      <c r="A186" s="266" t="s">
        <v>186</v>
      </c>
      <c r="B186" s="130">
        <v>2</v>
      </c>
      <c r="C186" s="136" t="str">
        <f>IF(B186=0, -10, "0")</f>
        <v>0</v>
      </c>
      <c r="D186" s="297" t="s">
        <v>453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"0"))</f>
        <v>0</v>
      </c>
      <c r="C200" s="130"/>
      <c r="D200" s="281">
        <f>IFERROR(E200/F200,"N.A")</f>
        <v>0</v>
      </c>
      <c r="E200" s="282">
        <f>COUNTIF('A1 Exploitation'!F165:F199,"ok")</f>
        <v>0</v>
      </c>
      <c r="F200" s="283">
        <f>COUNTA('A1 Exploitation'!F165:F199)</f>
        <v>1</v>
      </c>
      <c r="G200" s="127"/>
    </row>
    <row r="201" spans="1:7" x14ac:dyDescent="0.3">
      <c r="A201" s="59" t="s">
        <v>36</v>
      </c>
      <c r="B201" s="59"/>
      <c r="C201" s="59"/>
      <c r="D201" s="59">
        <f>SUM(B176:C194,B196:C200)</f>
        <v>42</v>
      </c>
    </row>
    <row r="202" spans="1:7" x14ac:dyDescent="0.3">
      <c r="A202" s="5" t="s">
        <v>35</v>
      </c>
      <c r="B202" s="132"/>
      <c r="C202" s="133"/>
      <c r="D202" s="134">
        <f>D201/(COUNT(B176:C194,B196:C200)*2)</f>
        <v>0.95454545454545459</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0.96551724137931039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43280</v>
      </c>
      <c r="B208" s="124"/>
      <c r="C208" s="135"/>
      <c r="D208" s="124"/>
    </row>
    <row r="209" spans="1:7" x14ac:dyDescent="0.3">
      <c r="A209" s="322" t="s">
        <v>30</v>
      </c>
      <c r="B209" s="323" t="s">
        <v>31</v>
      </c>
      <c r="C209" s="323"/>
      <c r="D209" s="323" t="s">
        <v>46</v>
      </c>
      <c r="E209" s="324" t="s">
        <v>310</v>
      </c>
      <c r="F209" s="324" t="s">
        <v>360</v>
      </c>
      <c r="G209" s="127"/>
    </row>
    <row r="210" spans="1:7" x14ac:dyDescent="0.3">
      <c r="A210" s="322"/>
      <c r="B210" s="41" t="s">
        <v>34</v>
      </c>
      <c r="C210" s="41" t="s">
        <v>33</v>
      </c>
      <c r="D210" s="323"/>
      <c r="E210" s="324"/>
      <c r="F210" s="32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123" t="s">
        <v>421</v>
      </c>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82.5" x14ac:dyDescent="0.35">
      <c r="A230" s="268" t="s">
        <v>388</v>
      </c>
      <c r="B230" s="130">
        <v>1</v>
      </c>
      <c r="C230" s="136" t="str">
        <f>IF(B230=0, -10, "0")</f>
        <v>0</v>
      </c>
      <c r="D230" s="156" t="s">
        <v>487</v>
      </c>
      <c r="E230" s="94"/>
      <c r="F230" s="204" t="s">
        <v>357</v>
      </c>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37" customHeight="1" x14ac:dyDescent="0.3">
      <c r="A238" s="209" t="s">
        <v>66</v>
      </c>
      <c r="B238" s="130">
        <v>0</v>
      </c>
      <c r="C238" s="150">
        <f>IF(B238=0, -5, "0")</f>
        <v>-5</v>
      </c>
      <c r="D238" s="165" t="s">
        <v>488</v>
      </c>
      <c r="E238" s="113" t="s">
        <v>526</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0.72222222222222221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527</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305" t="s">
        <v>257</v>
      </c>
      <c r="B254" s="130">
        <v>1</v>
      </c>
      <c r="C254" s="131"/>
      <c r="D254" s="159" t="s">
        <v>489</v>
      </c>
      <c r="E254" s="106"/>
      <c r="F254" s="204" t="s">
        <v>357</v>
      </c>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3" x14ac:dyDescent="0.3">
      <c r="A259" s="219" t="s">
        <v>391</v>
      </c>
      <c r="B259" s="130">
        <v>1</v>
      </c>
      <c r="C259" s="131"/>
      <c r="D259" s="147" t="s">
        <v>490</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21</v>
      </c>
    </row>
    <row r="263" spans="1:7" x14ac:dyDescent="0.3">
      <c r="A263" s="5" t="s">
        <v>35</v>
      </c>
      <c r="B263" s="132"/>
      <c r="C263" s="133"/>
      <c r="D263" s="134">
        <f>D262/(COUNT(B248:C255,B257:C261)*2)</f>
        <v>0.875</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43280</v>
      </c>
      <c r="B269" s="124"/>
      <c r="C269" s="135"/>
      <c r="D269" s="124"/>
      <c r="F269" s="206"/>
      <c r="G269" s="214"/>
    </row>
    <row r="270" spans="1:7" s="16" customFormat="1" x14ac:dyDescent="0.3">
      <c r="A270" s="322" t="s">
        <v>30</v>
      </c>
      <c r="B270" s="323" t="s">
        <v>31</v>
      </c>
      <c r="C270" s="323"/>
      <c r="D270" s="323" t="s">
        <v>46</v>
      </c>
      <c r="E270" s="324" t="s">
        <v>310</v>
      </c>
      <c r="F270" s="324" t="s">
        <v>360</v>
      </c>
      <c r="G270" s="214"/>
    </row>
    <row r="271" spans="1:7" s="16" customFormat="1" x14ac:dyDescent="0.3">
      <c r="A271" s="322"/>
      <c r="B271" s="41" t="s">
        <v>34</v>
      </c>
      <c r="C271" s="41" t="s">
        <v>33</v>
      </c>
      <c r="D271" s="323"/>
      <c r="E271" s="324"/>
      <c r="F271" s="32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3" x14ac:dyDescent="0.3">
      <c r="A279" s="10" t="s">
        <v>174</v>
      </c>
      <c r="B279" s="130">
        <v>1</v>
      </c>
      <c r="C279" s="130"/>
      <c r="D279" s="116" t="s">
        <v>491</v>
      </c>
      <c r="E279" s="106"/>
      <c r="F279" s="204" t="s">
        <v>357</v>
      </c>
      <c r="G279" s="214"/>
    </row>
    <row r="280" spans="1:7" s="16" customFormat="1" x14ac:dyDescent="0.3">
      <c r="A280" s="10" t="s">
        <v>147</v>
      </c>
      <c r="B280" s="130">
        <v>1</v>
      </c>
      <c r="C280" s="150"/>
      <c r="D280" s="106" t="s">
        <v>492</v>
      </c>
      <c r="E280" s="106"/>
      <c r="F280" s="204" t="s">
        <v>356</v>
      </c>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298" t="s">
        <v>493</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49.5" x14ac:dyDescent="0.3">
      <c r="A312" s="219" t="s">
        <v>392</v>
      </c>
      <c r="B312" s="130">
        <v>1</v>
      </c>
      <c r="C312" s="213"/>
      <c r="D312" s="165" t="s">
        <v>535</v>
      </c>
      <c r="E312" s="106"/>
      <c r="F312" s="204" t="s">
        <v>356</v>
      </c>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37</v>
      </c>
      <c r="F314" s="206"/>
      <c r="G314" s="214"/>
    </row>
    <row r="315" spans="1:7" s="16" customFormat="1" x14ac:dyDescent="0.3">
      <c r="A315" s="5" t="s">
        <v>35</v>
      </c>
      <c r="B315" s="132"/>
      <c r="C315" s="133"/>
      <c r="D315" s="134">
        <f>D314/(COUNT(B289:C307,B309:C313)*2)</f>
        <v>0.92500000000000004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0.921875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43280</v>
      </c>
      <c r="B321" s="124"/>
      <c r="C321" s="135"/>
      <c r="D321" s="127"/>
    </row>
    <row r="322" spans="1:7" x14ac:dyDescent="0.3">
      <c r="A322" s="322" t="s">
        <v>30</v>
      </c>
      <c r="B322" s="323" t="s">
        <v>31</v>
      </c>
      <c r="C322" s="323"/>
      <c r="D322" s="323" t="s">
        <v>46</v>
      </c>
      <c r="E322" s="324" t="s">
        <v>310</v>
      </c>
      <c r="F322" s="324" t="s">
        <v>360</v>
      </c>
      <c r="G322" s="127"/>
    </row>
    <row r="323" spans="1:7" x14ac:dyDescent="0.3">
      <c r="A323" s="322"/>
      <c r="B323" s="41" t="s">
        <v>34</v>
      </c>
      <c r="C323" s="41" t="s">
        <v>33</v>
      </c>
      <c r="D323" s="323"/>
      <c r="E323" s="324"/>
      <c r="F323" s="32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494</v>
      </c>
      <c r="E338" s="94"/>
      <c r="F338" s="204" t="s">
        <v>357</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43280</v>
      </c>
      <c r="B361" s="124"/>
      <c r="C361" s="135"/>
      <c r="D361" s="124"/>
    </row>
    <row r="362" spans="1:7" x14ac:dyDescent="0.3">
      <c r="A362" s="322" t="s">
        <v>30</v>
      </c>
      <c r="B362" s="323" t="s">
        <v>31</v>
      </c>
      <c r="C362" s="323"/>
      <c r="D362" s="323" t="s">
        <v>46</v>
      </c>
      <c r="E362" s="324" t="s">
        <v>310</v>
      </c>
      <c r="F362" s="324" t="s">
        <v>360</v>
      </c>
      <c r="G362" s="127"/>
    </row>
    <row r="363" spans="1:7" x14ac:dyDescent="0.3">
      <c r="A363" s="322"/>
      <c r="B363" s="41" t="s">
        <v>34</v>
      </c>
      <c r="C363" s="41" t="s">
        <v>33</v>
      </c>
      <c r="D363" s="323"/>
      <c r="E363" s="324"/>
      <c r="F363" s="324"/>
    </row>
    <row r="364" spans="1:7" ht="18" x14ac:dyDescent="0.3">
      <c r="A364" s="194" t="s">
        <v>12</v>
      </c>
      <c r="B364" s="195"/>
      <c r="C364" s="195"/>
      <c r="D364" s="195"/>
      <c r="E364" s="195"/>
      <c r="F364" s="197"/>
    </row>
    <row r="365" spans="1:7" x14ac:dyDescent="0.3">
      <c r="A365" s="70" t="s">
        <v>99</v>
      </c>
      <c r="B365" s="130">
        <v>2</v>
      </c>
      <c r="C365" s="130"/>
      <c r="D365" s="113"/>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2</v>
      </c>
      <c r="F386" s="283">
        <f>COUNTA('A1 Exploitation'!F365:F385)</f>
        <v>2</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43280</v>
      </c>
      <c r="B394" s="124"/>
      <c r="C394" s="135"/>
      <c r="D394" s="127"/>
      <c r="G394" s="127"/>
    </row>
    <row r="395" spans="1:7" x14ac:dyDescent="0.3">
      <c r="A395" s="322" t="s">
        <v>30</v>
      </c>
      <c r="B395" s="323" t="s">
        <v>31</v>
      </c>
      <c r="C395" s="323"/>
      <c r="D395" s="323" t="s">
        <v>46</v>
      </c>
      <c r="E395" s="324" t="s">
        <v>310</v>
      </c>
      <c r="F395" s="324" t="s">
        <v>360</v>
      </c>
      <c r="G395" s="127"/>
    </row>
    <row r="396" spans="1:7" x14ac:dyDescent="0.3">
      <c r="A396" s="322"/>
      <c r="B396" s="41" t="s">
        <v>34</v>
      </c>
      <c r="C396" s="41" t="s">
        <v>33</v>
      </c>
      <c r="D396" s="323"/>
      <c r="E396" s="324"/>
      <c r="F396" s="32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38" t="s">
        <v>495</v>
      </c>
      <c r="E437" s="94"/>
      <c r="F437" s="204" t="s">
        <v>356</v>
      </c>
      <c r="G437" s="12"/>
    </row>
    <row r="438" spans="1:7" ht="33" x14ac:dyDescent="0.3">
      <c r="A438" s="10" t="s">
        <v>392</v>
      </c>
      <c r="B438" s="130">
        <v>1</v>
      </c>
      <c r="C438" s="150" t="str">
        <f>IF(B438=0, -5, "0")</f>
        <v>0</v>
      </c>
      <c r="D438" s="129" t="s">
        <v>496</v>
      </c>
      <c r="E438" s="94"/>
      <c r="F438" s="204" t="s">
        <v>357</v>
      </c>
      <c r="G438" s="12"/>
    </row>
    <row r="439" spans="1:7" ht="45" x14ac:dyDescent="0.3">
      <c r="A439" s="4" t="s">
        <v>249</v>
      </c>
      <c r="B439" s="280" t="str">
        <f>IF(D439=1, 2, IF(AND(D439&lt;1,D439&gt;0), 1, "0"))</f>
        <v>0</v>
      </c>
      <c r="C439" s="130"/>
      <c r="D439" s="281">
        <f>IFERROR(E439/F439,"N.A")</f>
        <v>0</v>
      </c>
      <c r="E439" s="282">
        <f>COUNTIF('A1 Exploitation'!F398:F438,"ok")</f>
        <v>0</v>
      </c>
      <c r="F439" s="283">
        <f>COUNTA('A1 Exploitation'!F398:F438)</f>
        <v>2</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43280</v>
      </c>
      <c r="B447" s="124"/>
      <c r="C447" s="135"/>
      <c r="D447" s="124"/>
    </row>
    <row r="448" spans="1:7" x14ac:dyDescent="0.3">
      <c r="A448" s="322" t="s">
        <v>30</v>
      </c>
      <c r="B448" s="323" t="s">
        <v>31</v>
      </c>
      <c r="C448" s="323"/>
      <c r="D448" s="323" t="s">
        <v>46</v>
      </c>
      <c r="E448" s="324" t="s">
        <v>310</v>
      </c>
      <c r="F448" s="324" t="s">
        <v>360</v>
      </c>
      <c r="G448" s="127"/>
    </row>
    <row r="449" spans="1:6" x14ac:dyDescent="0.3">
      <c r="A449" s="322"/>
      <c r="B449" s="41" t="s">
        <v>34</v>
      </c>
      <c r="C449" s="41" t="s">
        <v>33</v>
      </c>
      <c r="D449" s="323"/>
      <c r="E449" s="324"/>
      <c r="F449" s="32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497</v>
      </c>
      <c r="E464" s="94"/>
      <c r="F464" s="204" t="s">
        <v>356</v>
      </c>
    </row>
    <row r="465" spans="1:7" ht="132" x14ac:dyDescent="0.35">
      <c r="A465" s="261" t="s">
        <v>57</v>
      </c>
      <c r="B465" s="130">
        <v>1</v>
      </c>
      <c r="C465" s="136">
        <f>IF(B465=0, -10, IF(B465=1, -5, "0"))</f>
        <v>-5</v>
      </c>
      <c r="D465" s="113" t="s">
        <v>528</v>
      </c>
      <c r="E465" s="94"/>
      <c r="F465" s="204" t="s">
        <v>356</v>
      </c>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"0"))</f>
        <v>0</v>
      </c>
      <c r="C476" s="140"/>
      <c r="D476" s="281">
        <f>IFERROR(E476/F476,"N.A")</f>
        <v>0</v>
      </c>
      <c r="E476" s="282">
        <f>COUNTIF('A1 Exploitation'!F451:F475,"ok")</f>
        <v>0</v>
      </c>
      <c r="F476" s="283">
        <f>COUNTA('A1 Exploitation'!F451:F475)</f>
        <v>1</v>
      </c>
    </row>
    <row r="477" spans="1:7" x14ac:dyDescent="0.3">
      <c r="A477" s="5" t="s">
        <v>36</v>
      </c>
      <c r="B477" s="5"/>
      <c r="C477" s="5"/>
      <c r="D477" s="234">
        <f>SUM(B461:C470,B472:C476)</f>
        <v>21</v>
      </c>
    </row>
    <row r="478" spans="1:7" x14ac:dyDescent="0.3">
      <c r="A478" s="5" t="s">
        <v>35</v>
      </c>
      <c r="B478" s="132"/>
      <c r="C478" s="133"/>
      <c r="D478" s="134">
        <f>D477/(COUNT(B461:C470,B472:C476)*2)</f>
        <v>0.7</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0.7857142857142857</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43280</v>
      </c>
      <c r="B484" s="124"/>
      <c r="C484" s="135"/>
      <c r="D484" s="124"/>
    </row>
    <row r="485" spans="1:7" x14ac:dyDescent="0.3">
      <c r="A485" s="322" t="s">
        <v>30</v>
      </c>
      <c r="B485" s="323" t="s">
        <v>31</v>
      </c>
      <c r="C485" s="323"/>
      <c r="D485" s="323" t="s">
        <v>46</v>
      </c>
      <c r="E485" s="324" t="s">
        <v>310</v>
      </c>
      <c r="F485" s="324" t="s">
        <v>360</v>
      </c>
      <c r="G485" s="127"/>
    </row>
    <row r="486" spans="1:7" x14ac:dyDescent="0.3">
      <c r="A486" s="322"/>
      <c r="B486" s="41" t="s">
        <v>34</v>
      </c>
      <c r="C486" s="41" t="s">
        <v>33</v>
      </c>
      <c r="D486" s="323"/>
      <c r="E486" s="324"/>
      <c r="F486" s="324"/>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43280</v>
      </c>
      <c r="B506" s="124"/>
      <c r="C506" s="135"/>
      <c r="D506" s="124"/>
    </row>
    <row r="507" spans="1:7" x14ac:dyDescent="0.3">
      <c r="A507" s="322" t="s">
        <v>30</v>
      </c>
      <c r="B507" s="323" t="s">
        <v>31</v>
      </c>
      <c r="C507" s="323"/>
      <c r="D507" s="323" t="s">
        <v>46</v>
      </c>
      <c r="E507" s="324" t="s">
        <v>310</v>
      </c>
      <c r="F507" s="324" t="s">
        <v>360</v>
      </c>
      <c r="G507" s="127"/>
    </row>
    <row r="508" spans="1:7" x14ac:dyDescent="0.3">
      <c r="A508" s="322"/>
      <c r="B508" s="41" t="s">
        <v>34</v>
      </c>
      <c r="C508" s="41" t="s">
        <v>33</v>
      </c>
      <c r="D508" s="365"/>
      <c r="E508" s="324"/>
      <c r="F508" s="324"/>
    </row>
    <row r="509" spans="1:7" x14ac:dyDescent="0.3">
      <c r="A509" s="6" t="s">
        <v>15</v>
      </c>
      <c r="B509" s="130">
        <v>2</v>
      </c>
      <c r="C509" s="130"/>
      <c r="D509" s="95"/>
      <c r="E509" s="94"/>
      <c r="F509" s="204"/>
    </row>
    <row r="510" spans="1:7" ht="33" x14ac:dyDescent="0.3">
      <c r="A510" s="9" t="s">
        <v>218</v>
      </c>
      <c r="B510" s="130">
        <v>1</v>
      </c>
      <c r="C510" s="130"/>
      <c r="D510" s="138" t="s">
        <v>518</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43280</v>
      </c>
      <c r="B517" s="124"/>
      <c r="C517" s="135"/>
      <c r="D517" s="124"/>
    </row>
    <row r="518" spans="1:7" x14ac:dyDescent="0.3">
      <c r="A518" s="322" t="s">
        <v>30</v>
      </c>
      <c r="B518" s="323" t="s">
        <v>31</v>
      </c>
      <c r="C518" s="323"/>
      <c r="D518" s="323" t="s">
        <v>46</v>
      </c>
      <c r="E518" s="324" t="s">
        <v>310</v>
      </c>
      <c r="F518" s="324" t="s">
        <v>360</v>
      </c>
      <c r="G518" s="127"/>
    </row>
    <row r="519" spans="1:7" x14ac:dyDescent="0.3">
      <c r="A519" s="322"/>
      <c r="B519" s="41" t="s">
        <v>34</v>
      </c>
      <c r="C519" s="41" t="s">
        <v>33</v>
      </c>
      <c r="D519" s="365"/>
      <c r="E519" s="324"/>
      <c r="F519" s="324"/>
    </row>
    <row r="520" spans="1:7" x14ac:dyDescent="0.3">
      <c r="A520" s="4" t="s">
        <v>9</v>
      </c>
      <c r="B520" s="130" t="s">
        <v>32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43280</v>
      </c>
      <c r="B537" s="124"/>
      <c r="C537" s="135"/>
      <c r="D537" s="124"/>
      <c r="G537" s="127"/>
    </row>
    <row r="538" spans="1:7" x14ac:dyDescent="0.3">
      <c r="A538" s="322" t="s">
        <v>30</v>
      </c>
      <c r="B538" s="323" t="s">
        <v>31</v>
      </c>
      <c r="C538" s="323"/>
      <c r="D538" s="323" t="s">
        <v>46</v>
      </c>
      <c r="E538" s="324" t="s">
        <v>310</v>
      </c>
      <c r="F538" s="324" t="s">
        <v>360</v>
      </c>
      <c r="G538" s="127"/>
    </row>
    <row r="539" spans="1:7" x14ac:dyDescent="0.3">
      <c r="A539" s="322"/>
      <c r="B539" s="41" t="s">
        <v>34</v>
      </c>
      <c r="C539" s="41" t="s">
        <v>33</v>
      </c>
      <c r="D539" s="365"/>
      <c r="E539" s="324"/>
      <c r="F539" s="324"/>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0.71190476190476193</v>
      </c>
    </row>
    <row r="548" spans="1:4" ht="22.5" x14ac:dyDescent="0.45">
      <c r="A548" s="35" t="s">
        <v>45</v>
      </c>
      <c r="B548" s="181"/>
      <c r="C548" s="182"/>
      <c r="D548" s="183">
        <f>SUM(D544,D533,D513,D502,D443,D390,D357,D45,D317,D265,D157,D480,D204,D102)</f>
        <v>543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0.91107382550335569</v>
      </c>
    </row>
  </sheetData>
  <sheetProtection algorithmName="SHA-512" hashValue="2MOA1mCSDRjj5rOo7B0X6UtAeJhGlpYBYJdkc66hDa38EUKqq7cJ/YQ1UdzLLBrJb/zCLiyu/nLYb832CMxcGg==" saltValue="nYQGsOdblgIHAJlwxPnm7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5" orientation="portrait" r:id="rId1"/>
  <rowBreaks count="4" manualBreakCount="4">
    <brk id="85" max="6" man="1"/>
    <brk id="206" max="6" man="1"/>
    <brk id="267" max="6" man="1"/>
    <brk id="41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42" zoomScale="82" zoomScaleNormal="90" zoomScaleSheetLayoutView="82" workbookViewId="0">
      <selection activeCell="D153" sqref="D15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62" t="s">
        <v>50</v>
      </c>
      <c r="B6" s="362"/>
      <c r="C6" s="362"/>
      <c r="D6" s="362"/>
      <c r="E6" s="362"/>
      <c r="F6" s="362"/>
      <c r="G6" s="125"/>
    </row>
    <row r="7" spans="1:7" s="12" customFormat="1" ht="21.75" customHeight="1" x14ac:dyDescent="0.45">
      <c r="A7" s="343" t="str">
        <f>'A2 Exploitation'!A8:F8</f>
        <v>Menzel Bourguiba</v>
      </c>
      <c r="B7" s="343"/>
      <c r="C7" s="343"/>
      <c r="D7" s="343"/>
      <c r="E7" s="343"/>
      <c r="F7" s="343"/>
      <c r="G7" s="125"/>
    </row>
    <row r="8" spans="1:7" s="12" customFormat="1" ht="24" x14ac:dyDescent="0.45">
      <c r="A8" s="14" t="s">
        <v>42</v>
      </c>
      <c r="B8" s="363" t="str">
        <f>'A2 Exploitation'!B9:F9</f>
        <v>Dr Raja Bouhalfaya</v>
      </c>
      <c r="C8" s="363"/>
      <c r="D8" s="363"/>
      <c r="E8" s="363"/>
      <c r="F8" s="363"/>
      <c r="G8" s="125"/>
    </row>
    <row r="9" spans="1:7" s="12" customFormat="1" ht="24" x14ac:dyDescent="0.45">
      <c r="A9" s="15" t="s">
        <v>44</v>
      </c>
      <c r="B9" s="364" t="str">
        <f>'A2 Exploitation'!B10:F10</f>
        <v>Directeur du magasin et chefs rayons</v>
      </c>
      <c r="C9" s="364"/>
      <c r="D9" s="364"/>
      <c r="E9" s="364"/>
      <c r="F9" s="364"/>
      <c r="G9" s="125"/>
    </row>
    <row r="10" spans="1:7" s="12" customFormat="1" ht="24" x14ac:dyDescent="0.45">
      <c r="A10" s="14" t="s">
        <v>43</v>
      </c>
      <c r="B10" s="361">
        <f>'A2 Exploitation'!B11:F11</f>
        <v>43280</v>
      </c>
      <c r="C10" s="361"/>
      <c r="D10" s="361"/>
      <c r="E10" s="361"/>
      <c r="F10" s="361"/>
      <c r="G10" s="125"/>
    </row>
    <row r="11" spans="1:7" s="12" customFormat="1" ht="24" x14ac:dyDescent="0.45">
      <c r="A11" s="14" t="s">
        <v>294</v>
      </c>
      <c r="B11" s="360">
        <f>D199</f>
        <v>0.90825688073394495</v>
      </c>
      <c r="C11" s="360"/>
      <c r="D11" s="360"/>
      <c r="E11" s="360"/>
      <c r="F11" s="360"/>
      <c r="G11" s="125"/>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2"/>
    </row>
    <row r="14" spans="1:7" s="12" customFormat="1" ht="12.75" customHeight="1" x14ac:dyDescent="0.3">
      <c r="A14" s="322"/>
      <c r="B14" s="34" t="s">
        <v>34</v>
      </c>
      <c r="C14" s="34" t="s">
        <v>33</v>
      </c>
      <c r="D14" s="323"/>
      <c r="E14" s="323"/>
      <c r="F14" s="323"/>
      <c r="G14" s="127"/>
    </row>
    <row r="15" spans="1:7" x14ac:dyDescent="0.3">
      <c r="A15" s="17"/>
      <c r="B15" s="17"/>
      <c r="C15" s="17"/>
      <c r="D15" s="17"/>
    </row>
    <row r="16" spans="1:7" ht="19.5" x14ac:dyDescent="0.4">
      <c r="A16" s="355" t="s">
        <v>0</v>
      </c>
      <c r="B16" s="356"/>
      <c r="C16" s="356"/>
      <c r="D16" s="356"/>
      <c r="E16" s="356"/>
      <c r="F16" s="356"/>
      <c r="G16" s="126" t="s">
        <v>356</v>
      </c>
    </row>
    <row r="17" spans="1:7" ht="49.5" x14ac:dyDescent="0.3">
      <c r="A17" s="17" t="s">
        <v>269</v>
      </c>
      <c r="B17" s="94">
        <v>0</v>
      </c>
      <c r="C17" s="94"/>
      <c r="D17" s="123" t="s">
        <v>498</v>
      </c>
      <c r="E17" s="123" t="s">
        <v>499</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7" t="s">
        <v>36</v>
      </c>
      <c r="B22" s="353"/>
      <c r="C22" s="354"/>
      <c r="D22" s="250">
        <f>SUM(B17:C21)</f>
        <v>8</v>
      </c>
    </row>
    <row r="23" spans="1:7" x14ac:dyDescent="0.3">
      <c r="A23" s="348" t="s">
        <v>295</v>
      </c>
      <c r="B23" s="349"/>
      <c r="C23" s="350"/>
      <c r="D23" s="33">
        <f>D22/(COUNT(B17:C21)*2)</f>
        <v>0.8</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ht="33" x14ac:dyDescent="0.3">
      <c r="A28" s="44" t="s">
        <v>370</v>
      </c>
      <c r="B28" s="94">
        <v>2</v>
      </c>
      <c r="C28" s="94"/>
      <c r="D28" s="95" t="s">
        <v>500</v>
      </c>
      <c r="E28" s="94"/>
      <c r="F28" s="94"/>
    </row>
    <row r="29" spans="1:7" ht="33" x14ac:dyDescent="0.3">
      <c r="A29" s="17" t="s">
        <v>280</v>
      </c>
      <c r="B29" s="94">
        <v>1</v>
      </c>
      <c r="C29" s="94"/>
      <c r="D29" s="95" t="s">
        <v>536</v>
      </c>
      <c r="E29" s="94"/>
      <c r="F29" s="94" t="s">
        <v>357</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8" t="s">
        <v>36</v>
      </c>
      <c r="B33" s="349"/>
      <c r="C33" s="350"/>
      <c r="D33" s="248">
        <f>SUM(B26:C32)</f>
        <v>13</v>
      </c>
    </row>
    <row r="34" spans="1:7" x14ac:dyDescent="0.3">
      <c r="A34" s="348" t="s">
        <v>295</v>
      </c>
      <c r="B34" s="349"/>
      <c r="C34" s="350"/>
      <c r="D34" s="33">
        <f>D33/(COUNT(B26:C32)*2)</f>
        <v>0.9285714285714286</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8" t="s">
        <v>36</v>
      </c>
      <c r="B42" s="349"/>
      <c r="C42" s="350"/>
      <c r="D42" s="248">
        <f>SUM(B37:C41)</f>
        <v>10</v>
      </c>
      <c r="E42" s="13"/>
      <c r="F42" s="13"/>
      <c r="G42" s="126"/>
    </row>
    <row r="43" spans="1:7" s="22" customFormat="1" x14ac:dyDescent="0.3">
      <c r="A43" s="348" t="s">
        <v>295</v>
      </c>
      <c r="B43" s="349"/>
      <c r="C43" s="350"/>
      <c r="D43" s="33">
        <f>D42/(COUNT(B37:C41)*2)</f>
        <v>1</v>
      </c>
      <c r="E43" s="13"/>
      <c r="F43" s="13"/>
      <c r="G43" s="126"/>
    </row>
    <row r="44" spans="1:7" s="22" customFormat="1" x14ac:dyDescent="0.3">
      <c r="A44" s="47"/>
      <c r="B44" s="48"/>
      <c r="C44" s="48"/>
      <c r="D44" s="49"/>
      <c r="G44" s="126"/>
    </row>
    <row r="45" spans="1:7" ht="19.5" x14ac:dyDescent="0.4">
      <c r="A45" s="358" t="s">
        <v>21</v>
      </c>
      <c r="B45" s="359"/>
      <c r="C45" s="359"/>
      <c r="D45" s="359"/>
      <c r="E45" s="359"/>
      <c r="F45" s="359"/>
    </row>
    <row r="46" spans="1:7" ht="49.5" x14ac:dyDescent="0.3">
      <c r="A46" s="17" t="s">
        <v>270</v>
      </c>
      <c r="B46" s="94">
        <v>1</v>
      </c>
      <c r="C46" s="94"/>
      <c r="D46" s="95" t="s">
        <v>501</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502</v>
      </c>
      <c r="E50" s="94"/>
      <c r="F50" s="94"/>
    </row>
    <row r="51" spans="1:7" ht="33.75" x14ac:dyDescent="0.35">
      <c r="A51" s="40" t="s">
        <v>296</v>
      </c>
      <c r="B51" s="94">
        <v>1</v>
      </c>
      <c r="C51" s="120" t="str">
        <f>IF(B51=0, -5, "0")</f>
        <v>0</v>
      </c>
      <c r="D51" s="95" t="s">
        <v>503</v>
      </c>
      <c r="E51" s="94"/>
      <c r="F51" s="94" t="s">
        <v>357</v>
      </c>
    </row>
    <row r="52" spans="1:7" x14ac:dyDescent="0.3">
      <c r="A52" s="348" t="s">
        <v>36</v>
      </c>
      <c r="B52" s="349"/>
      <c r="C52" s="350"/>
      <c r="D52" s="248">
        <f>SUM(B46:C51)</f>
        <v>10</v>
      </c>
    </row>
    <row r="53" spans="1:7" x14ac:dyDescent="0.3">
      <c r="A53" s="348" t="s">
        <v>295</v>
      </c>
      <c r="B53" s="349"/>
      <c r="C53" s="350"/>
      <c r="D53" s="33">
        <f>D52/(COUNT(B46:C51)*2)</f>
        <v>0.83333333333333337</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531</v>
      </c>
      <c r="E58" s="95"/>
      <c r="F58" s="94" t="s">
        <v>356</v>
      </c>
    </row>
    <row r="59" spans="1:7" ht="49.5" x14ac:dyDescent="0.3">
      <c r="A59" s="23" t="s">
        <v>92</v>
      </c>
      <c r="B59" s="94">
        <v>1</v>
      </c>
      <c r="C59" s="94"/>
      <c r="D59" s="95" t="s">
        <v>504</v>
      </c>
      <c r="E59" s="94"/>
      <c r="F59" s="94" t="s">
        <v>357</v>
      </c>
    </row>
    <row r="60" spans="1:7" ht="36" x14ac:dyDescent="0.35">
      <c r="A60" s="43" t="s">
        <v>221</v>
      </c>
      <c r="B60" s="94">
        <v>2</v>
      </c>
      <c r="C60" s="120" t="str">
        <f>IF(B60=0, -5, "0")</f>
        <v>0</v>
      </c>
      <c r="D60" s="95" t="s">
        <v>505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8" t="s">
        <v>36</v>
      </c>
      <c r="B63" s="349"/>
      <c r="C63" s="350"/>
      <c r="D63" s="248">
        <f>SUM(B56:C62)</f>
        <v>12</v>
      </c>
    </row>
    <row r="64" spans="1:7" x14ac:dyDescent="0.3">
      <c r="A64" s="348" t="s">
        <v>295</v>
      </c>
      <c r="B64" s="349"/>
      <c r="C64" s="350"/>
      <c r="D64" s="33">
        <f>D63/(COUNT(B56:C62)*2)</f>
        <v>0.8571428571428571</v>
      </c>
    </row>
    <row r="65" spans="1:7" s="22" customFormat="1" x14ac:dyDescent="0.3">
      <c r="A65" s="26"/>
      <c r="B65" s="27"/>
      <c r="C65" s="27"/>
      <c r="D65" s="28"/>
      <c r="G65" s="126"/>
    </row>
    <row r="66" spans="1:7" ht="19.5" x14ac:dyDescent="0.4">
      <c r="A66" s="346" t="s">
        <v>130</v>
      </c>
      <c r="B66" s="347"/>
      <c r="C66" s="347"/>
      <c r="D66" s="347"/>
      <c r="E66" s="347"/>
      <c r="F66" s="347"/>
    </row>
    <row r="67" spans="1:7" ht="66" x14ac:dyDescent="0.4">
      <c r="A67" s="17" t="s">
        <v>271</v>
      </c>
      <c r="B67" s="100">
        <v>0</v>
      </c>
      <c r="C67" s="101"/>
      <c r="D67" s="123" t="s">
        <v>522</v>
      </c>
      <c r="E67" s="123" t="s">
        <v>532</v>
      </c>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123"/>
      <c r="E78" s="107"/>
      <c r="F78" s="94"/>
      <c r="G78" s="126"/>
    </row>
    <row r="79" spans="1:7" ht="33" x14ac:dyDescent="0.3">
      <c r="A79" s="17" t="s">
        <v>177</v>
      </c>
      <c r="B79" s="100">
        <v>1</v>
      </c>
      <c r="C79" s="94"/>
      <c r="D79" s="123" t="s">
        <v>441</v>
      </c>
      <c r="E79" s="105"/>
      <c r="F79" s="94" t="s">
        <v>357</v>
      </c>
    </row>
    <row r="80" spans="1:7" ht="36" x14ac:dyDescent="0.35">
      <c r="A80" s="43" t="s">
        <v>167</v>
      </c>
      <c r="B80" s="100">
        <v>2</v>
      </c>
      <c r="C80" s="120" t="str">
        <f>IF(B80=0, -5, "0")</f>
        <v>0</v>
      </c>
      <c r="D80" s="123" t="s">
        <v>506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8" t="s">
        <v>36</v>
      </c>
      <c r="B84" s="349"/>
      <c r="C84" s="350"/>
      <c r="D84" s="248">
        <f>SUM(B67:C83)</f>
        <v>21</v>
      </c>
    </row>
    <row r="85" spans="1:7" x14ac:dyDescent="0.3">
      <c r="A85" s="348" t="s">
        <v>295</v>
      </c>
      <c r="B85" s="349"/>
      <c r="C85" s="350"/>
      <c r="D85" s="33">
        <f>D84/(COUNT(B67:C83)*2)</f>
        <v>0.875</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507</v>
      </c>
      <c r="E94" s="94"/>
      <c r="F94" s="94"/>
    </row>
    <row r="95" spans="1:7" x14ac:dyDescent="0.3">
      <c r="A95" s="20" t="s">
        <v>165</v>
      </c>
      <c r="B95" s="110">
        <v>2</v>
      </c>
      <c r="C95" s="94"/>
      <c r="D95" s="95" t="s">
        <v>508</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8" t="s">
        <v>36</v>
      </c>
      <c r="B102" s="349"/>
      <c r="C102" s="350"/>
      <c r="D102" s="248">
        <f>SUM(B88:C101)</f>
        <v>24</v>
      </c>
    </row>
    <row r="103" spans="1:7" x14ac:dyDescent="0.3">
      <c r="A103" s="348" t="s">
        <v>295</v>
      </c>
      <c r="B103" s="349"/>
      <c r="C103" s="350"/>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511</v>
      </c>
      <c r="E112" s="94"/>
      <c r="F112" s="94"/>
      <c r="G112" s="126"/>
    </row>
    <row r="113" spans="1:7" s="22" customFormat="1" ht="33" x14ac:dyDescent="0.3">
      <c r="A113" s="21" t="s">
        <v>165</v>
      </c>
      <c r="B113" s="110">
        <v>1</v>
      </c>
      <c r="C113" s="94"/>
      <c r="D113" s="95" t="s">
        <v>509</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8" t="s">
        <v>36</v>
      </c>
      <c r="B118" s="349"/>
      <c r="C118" s="350"/>
      <c r="D118" s="248">
        <f>SUM(B107:C117)</f>
        <v>19</v>
      </c>
      <c r="E118" s="13"/>
      <c r="F118" s="13"/>
      <c r="G118" s="126"/>
    </row>
    <row r="119" spans="1:7" s="22" customFormat="1" x14ac:dyDescent="0.3">
      <c r="A119" s="348" t="s">
        <v>295</v>
      </c>
      <c r="B119" s="349"/>
      <c r="C119" s="350"/>
      <c r="D119" s="33">
        <f>D118/(COUNT(B107:C117)*2)</f>
        <v>0.95</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95" t="s">
        <v>512</v>
      </c>
      <c r="E127" s="102"/>
      <c r="F127" s="94"/>
    </row>
    <row r="128" spans="1:7" ht="18" x14ac:dyDescent="0.35">
      <c r="A128" s="40" t="s">
        <v>236</v>
      </c>
      <c r="B128" s="111">
        <v>2</v>
      </c>
      <c r="C128" s="120" t="str">
        <f>IF(B128=0, -5, "0")</f>
        <v>0</v>
      </c>
      <c r="D128" s="95" t="s">
        <v>513</v>
      </c>
      <c r="E128" s="95"/>
      <c r="F128" s="94"/>
    </row>
    <row r="129" spans="1:7" ht="33" x14ac:dyDescent="0.3">
      <c r="A129" s="20" t="s">
        <v>166</v>
      </c>
      <c r="B129" s="111">
        <v>1</v>
      </c>
      <c r="C129" s="121"/>
      <c r="D129" s="95" t="s">
        <v>441</v>
      </c>
      <c r="E129" s="95"/>
      <c r="F129" s="94" t="s">
        <v>356</v>
      </c>
    </row>
    <row r="130" spans="1:7" ht="50.25" x14ac:dyDescent="0.35">
      <c r="A130" s="43" t="s">
        <v>194</v>
      </c>
      <c r="B130" s="111">
        <v>2</v>
      </c>
      <c r="C130" s="120" t="str">
        <f>IF(B130=0, -5, "0")</f>
        <v>0</v>
      </c>
      <c r="D130" s="95" t="s">
        <v>514</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2"/>
      <c r="E132" s="102"/>
      <c r="F132" s="94"/>
    </row>
    <row r="133" spans="1:7" x14ac:dyDescent="0.3">
      <c r="A133" s="348" t="s">
        <v>36</v>
      </c>
      <c r="B133" s="349"/>
      <c r="C133" s="350"/>
      <c r="D133" s="248">
        <f>SUM(B122:C132)</f>
        <v>21</v>
      </c>
    </row>
    <row r="134" spans="1:7" x14ac:dyDescent="0.3">
      <c r="A134" s="348" t="s">
        <v>295</v>
      </c>
      <c r="B134" s="349"/>
      <c r="C134" s="350"/>
      <c r="D134" s="32">
        <f>D133/(COUNT(B122:C132)*2)</f>
        <v>0.95454545454545459</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95" t="s">
        <v>515</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8" t="s">
        <v>36</v>
      </c>
      <c r="B149" s="349"/>
      <c r="C149" s="350"/>
      <c r="D149" s="248">
        <f>SUM(B137:C148)</f>
        <v>22</v>
      </c>
    </row>
    <row r="150" spans="1:7" x14ac:dyDescent="0.3">
      <c r="A150" s="348" t="s">
        <v>295</v>
      </c>
      <c r="B150" s="349"/>
      <c r="C150" s="35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ht="33" x14ac:dyDescent="0.3">
      <c r="A153" s="50" t="s">
        <v>279</v>
      </c>
      <c r="B153" s="94">
        <v>1</v>
      </c>
      <c r="C153" s="94"/>
      <c r="D153" s="95" t="s">
        <v>516</v>
      </c>
      <c r="E153" s="94"/>
      <c r="F153" s="94" t="s">
        <v>356</v>
      </c>
    </row>
    <row r="154" spans="1:7" x14ac:dyDescent="0.3">
      <c r="A154" s="17" t="s">
        <v>149</v>
      </c>
      <c r="B154" s="94">
        <v>2</v>
      </c>
      <c r="C154" s="94"/>
      <c r="D154" s="95"/>
      <c r="E154" s="94"/>
      <c r="F154" s="94"/>
    </row>
    <row r="155" spans="1:7" ht="33.75" x14ac:dyDescent="0.35">
      <c r="A155" s="40" t="s">
        <v>306</v>
      </c>
      <c r="B155" s="94">
        <v>1</v>
      </c>
      <c r="C155" s="120" t="str">
        <f>IF(B155=0, -5, "0")</f>
        <v>0</v>
      </c>
      <c r="D155" s="95" t="s">
        <v>533</v>
      </c>
      <c r="E155" s="94"/>
      <c r="F155" s="94" t="s">
        <v>356</v>
      </c>
    </row>
    <row r="156" spans="1:7" ht="50.25" x14ac:dyDescent="0.35">
      <c r="A156" s="40" t="s">
        <v>307</v>
      </c>
      <c r="B156" s="94">
        <v>1</v>
      </c>
      <c r="C156" s="120" t="str">
        <f>IF(B156=0, -5, "0")</f>
        <v>0</v>
      </c>
      <c r="D156" s="95" t="s">
        <v>517</v>
      </c>
      <c r="E156" s="94"/>
      <c r="F156" s="94" t="s">
        <v>357</v>
      </c>
    </row>
    <row r="157" spans="1:7" ht="18" x14ac:dyDescent="0.35">
      <c r="A157" s="40" t="s">
        <v>308</v>
      </c>
      <c r="B157" s="94">
        <v>2</v>
      </c>
      <c r="C157" s="120" t="str">
        <f>IF(B157=0, -5, "0")</f>
        <v>0</v>
      </c>
      <c r="D157" s="95"/>
      <c r="E157" s="94"/>
      <c r="F157" s="94"/>
    </row>
    <row r="158" spans="1:7" ht="33" x14ac:dyDescent="0.3">
      <c r="A158" s="76" t="s">
        <v>196</v>
      </c>
      <c r="B158" s="94">
        <v>1</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8" t="s">
        <v>36</v>
      </c>
      <c r="B161" s="353"/>
      <c r="C161" s="354"/>
      <c r="D161" s="250">
        <f>SUM(B153:C160)</f>
        <v>12</v>
      </c>
    </row>
    <row r="162" spans="1:7" x14ac:dyDescent="0.3">
      <c r="A162" s="348" t="s">
        <v>295</v>
      </c>
      <c r="B162" s="349"/>
      <c r="C162" s="350"/>
      <c r="D162" s="33">
        <f>D161/(COUNT(B153:C160)*2)</f>
        <v>0.75</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8" t="s">
        <v>36</v>
      </c>
      <c r="B169" s="349"/>
      <c r="C169" s="350"/>
      <c r="D169" s="248">
        <f>SUM(B165:C168)</f>
        <v>8</v>
      </c>
    </row>
    <row r="170" spans="1:7" x14ac:dyDescent="0.3">
      <c r="A170" s="348" t="s">
        <v>295</v>
      </c>
      <c r="B170" s="349"/>
      <c r="C170" s="350"/>
      <c r="D170" s="33">
        <f>D169/(COUNT(B165:C168)*2)</f>
        <v>1</v>
      </c>
    </row>
    <row r="171" spans="1:7" s="22" customFormat="1" x14ac:dyDescent="0.3">
      <c r="A171" s="26"/>
      <c r="B171" s="27"/>
      <c r="C171" s="27"/>
      <c r="D171" s="28"/>
      <c r="G171" s="126"/>
    </row>
    <row r="172" spans="1:7" ht="19.5" x14ac:dyDescent="0.4">
      <c r="A172" s="351" t="s">
        <v>17</v>
      </c>
      <c r="B172" s="352"/>
      <c r="C172" s="352"/>
      <c r="D172" s="352"/>
      <c r="E172" s="352"/>
      <c r="F172" s="352"/>
    </row>
    <row r="173" spans="1:7" ht="66" x14ac:dyDescent="0.3">
      <c r="A173" s="20" t="s">
        <v>180</v>
      </c>
      <c r="B173" s="94">
        <v>1</v>
      </c>
      <c r="C173" s="94"/>
      <c r="D173" s="95" t="s">
        <v>519</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8" t="s">
        <v>36</v>
      </c>
      <c r="B177" s="349"/>
      <c r="C177" s="350"/>
      <c r="D177" s="248">
        <f>SUM(B173:C176)</f>
        <v>7</v>
      </c>
    </row>
    <row r="178" spans="1:7" x14ac:dyDescent="0.3">
      <c r="A178" s="348" t="s">
        <v>295</v>
      </c>
      <c r="B178" s="349"/>
      <c r="C178" s="350"/>
      <c r="D178" s="33">
        <f>D177/(COUNT(B173:C176)*2)</f>
        <v>0.875</v>
      </c>
    </row>
    <row r="179" spans="1:7" s="22" customFormat="1" x14ac:dyDescent="0.3">
      <c r="A179" s="26"/>
      <c r="B179" s="27"/>
      <c r="C179" s="27"/>
      <c r="D179" s="28"/>
      <c r="G179" s="126"/>
    </row>
    <row r="180" spans="1:7" ht="19.5" x14ac:dyDescent="0.4">
      <c r="A180" s="346" t="s">
        <v>78</v>
      </c>
      <c r="B180" s="347"/>
      <c r="C180" s="347"/>
      <c r="D180" s="347"/>
      <c r="E180" s="347"/>
      <c r="F180" s="347"/>
    </row>
    <row r="181" spans="1:7" ht="49.5" x14ac:dyDescent="0.3">
      <c r="A181" s="44" t="s">
        <v>315</v>
      </c>
      <c r="B181" s="94">
        <v>0</v>
      </c>
      <c r="C181" s="94"/>
      <c r="D181" s="123" t="s">
        <v>445</v>
      </c>
      <c r="E181" s="95" t="s">
        <v>520</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8" t="s">
        <v>36</v>
      </c>
      <c r="B186" s="349"/>
      <c r="C186" s="350"/>
      <c r="D186" s="248">
        <f>SUM(B181:C185)</f>
        <v>8</v>
      </c>
    </row>
    <row r="187" spans="1:7" x14ac:dyDescent="0.3">
      <c r="A187" s="348" t="s">
        <v>295</v>
      </c>
      <c r="B187" s="349"/>
      <c r="C187" s="350"/>
      <c r="D187" s="33">
        <f>D186/(COUNT(B181:C185)*2)</f>
        <v>0.8</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521</v>
      </c>
      <c r="E192" s="94"/>
      <c r="F192" s="94" t="s">
        <v>357</v>
      </c>
    </row>
    <row r="193" spans="1:6" x14ac:dyDescent="0.3">
      <c r="A193" s="53" t="s">
        <v>189</v>
      </c>
      <c r="B193" s="94" t="s">
        <v>32</v>
      </c>
      <c r="C193" s="94"/>
      <c r="D193" s="94"/>
      <c r="E193" s="94"/>
      <c r="F193" s="94"/>
    </row>
    <row r="194" spans="1:6" x14ac:dyDescent="0.3">
      <c r="A194" s="348" t="s">
        <v>36</v>
      </c>
      <c r="B194" s="349"/>
      <c r="C194" s="350"/>
      <c r="D194" s="54">
        <f>SUM(B190:C193)</f>
        <v>3</v>
      </c>
    </row>
    <row r="195" spans="1:6" x14ac:dyDescent="0.3">
      <c r="A195" s="348" t="s">
        <v>295</v>
      </c>
      <c r="B195" s="349"/>
      <c r="C195" s="350"/>
      <c r="D195" s="33">
        <f>D194/(COUNT(B190:C193)*2)</f>
        <v>0.75</v>
      </c>
    </row>
    <row r="197" spans="1:6" ht="18" x14ac:dyDescent="0.35">
      <c r="A197" s="64" t="s">
        <v>534</v>
      </c>
      <c r="B197" s="63"/>
      <c r="C197" s="63"/>
      <c r="D197" s="299">
        <f>E197/F197</f>
        <v>0.47058823529411764</v>
      </c>
      <c r="E197" s="300">
        <f>COUNTIF('A1 Technique'!F17:F193,"ok")</f>
        <v>8</v>
      </c>
      <c r="F197" s="300">
        <f>COUNTA('A1 Technique'!F17:F193)</f>
        <v>17</v>
      </c>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0.90825688073394495</v>
      </c>
    </row>
  </sheetData>
  <sheetProtection algorithmName="SHA-512" hashValue="pZ1dFbAJiQ4dV+xH3+JaSRnI8Kv/zkatzkSovz0axcUOqNpMYw3XhvYy4WQYY5XJrLgeqQe8DCTGy01LyGmDbQ==" saltValue="4K1FHaD1Y82g96spzTKTm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1" manualBreakCount="1">
    <brk id="86"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6" zoomScale="80" zoomScaleSheetLayoutView="80" workbookViewId="0">
      <selection activeCell="F540" sqref="F54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42" t="s">
        <v>179</v>
      </c>
      <c r="B7" s="342"/>
      <c r="C7" s="342"/>
      <c r="D7" s="342"/>
      <c r="E7" s="342"/>
      <c r="F7" s="342"/>
      <c r="G7" s="125"/>
    </row>
    <row r="8" spans="1:7" ht="29.25" x14ac:dyDescent="0.45">
      <c r="A8" s="343" t="str">
        <f>'Page de garde'!D18</f>
        <v>Menzel Bourguiba</v>
      </c>
      <c r="B8" s="343"/>
      <c r="C8" s="343"/>
      <c r="D8" s="343"/>
      <c r="E8" s="343"/>
      <c r="F8" s="343"/>
      <c r="G8" s="125"/>
    </row>
    <row r="9" spans="1:7" ht="24" x14ac:dyDescent="0.45">
      <c r="A9" s="14" t="s">
        <v>42</v>
      </c>
      <c r="B9" s="344" t="s">
        <v>538</v>
      </c>
      <c r="C9" s="344"/>
      <c r="D9" s="344"/>
      <c r="E9" s="344"/>
      <c r="F9" s="344"/>
      <c r="G9" s="125"/>
    </row>
    <row r="10" spans="1:7" ht="24" x14ac:dyDescent="0.45">
      <c r="A10" s="15" t="s">
        <v>44</v>
      </c>
      <c r="B10" s="345" t="s">
        <v>539</v>
      </c>
      <c r="C10" s="345"/>
      <c r="D10" s="345"/>
      <c r="E10" s="345"/>
      <c r="F10" s="345"/>
      <c r="G10" s="125"/>
    </row>
    <row r="11" spans="1:7" ht="24" x14ac:dyDescent="0.45">
      <c r="A11" s="14" t="s">
        <v>43</v>
      </c>
      <c r="B11" s="340" t="s">
        <v>570</v>
      </c>
      <c r="C11" s="340"/>
      <c r="D11" s="340"/>
      <c r="E11" s="340"/>
      <c r="F11" s="340"/>
      <c r="G11" s="125"/>
    </row>
    <row r="12" spans="1:7" ht="24" x14ac:dyDescent="0.45">
      <c r="A12" s="14" t="s">
        <v>239</v>
      </c>
      <c r="B12" s="338">
        <f>D549</f>
        <v>0.85081967213114751</v>
      </c>
      <c r="C12" s="338"/>
      <c r="D12" s="338"/>
      <c r="E12" s="338"/>
      <c r="F12" s="338"/>
      <c r="G12" s="125"/>
    </row>
    <row r="13" spans="1:7" ht="40.5" customHeight="1" x14ac:dyDescent="0.45">
      <c r="A13" s="366" t="s">
        <v>588</v>
      </c>
      <c r="B13" s="366"/>
      <c r="C13" s="366"/>
      <c r="D13" s="366"/>
      <c r="E13" s="366"/>
      <c r="F13" s="366"/>
      <c r="G13" s="307"/>
    </row>
    <row r="14" spans="1:7" ht="16.5" customHeight="1" x14ac:dyDescent="0.3">
      <c r="A14" s="12"/>
    </row>
    <row r="15" spans="1:7" ht="16.5" customHeight="1" x14ac:dyDescent="0.35">
      <c r="A15" s="185" t="s">
        <v>0</v>
      </c>
      <c r="B15" s="185"/>
      <c r="C15" s="185"/>
      <c r="D15" s="185"/>
      <c r="E15" s="185"/>
      <c r="F15" s="201"/>
    </row>
    <row r="16" spans="1:7" ht="16.5" customHeight="1" x14ac:dyDescent="0.35">
      <c r="A16" s="189" t="str">
        <f>B11</f>
        <v>24/08/2018 et 04/10/18</v>
      </c>
      <c r="B16" s="188"/>
      <c r="C16" s="188"/>
      <c r="D16" s="188"/>
      <c r="E16" s="188"/>
      <c r="F16" s="202"/>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99" x14ac:dyDescent="0.3">
      <c r="A34" s="216" t="s">
        <v>153</v>
      </c>
      <c r="B34" s="130">
        <v>1</v>
      </c>
      <c r="C34" s="218" t="str">
        <f>IF(B34=0, -5, "0")</f>
        <v>0</v>
      </c>
      <c r="D34" s="95" t="s">
        <v>589</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2" t="s">
        <v>379</v>
      </c>
      <c r="B38" s="333"/>
      <c r="C38" s="333"/>
      <c r="D38" s="333"/>
      <c r="E38" s="333"/>
      <c r="F38" s="334"/>
    </row>
    <row r="39" spans="1:7" ht="30.75" customHeight="1" x14ac:dyDescent="0.3">
      <c r="A39" s="4" t="s">
        <v>361</v>
      </c>
      <c r="B39" s="130">
        <v>2</v>
      </c>
      <c r="C39" s="130"/>
      <c r="D39" s="95"/>
      <c r="E39" s="94"/>
      <c r="F39" s="204"/>
    </row>
    <row r="40" spans="1:7" ht="53.25" customHeight="1" x14ac:dyDescent="0.3">
      <c r="A40" s="70" t="s">
        <v>381</v>
      </c>
      <c r="B40" s="130">
        <v>0</v>
      </c>
      <c r="C40" s="130"/>
      <c r="D40" s="95" t="s">
        <v>590</v>
      </c>
      <c r="E40" s="95" t="s">
        <v>568</v>
      </c>
      <c r="F40" s="204"/>
    </row>
    <row r="41" spans="1:7" ht="45" x14ac:dyDescent="0.3">
      <c r="A41" s="4" t="s">
        <v>249</v>
      </c>
      <c r="B41" s="280">
        <f>IF(D41=1, 2, IF(AND(D41&lt;1,D41&gt;0), 1, IF(D41=0,"0","NA")))</f>
        <v>1</v>
      </c>
      <c r="C41" s="130"/>
      <c r="D41" s="281">
        <f>IFERROR(E41/F41,"N.A")</f>
        <v>0.5</v>
      </c>
      <c r="E41" s="282">
        <f>COUNTIF('A2 Exploitation'!F21:F40,"ok")</f>
        <v>1</v>
      </c>
      <c r="F41" s="283">
        <f>COUNTA('A2 Exploitation'!F21:F40)</f>
        <v>2</v>
      </c>
    </row>
    <row r="42" spans="1:7" x14ac:dyDescent="0.3">
      <c r="A42" s="59" t="s">
        <v>36</v>
      </c>
      <c r="B42" s="59"/>
      <c r="C42" s="59"/>
      <c r="D42" s="59">
        <f>SUM(B29:C37,B39:C41)</f>
        <v>20</v>
      </c>
    </row>
    <row r="43" spans="1:7" x14ac:dyDescent="0.3">
      <c r="A43" s="5" t="s">
        <v>35</v>
      </c>
      <c r="B43" s="132"/>
      <c r="C43" s="133"/>
      <c r="D43" s="134">
        <f>D42/(COUNT(B29:C37,B39:C41)*2)</f>
        <v>0.83333333333333337</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0.8666666666666667</v>
      </c>
    </row>
    <row r="47" spans="1:7" x14ac:dyDescent="0.3">
      <c r="A47" s="145"/>
      <c r="B47" s="124"/>
      <c r="C47" s="135"/>
      <c r="D47" s="124"/>
    </row>
    <row r="48" spans="1:7" ht="18" x14ac:dyDescent="0.35">
      <c r="A48" s="185" t="s">
        <v>124</v>
      </c>
      <c r="B48" s="185"/>
      <c r="C48" s="185"/>
      <c r="D48" s="185"/>
      <c r="E48" s="185"/>
      <c r="F48" s="201"/>
    </row>
    <row r="49" spans="1:7" x14ac:dyDescent="0.3">
      <c r="A49" s="146" t="str">
        <f>B11</f>
        <v>24/08/2018 et 04/10/18</v>
      </c>
      <c r="B49" s="124"/>
      <c r="C49" s="135"/>
      <c r="D49" s="124"/>
    </row>
    <row r="50" spans="1:7" x14ac:dyDescent="0.3">
      <c r="A50" s="322" t="s">
        <v>30</v>
      </c>
      <c r="B50" s="323" t="s">
        <v>31</v>
      </c>
      <c r="C50" s="323"/>
      <c r="D50" s="323" t="s">
        <v>46</v>
      </c>
      <c r="E50" s="324" t="s">
        <v>310</v>
      </c>
      <c r="F50" s="324" t="s">
        <v>360</v>
      </c>
      <c r="G50" s="127"/>
    </row>
    <row r="51" spans="1:7" x14ac:dyDescent="0.3">
      <c r="A51" s="322"/>
      <c r="B51" s="41" t="s">
        <v>34</v>
      </c>
      <c r="C51" s="41" t="s">
        <v>33</v>
      </c>
      <c r="D51" s="323"/>
      <c r="E51" s="324"/>
      <c r="F51" s="32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48.5" x14ac:dyDescent="0.3">
      <c r="A74" s="209" t="s">
        <v>393</v>
      </c>
      <c r="B74" s="130">
        <v>0</v>
      </c>
      <c r="C74" s="150">
        <f>IF(B74=0, -5, "0")</f>
        <v>-5</v>
      </c>
      <c r="D74" s="295" t="s">
        <v>584</v>
      </c>
      <c r="E74" s="116" t="s">
        <v>569</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2" t="s">
        <v>379</v>
      </c>
      <c r="B94" s="333"/>
      <c r="C94" s="333"/>
      <c r="D94" s="333"/>
      <c r="E94" s="333"/>
      <c r="F94" s="33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0.75</v>
      </c>
      <c r="E99" s="282">
        <f>COUNTIF('A2 Exploitation'!F53:F98,"ok")</f>
        <v>3</v>
      </c>
      <c r="F99" s="283">
        <f>COUNTA('A2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60</v>
      </c>
    </row>
    <row r="103" spans="1:7" ht="18" x14ac:dyDescent="0.35">
      <c r="A103" s="42" t="s">
        <v>199</v>
      </c>
      <c r="B103" s="152"/>
      <c r="C103" s="153"/>
      <c r="D103" s="144">
        <f>D102/(COUNT(B88:C93,B53:C60,B65:C83,B95:C99)*2)</f>
        <v>0.8571428571428571</v>
      </c>
    </row>
    <row r="104" spans="1:7" x14ac:dyDescent="0.3">
      <c r="A104" s="1"/>
      <c r="B104" s="124"/>
      <c r="C104" s="135"/>
      <c r="D104" s="124"/>
    </row>
    <row r="105" spans="1:7" ht="18" x14ac:dyDescent="0.35">
      <c r="A105" s="185" t="s">
        <v>116</v>
      </c>
      <c r="B105" s="185"/>
      <c r="C105" s="185"/>
      <c r="D105" s="185"/>
      <c r="E105" s="185"/>
      <c r="F105" s="201"/>
    </row>
    <row r="106" spans="1:7" x14ac:dyDescent="0.3">
      <c r="A106" s="146" t="str">
        <f>B11</f>
        <v>24/08/2018 et 04/10/18</v>
      </c>
      <c r="B106" s="124"/>
      <c r="C106" s="135"/>
      <c r="D106" s="124"/>
    </row>
    <row r="107" spans="1:7" x14ac:dyDescent="0.3">
      <c r="A107" s="322" t="s">
        <v>30</v>
      </c>
      <c r="B107" s="323" t="s">
        <v>31</v>
      </c>
      <c r="C107" s="323"/>
      <c r="D107" s="323" t="s">
        <v>46</v>
      </c>
      <c r="E107" s="324" t="s">
        <v>310</v>
      </c>
      <c r="F107" s="324" t="s">
        <v>360</v>
      </c>
    </row>
    <row r="108" spans="1:7" x14ac:dyDescent="0.3">
      <c r="A108" s="322"/>
      <c r="B108" s="41" t="s">
        <v>34</v>
      </c>
      <c r="C108" s="41" t="s">
        <v>33</v>
      </c>
      <c r="D108" s="323"/>
      <c r="E108" s="324"/>
      <c r="F108" s="324"/>
      <c r="G108" s="214"/>
    </row>
    <row r="109" spans="1:7" x14ac:dyDescent="0.3">
      <c r="A109" s="196" t="s">
        <v>58</v>
      </c>
      <c r="B109" s="197"/>
      <c r="C109" s="197"/>
      <c r="D109" s="197"/>
      <c r="E109" s="197"/>
      <c r="F109" s="197"/>
    </row>
    <row r="110" spans="1:7" ht="49.5" x14ac:dyDescent="0.3">
      <c r="A110" s="7" t="s">
        <v>53</v>
      </c>
      <c r="B110" s="130">
        <v>1</v>
      </c>
      <c r="C110" s="130"/>
      <c r="D110" s="308" t="s">
        <v>541</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30" customHeight="1" x14ac:dyDescent="0.3">
      <c r="A113" s="10" t="s">
        <v>27</v>
      </c>
      <c r="B113" s="130">
        <v>1</v>
      </c>
      <c r="C113" s="130"/>
      <c r="D113" s="309" t="s">
        <v>542</v>
      </c>
      <c r="E113" s="94"/>
      <c r="F113" s="204" t="s">
        <v>356</v>
      </c>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32.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66" x14ac:dyDescent="0.3">
      <c r="A132" s="210" t="s">
        <v>157</v>
      </c>
      <c r="B132" s="130">
        <v>0</v>
      </c>
      <c r="C132" s="150">
        <f>IF(B132=0, -5, "0")</f>
        <v>-5</v>
      </c>
      <c r="D132" s="310" t="s">
        <v>550</v>
      </c>
      <c r="E132" s="95" t="s">
        <v>543</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0.76315789473684215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3" x14ac:dyDescent="0.3">
      <c r="A151" s="219" t="s">
        <v>391</v>
      </c>
      <c r="B151" s="130">
        <v>1</v>
      </c>
      <c r="C151" s="225"/>
      <c r="D151" s="116" t="s">
        <v>551</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COUNTIF('A2 Exploitation'!F110:F152,"ok")</f>
        <v>2</v>
      </c>
      <c r="F153" s="283">
        <f>COUNTA('A2 Exploitation'!F110:F152)</f>
        <v>3</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0.81428571428571428</v>
      </c>
    </row>
    <row r="159" spans="1:7" x14ac:dyDescent="0.3">
      <c r="A159" s="145"/>
      <c r="B159" s="124"/>
      <c r="C159" s="135"/>
      <c r="D159" s="124"/>
    </row>
    <row r="160" spans="1:7" ht="18" x14ac:dyDescent="0.35">
      <c r="A160" s="185" t="s">
        <v>117</v>
      </c>
      <c r="B160" s="185"/>
      <c r="C160" s="185"/>
      <c r="D160" s="185"/>
      <c r="E160" s="185"/>
      <c r="F160" s="201"/>
    </row>
    <row r="161" spans="1:7" x14ac:dyDescent="0.3">
      <c r="A161" s="146" t="str">
        <f>B11</f>
        <v>24/08/2018 et 04/10/18</v>
      </c>
      <c r="B161" s="124"/>
      <c r="C161" s="135"/>
      <c r="D161" s="127"/>
    </row>
    <row r="162" spans="1:7" x14ac:dyDescent="0.3">
      <c r="A162" s="322" t="s">
        <v>30</v>
      </c>
      <c r="B162" s="323" t="s">
        <v>31</v>
      </c>
      <c r="C162" s="323"/>
      <c r="D162" s="323" t="s">
        <v>46</v>
      </c>
      <c r="E162" s="324" t="s">
        <v>310</v>
      </c>
      <c r="F162" s="324" t="s">
        <v>360</v>
      </c>
      <c r="G162" s="127"/>
    </row>
    <row r="163" spans="1:7" x14ac:dyDescent="0.3">
      <c r="A163" s="322"/>
      <c r="B163" s="41" t="s">
        <v>34</v>
      </c>
      <c r="C163" s="41" t="s">
        <v>33</v>
      </c>
      <c r="D163" s="323"/>
      <c r="E163" s="324"/>
      <c r="F163" s="324"/>
    </row>
    <row r="164" spans="1:7" x14ac:dyDescent="0.3">
      <c r="A164" s="196" t="s">
        <v>58</v>
      </c>
      <c r="B164" s="197"/>
      <c r="C164" s="197"/>
      <c r="D164" s="197"/>
      <c r="E164" s="197"/>
      <c r="F164" s="197"/>
    </row>
    <row r="165" spans="1:7" ht="33" x14ac:dyDescent="0.3">
      <c r="A165" s="7" t="s">
        <v>119</v>
      </c>
      <c r="B165" s="130">
        <v>1</v>
      </c>
      <c r="C165" s="130"/>
      <c r="D165" s="95" t="s">
        <v>591</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4" t="s">
        <v>544</v>
      </c>
      <c r="E176" s="94"/>
      <c r="F176" s="204" t="s">
        <v>356</v>
      </c>
    </row>
    <row r="177" spans="1:7" ht="33" x14ac:dyDescent="0.3">
      <c r="A177" s="4" t="s">
        <v>122</v>
      </c>
      <c r="B177" s="130">
        <v>1</v>
      </c>
      <c r="C177" s="130"/>
      <c r="D177" s="113" t="s">
        <v>545</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0" x14ac:dyDescent="0.3">
      <c r="A185" s="70" t="s">
        <v>136</v>
      </c>
      <c r="B185" s="130">
        <v>1</v>
      </c>
      <c r="C185" s="130"/>
      <c r="D185" s="70" t="s">
        <v>592</v>
      </c>
      <c r="E185" s="94"/>
      <c r="F185" s="204" t="s">
        <v>356</v>
      </c>
    </row>
    <row r="186" spans="1:7" ht="71.25" customHeight="1" x14ac:dyDescent="0.35">
      <c r="A186" s="276" t="s">
        <v>186</v>
      </c>
      <c r="B186" s="130">
        <v>0</v>
      </c>
      <c r="C186" s="136">
        <f>IF(B186=0, -10, "0")</f>
        <v>-10</v>
      </c>
      <c r="D186" s="311" t="s">
        <v>552</v>
      </c>
      <c r="E186" s="308" t="s">
        <v>546</v>
      </c>
      <c r="F186" s="204" t="s">
        <v>356</v>
      </c>
    </row>
    <row r="187" spans="1:7" x14ac:dyDescent="0.3">
      <c r="A187" s="70" t="s">
        <v>251</v>
      </c>
      <c r="B187" s="130">
        <v>2</v>
      </c>
      <c r="C187" s="130"/>
      <c r="D187" s="116"/>
      <c r="E187" s="94"/>
      <c r="F187" s="204"/>
    </row>
    <row r="188" spans="1:7" ht="39" customHeight="1" x14ac:dyDescent="0.3">
      <c r="A188" s="70" t="s">
        <v>170</v>
      </c>
      <c r="B188" s="130">
        <v>2</v>
      </c>
      <c r="C188" s="130"/>
      <c r="D188" s="303" t="s">
        <v>547</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1"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0</v>
      </c>
      <c r="C198" s="131"/>
      <c r="D198" s="116" t="s">
        <v>548</v>
      </c>
      <c r="E198" s="116" t="s">
        <v>593</v>
      </c>
      <c r="F198" s="204" t="s">
        <v>356</v>
      </c>
      <c r="G198" s="127"/>
    </row>
    <row r="199" spans="1:7" s="112" customFormat="1" ht="72.75" customHeight="1" x14ac:dyDescent="0.3">
      <c r="A199" s="10" t="s">
        <v>392</v>
      </c>
      <c r="B199" s="130">
        <v>0</v>
      </c>
      <c r="C199" s="150"/>
      <c r="D199" s="116" t="s">
        <v>553</v>
      </c>
      <c r="E199" s="116" t="s">
        <v>549</v>
      </c>
      <c r="F199" s="204" t="s">
        <v>357</v>
      </c>
      <c r="G199" s="127"/>
    </row>
    <row r="200" spans="1:7" ht="45" x14ac:dyDescent="0.3">
      <c r="A200" s="8" t="s">
        <v>249</v>
      </c>
      <c r="B200" s="280" t="str">
        <f>IF(D200=1, 2, IF(AND(D200&lt;1,D200&gt;0), 1, IF(D200=0,"0","NA")))</f>
        <v>0</v>
      </c>
      <c r="C200" s="130"/>
      <c r="D200" s="281">
        <f>IFERROR(E200/F200,"N.A")</f>
        <v>0</v>
      </c>
      <c r="E200" s="282">
        <f>COUNTIF('A2 Exploitation'!F165:F199,"ok")</f>
        <v>0</v>
      </c>
      <c r="F200" s="283">
        <f>COUNTA('A2 Exploitation'!F165:F199)</f>
        <v>1</v>
      </c>
      <c r="G200" s="127"/>
    </row>
    <row r="201" spans="1:7" x14ac:dyDescent="0.3">
      <c r="A201" s="59" t="s">
        <v>36</v>
      </c>
      <c r="B201" s="59"/>
      <c r="C201" s="59"/>
      <c r="D201" s="59">
        <f>SUM(B176:C194,B196:C200)</f>
        <v>25</v>
      </c>
    </row>
    <row r="202" spans="1:7" x14ac:dyDescent="0.3">
      <c r="A202" s="5" t="s">
        <v>35</v>
      </c>
      <c r="B202" s="132"/>
      <c r="C202" s="133"/>
      <c r="D202" s="134">
        <f>D201/(COUNT(B176:C194,B196:C200)*2)</f>
        <v>0.54347826086956519</v>
      </c>
    </row>
    <row r="203" spans="1:7" x14ac:dyDescent="0.3">
      <c r="A203" s="145"/>
      <c r="B203" s="124"/>
      <c r="C203" s="135"/>
      <c r="D203" s="124"/>
    </row>
    <row r="204" spans="1:7" ht="18" x14ac:dyDescent="0.35">
      <c r="A204" s="42" t="s">
        <v>126</v>
      </c>
      <c r="B204" s="152"/>
      <c r="C204" s="153"/>
      <c r="D204" s="143">
        <f>SUM(D172,D201)</f>
        <v>38</v>
      </c>
    </row>
    <row r="205" spans="1:7" ht="18" x14ac:dyDescent="0.35">
      <c r="A205" s="42" t="s">
        <v>201</v>
      </c>
      <c r="B205" s="152"/>
      <c r="C205" s="153"/>
      <c r="D205" s="144">
        <f>D204/(COUNT(B165:C171,B176:C194,B196:C200)*2)</f>
        <v>0.6333333333333333</v>
      </c>
    </row>
    <row r="206" spans="1:7" x14ac:dyDescent="0.3">
      <c r="A206" s="145"/>
      <c r="B206" s="124"/>
      <c r="C206" s="135"/>
      <c r="D206" s="124"/>
    </row>
    <row r="207" spans="1:7" ht="18" x14ac:dyDescent="0.35">
      <c r="A207" s="185" t="s">
        <v>154</v>
      </c>
      <c r="B207" s="185"/>
      <c r="C207" s="185"/>
      <c r="D207" s="185"/>
      <c r="E207" s="185"/>
      <c r="F207" s="201"/>
    </row>
    <row r="208" spans="1:7" x14ac:dyDescent="0.3">
      <c r="A208" s="158" t="str">
        <f>B11</f>
        <v>24/08/2018 et 04/10/18</v>
      </c>
      <c r="B208" s="124"/>
      <c r="C208" s="135"/>
      <c r="D208" s="124"/>
    </row>
    <row r="209" spans="1:7" x14ac:dyDescent="0.3">
      <c r="A209" s="322" t="s">
        <v>30</v>
      </c>
      <c r="B209" s="323" t="s">
        <v>31</v>
      </c>
      <c r="C209" s="323"/>
      <c r="D209" s="323" t="s">
        <v>46</v>
      </c>
      <c r="E209" s="324" t="s">
        <v>310</v>
      </c>
      <c r="F209" s="324" t="s">
        <v>360</v>
      </c>
      <c r="G209" s="127"/>
    </row>
    <row r="210" spans="1:7" x14ac:dyDescent="0.3">
      <c r="A210" s="322"/>
      <c r="B210" s="41" t="s">
        <v>34</v>
      </c>
      <c r="C210" s="41" t="s">
        <v>33</v>
      </c>
      <c r="D210" s="323"/>
      <c r="E210" s="324"/>
      <c r="F210" s="32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594</v>
      </c>
      <c r="E226" s="116" t="s">
        <v>556</v>
      </c>
      <c r="F226" s="204" t="s">
        <v>357</v>
      </c>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74.25" customHeight="1" x14ac:dyDescent="0.35">
      <c r="A230" s="278" t="s">
        <v>388</v>
      </c>
      <c r="B230" s="130">
        <v>1</v>
      </c>
      <c r="C230" s="136" t="str">
        <f>IF(B230=0, -10, "0")</f>
        <v>0</v>
      </c>
      <c r="D230" s="4" t="s">
        <v>585</v>
      </c>
      <c r="E230" s="94"/>
      <c r="F230" s="204" t="s">
        <v>356</v>
      </c>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32" x14ac:dyDescent="0.3">
      <c r="A238" s="209" t="s">
        <v>66</v>
      </c>
      <c r="B238" s="130">
        <v>0</v>
      </c>
      <c r="C238" s="150">
        <f>IF(B238=0, -5, "0")</f>
        <v>-5</v>
      </c>
      <c r="D238" s="302" t="s">
        <v>595</v>
      </c>
      <c r="E238" s="95" t="s">
        <v>586</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ht="99" x14ac:dyDescent="0.3">
      <c r="A251" s="269" t="s">
        <v>375</v>
      </c>
      <c r="B251" s="130">
        <v>0</v>
      </c>
      <c r="C251" s="136">
        <f>IF(B251=0, -10, "0")</f>
        <v>-10</v>
      </c>
      <c r="D251" s="220" t="s">
        <v>566</v>
      </c>
      <c r="E251" s="116" t="s">
        <v>567</v>
      </c>
      <c r="F251" s="204" t="s">
        <v>356</v>
      </c>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557</v>
      </c>
      <c r="E254" s="106"/>
      <c r="F254" s="204" t="s">
        <v>357</v>
      </c>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49.5" x14ac:dyDescent="0.3">
      <c r="A260" s="219" t="s">
        <v>392</v>
      </c>
      <c r="B260" s="130">
        <v>1</v>
      </c>
      <c r="C260" s="131"/>
      <c r="D260" s="147" t="s">
        <v>587</v>
      </c>
      <c r="E260" s="106"/>
      <c r="F260" s="204" t="s">
        <v>356</v>
      </c>
      <c r="G260" s="127"/>
    </row>
    <row r="261" spans="1:7" ht="45" x14ac:dyDescent="0.3">
      <c r="A261" s="55" t="s">
        <v>249</v>
      </c>
      <c r="B261" s="280">
        <f>IF(D261=1, 2, IF(AND(D261&lt;1,D261&gt;0), 1, IF(D261=0,"0","NA")))</f>
        <v>1</v>
      </c>
      <c r="C261" s="140"/>
      <c r="D261" s="281">
        <f>IFERROR(E261/F261,"N.A")</f>
        <v>0.25</v>
      </c>
      <c r="E261" s="282">
        <f>COUNTIF('A2 Exploitation'!F212:F260,"ok")</f>
        <v>1</v>
      </c>
      <c r="F261" s="283">
        <f>COUNTA('A2 Exploitation'!F212:F260)</f>
        <v>4</v>
      </c>
    </row>
    <row r="262" spans="1:7" x14ac:dyDescent="0.3">
      <c r="A262" s="5" t="s">
        <v>36</v>
      </c>
      <c r="B262" s="5"/>
      <c r="C262" s="5"/>
      <c r="D262" s="5">
        <f>SUM(B248:C255,B257:C261)</f>
        <v>11</v>
      </c>
    </row>
    <row r="263" spans="1:7" x14ac:dyDescent="0.3">
      <c r="A263" s="5" t="s">
        <v>35</v>
      </c>
      <c r="B263" s="132"/>
      <c r="C263" s="133"/>
      <c r="D263" s="134">
        <f>D262/(COUNT(B248:C255,B257:C261)*2)</f>
        <v>0.39285714285714285</v>
      </c>
    </row>
    <row r="264" spans="1:7" x14ac:dyDescent="0.3">
      <c r="A264" s="145"/>
      <c r="B264" s="124"/>
      <c r="C264" s="135"/>
      <c r="D264" s="124"/>
    </row>
    <row r="265" spans="1:7" ht="18" x14ac:dyDescent="0.35">
      <c r="A265" s="42" t="s">
        <v>70</v>
      </c>
      <c r="B265" s="152"/>
      <c r="C265" s="153"/>
      <c r="D265" s="143">
        <f>SUM(D262,D222,D244)</f>
        <v>57</v>
      </c>
    </row>
    <row r="266" spans="1:7" ht="18" x14ac:dyDescent="0.35">
      <c r="A266" s="57" t="s">
        <v>202</v>
      </c>
      <c r="B266" s="160"/>
      <c r="C266" s="161"/>
      <c r="D266" s="162">
        <f>D265/(COUNT(B226:C243,B248:C255,B212:C221,B257:C261)*2)</f>
        <v>0.66279069767441856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t="str">
        <f>B11</f>
        <v>24/08/2018 et 04/10/18</v>
      </c>
      <c r="B269" s="124"/>
      <c r="C269" s="135"/>
      <c r="D269" s="124"/>
      <c r="F269" s="206"/>
      <c r="G269" s="214"/>
    </row>
    <row r="270" spans="1:7" s="16" customFormat="1" x14ac:dyDescent="0.3">
      <c r="A270" s="322" t="s">
        <v>30</v>
      </c>
      <c r="B270" s="323" t="s">
        <v>31</v>
      </c>
      <c r="C270" s="323"/>
      <c r="D270" s="323" t="s">
        <v>46</v>
      </c>
      <c r="E270" s="324" t="s">
        <v>310</v>
      </c>
      <c r="F270" s="324" t="s">
        <v>360</v>
      </c>
      <c r="G270" s="214"/>
    </row>
    <row r="271" spans="1:7" s="16" customFormat="1" x14ac:dyDescent="0.3">
      <c r="A271" s="322"/>
      <c r="B271" s="41" t="s">
        <v>34</v>
      </c>
      <c r="C271" s="41" t="s">
        <v>33</v>
      </c>
      <c r="D271" s="323"/>
      <c r="E271" s="324"/>
      <c r="F271" s="32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ht="34.5" customHeight="1" x14ac:dyDescent="0.3">
      <c r="A276" s="10" t="s">
        <v>259</v>
      </c>
      <c r="B276" s="130">
        <v>1</v>
      </c>
      <c r="C276" s="130"/>
      <c r="D276" s="95" t="s">
        <v>558</v>
      </c>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0</v>
      </c>
      <c r="C279" s="130"/>
      <c r="D279" s="116" t="s">
        <v>596</v>
      </c>
      <c r="E279" s="116" t="s">
        <v>560</v>
      </c>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19</v>
      </c>
      <c r="F285" s="206"/>
      <c r="G285" s="214"/>
    </row>
    <row r="286" spans="1:7" s="16" customFormat="1" x14ac:dyDescent="0.3">
      <c r="A286" s="5" t="s">
        <v>35</v>
      </c>
      <c r="B286" s="132"/>
      <c r="C286" s="133"/>
      <c r="D286" s="134">
        <f>D285/(COUNT(B273:C284)*2)</f>
        <v>0.86363636363636365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ht="66" x14ac:dyDescent="0.3">
      <c r="A301" s="70" t="s">
        <v>251</v>
      </c>
      <c r="B301" s="130">
        <v>1</v>
      </c>
      <c r="C301" s="131"/>
      <c r="D301" s="165" t="s">
        <v>559</v>
      </c>
      <c r="E301" s="106"/>
      <c r="F301" s="204" t="s">
        <v>356</v>
      </c>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0.66666666666666663</v>
      </c>
      <c r="E313" s="282">
        <f>COUNTIF('A2 Exploitation'!F273:F312,"ok")</f>
        <v>2</v>
      </c>
      <c r="F313" s="283">
        <f>COUNTA('A2 Exploitation'!F273:F312)</f>
        <v>3</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0.92647058823529416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t="str">
        <f>B11</f>
        <v>24/08/2018 et 04/10/18</v>
      </c>
      <c r="B321" s="124"/>
      <c r="C321" s="135"/>
      <c r="D321" s="127"/>
    </row>
    <row r="322" spans="1:7" x14ac:dyDescent="0.3">
      <c r="A322" s="322" t="s">
        <v>30</v>
      </c>
      <c r="B322" s="323" t="s">
        <v>31</v>
      </c>
      <c r="C322" s="323"/>
      <c r="D322" s="323" t="s">
        <v>46</v>
      </c>
      <c r="E322" s="324" t="s">
        <v>310</v>
      </c>
      <c r="F322" s="324" t="s">
        <v>360</v>
      </c>
      <c r="G322" s="127"/>
    </row>
    <row r="323" spans="1:7" x14ac:dyDescent="0.3">
      <c r="A323" s="322"/>
      <c r="B323" s="41" t="s">
        <v>34</v>
      </c>
      <c r="C323" s="41" t="s">
        <v>33</v>
      </c>
      <c r="D323" s="323"/>
      <c r="E323" s="324"/>
      <c r="F323" s="32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ht="33" x14ac:dyDescent="0.3">
      <c r="A337" s="70" t="s">
        <v>261</v>
      </c>
      <c r="B337" s="130">
        <v>1</v>
      </c>
      <c r="C337" s="131"/>
      <c r="D337" s="116" t="s">
        <v>562</v>
      </c>
      <c r="E337" s="106"/>
      <c r="F337" s="204" t="s">
        <v>356</v>
      </c>
    </row>
    <row r="338" spans="1:7" ht="33" x14ac:dyDescent="0.3">
      <c r="A338" s="70" t="s">
        <v>320</v>
      </c>
      <c r="B338" s="130">
        <v>1</v>
      </c>
      <c r="C338" s="130"/>
      <c r="D338" s="95" t="s">
        <v>561</v>
      </c>
      <c r="E338" s="94"/>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0</v>
      </c>
      <c r="C353" s="130"/>
      <c r="D353" s="281">
        <f>IFERROR(E353/F353,"N.A")</f>
        <v>0</v>
      </c>
      <c r="E353" s="282">
        <f>COUNTIF('A2 Exploitation'!F325:F352,"ok")</f>
        <v>0</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0.93333333333333335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0.95652173913043481</v>
      </c>
    </row>
    <row r="359" spans="1:7" x14ac:dyDescent="0.3">
      <c r="A359" s="145"/>
      <c r="B359" s="124"/>
      <c r="C359" s="135"/>
      <c r="D359" s="124"/>
    </row>
    <row r="360" spans="1:7" ht="18" x14ac:dyDescent="0.35">
      <c r="A360" s="185" t="s">
        <v>21</v>
      </c>
      <c r="B360" s="185"/>
      <c r="C360" s="185"/>
      <c r="D360" s="185"/>
      <c r="E360" s="185"/>
      <c r="F360" s="201"/>
    </row>
    <row r="361" spans="1:7" x14ac:dyDescent="0.3">
      <c r="A361" s="73" t="str">
        <f>B11</f>
        <v>24/08/2018 et 04/10/18</v>
      </c>
      <c r="B361" s="124"/>
      <c r="C361" s="135"/>
      <c r="D361" s="124"/>
    </row>
    <row r="362" spans="1:7" x14ac:dyDescent="0.3">
      <c r="A362" s="322" t="s">
        <v>30</v>
      </c>
      <c r="B362" s="323" t="s">
        <v>31</v>
      </c>
      <c r="C362" s="323"/>
      <c r="D362" s="323" t="s">
        <v>46</v>
      </c>
      <c r="E362" s="324" t="s">
        <v>310</v>
      </c>
      <c r="F362" s="324" t="s">
        <v>360</v>
      </c>
      <c r="G362" s="127"/>
    </row>
    <row r="363" spans="1:7" x14ac:dyDescent="0.3">
      <c r="A363" s="322"/>
      <c r="B363" s="41" t="s">
        <v>34</v>
      </c>
      <c r="C363" s="41" t="s">
        <v>33</v>
      </c>
      <c r="D363" s="323"/>
      <c r="E363" s="324"/>
      <c r="F363" s="324"/>
    </row>
    <row r="364" spans="1:7" ht="18" x14ac:dyDescent="0.3">
      <c r="A364" s="194" t="s">
        <v>12</v>
      </c>
      <c r="B364" s="195"/>
      <c r="C364" s="195"/>
      <c r="D364" s="195"/>
      <c r="E364" s="195"/>
      <c r="F364" s="197"/>
    </row>
    <row r="365" spans="1:7" x14ac:dyDescent="0.3">
      <c r="A365" s="70" t="s">
        <v>99</v>
      </c>
      <c r="B365" s="130">
        <v>2</v>
      </c>
      <c r="C365" s="130"/>
      <c r="D365" s="113"/>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t="str">
        <f>B11</f>
        <v>24/08/2018 et 04/10/18</v>
      </c>
      <c r="B394" s="124"/>
      <c r="C394" s="135"/>
      <c r="D394" s="127"/>
      <c r="G394" s="127"/>
    </row>
    <row r="395" spans="1:7" x14ac:dyDescent="0.3">
      <c r="A395" s="322" t="s">
        <v>30</v>
      </c>
      <c r="B395" s="323" t="s">
        <v>31</v>
      </c>
      <c r="C395" s="323"/>
      <c r="D395" s="323" t="s">
        <v>46</v>
      </c>
      <c r="E395" s="324" t="s">
        <v>310</v>
      </c>
      <c r="F395" s="324" t="s">
        <v>360</v>
      </c>
      <c r="G395" s="127"/>
    </row>
    <row r="396" spans="1:7" x14ac:dyDescent="0.3">
      <c r="A396" s="322"/>
      <c r="B396" s="41" t="s">
        <v>34</v>
      </c>
      <c r="C396" s="41" t="s">
        <v>33</v>
      </c>
      <c r="D396" s="323"/>
      <c r="E396" s="324"/>
      <c r="F396" s="32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564</v>
      </c>
      <c r="E404" s="94" t="s">
        <v>565</v>
      </c>
      <c r="F404" s="204"/>
      <c r="G404" s="127"/>
    </row>
    <row r="405" spans="1:7" ht="66" x14ac:dyDescent="0.3">
      <c r="A405" s="272" t="s">
        <v>406</v>
      </c>
      <c r="B405" s="130">
        <v>1</v>
      </c>
      <c r="C405" s="136" t="str">
        <f>IF(B405=0, -10, "0")</f>
        <v>0</v>
      </c>
      <c r="D405" s="151" t="s">
        <v>597</v>
      </c>
      <c r="E405" s="94"/>
      <c r="F405" s="204" t="s">
        <v>357</v>
      </c>
      <c r="G405" s="127"/>
    </row>
    <row r="406" spans="1:7" x14ac:dyDescent="0.3">
      <c r="A406" s="59" t="s">
        <v>36</v>
      </c>
      <c r="B406" s="59"/>
      <c r="C406" s="59"/>
      <c r="D406" s="59">
        <f>SUM(B398:C405)</f>
        <v>13</v>
      </c>
      <c r="G406" s="127"/>
    </row>
    <row r="407" spans="1:7" x14ac:dyDescent="0.3">
      <c r="A407" s="5" t="s">
        <v>35</v>
      </c>
      <c r="B407" s="132"/>
      <c r="C407" s="133"/>
      <c r="D407" s="134">
        <f>D406/(COUNT(B398:C405)*2)</f>
        <v>0.8125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1</v>
      </c>
      <c r="C438" s="150" t="str">
        <f>IF(B438=0, -5, "0")</f>
        <v>0</v>
      </c>
      <c r="D438" s="129" t="s">
        <v>563</v>
      </c>
      <c r="E438" s="94"/>
      <c r="F438" s="204" t="s">
        <v>356</v>
      </c>
      <c r="G438" s="12"/>
    </row>
    <row r="439" spans="1:7" ht="45" x14ac:dyDescent="0.3">
      <c r="A439" s="4" t="s">
        <v>249</v>
      </c>
      <c r="B439" s="280">
        <f>IF(D439=1, 2, IF(AND(D439&lt;1,D439&gt;0), 1, IF(D439=0,"0","NA")))</f>
        <v>1</v>
      </c>
      <c r="C439" s="130"/>
      <c r="D439" s="281">
        <f>IFERROR(E439/F439,"N.A")</f>
        <v>0.5</v>
      </c>
      <c r="E439" s="282">
        <f>COUNTIF('A2 Exploitation'!F398:F438,"ok")</f>
        <v>1</v>
      </c>
      <c r="F439" s="283">
        <f>COUNTA('A2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0.91379310344827591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t="str">
        <f>B11</f>
        <v>24/08/2018 et 04/10/18</v>
      </c>
      <c r="B447" s="124"/>
      <c r="C447" s="135"/>
      <c r="D447" s="124"/>
    </row>
    <row r="448" spans="1:7" x14ac:dyDescent="0.3">
      <c r="A448" s="322" t="s">
        <v>30</v>
      </c>
      <c r="B448" s="323" t="s">
        <v>31</v>
      </c>
      <c r="C448" s="323"/>
      <c r="D448" s="323" t="s">
        <v>46</v>
      </c>
      <c r="E448" s="324" t="s">
        <v>310</v>
      </c>
      <c r="F448" s="324" t="s">
        <v>360</v>
      </c>
      <c r="G448" s="127"/>
    </row>
    <row r="449" spans="1:6" x14ac:dyDescent="0.3">
      <c r="A449" s="322"/>
      <c r="B449" s="41" t="s">
        <v>34</v>
      </c>
      <c r="C449" s="41" t="s">
        <v>33</v>
      </c>
      <c r="D449" s="323"/>
      <c r="E449" s="324"/>
      <c r="F449" s="32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t="str">
        <f>B11</f>
        <v>24/08/2018 et 04/10/18</v>
      </c>
      <c r="B484" s="124"/>
      <c r="C484" s="135"/>
      <c r="D484" s="124"/>
    </row>
    <row r="485" spans="1:7" x14ac:dyDescent="0.3">
      <c r="A485" s="322" t="s">
        <v>30</v>
      </c>
      <c r="B485" s="323" t="s">
        <v>31</v>
      </c>
      <c r="C485" s="323"/>
      <c r="D485" s="323" t="s">
        <v>46</v>
      </c>
      <c r="E485" s="324" t="s">
        <v>310</v>
      </c>
      <c r="F485" s="324" t="s">
        <v>360</v>
      </c>
      <c r="G485" s="127"/>
    </row>
    <row r="486" spans="1:7" x14ac:dyDescent="0.3">
      <c r="A486" s="322"/>
      <c r="B486" s="41" t="s">
        <v>34</v>
      </c>
      <c r="C486" s="41" t="s">
        <v>33</v>
      </c>
      <c r="D486" s="323"/>
      <c r="E486" s="324"/>
      <c r="F486" s="324"/>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t="str">
        <f>B11</f>
        <v>24/08/2018 et 04/10/18</v>
      </c>
      <c r="B506" s="124"/>
      <c r="C506" s="135"/>
      <c r="D506" s="124"/>
    </row>
    <row r="507" spans="1:7" x14ac:dyDescent="0.3">
      <c r="A507" s="322" t="s">
        <v>30</v>
      </c>
      <c r="B507" s="323" t="s">
        <v>31</v>
      </c>
      <c r="C507" s="323"/>
      <c r="D507" s="323" t="s">
        <v>46</v>
      </c>
      <c r="E507" s="324" t="s">
        <v>310</v>
      </c>
      <c r="F507" s="324" t="s">
        <v>360</v>
      </c>
      <c r="G507" s="127"/>
    </row>
    <row r="508" spans="1:7" x14ac:dyDescent="0.3">
      <c r="A508" s="322"/>
      <c r="B508" s="41" t="s">
        <v>34</v>
      </c>
      <c r="C508" s="41" t="s">
        <v>33</v>
      </c>
      <c r="D508" s="323"/>
      <c r="E508" s="324"/>
      <c r="F508" s="324"/>
    </row>
    <row r="509" spans="1:7" x14ac:dyDescent="0.3">
      <c r="A509" s="6" t="s">
        <v>15</v>
      </c>
      <c r="B509" s="130">
        <v>2</v>
      </c>
      <c r="C509" s="130"/>
      <c r="D509" s="95"/>
      <c r="E509" s="94"/>
      <c r="F509" s="204"/>
    </row>
    <row r="510" spans="1:7" x14ac:dyDescent="0.3">
      <c r="A510" s="9" t="s">
        <v>218</v>
      </c>
      <c r="B510" s="130">
        <v>1</v>
      </c>
      <c r="C510" s="130"/>
      <c r="D510" s="9" t="s">
        <v>540</v>
      </c>
      <c r="E510" s="94" t="s">
        <v>554</v>
      </c>
      <c r="F510" s="204" t="s">
        <v>357</v>
      </c>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t="str">
        <f>B11</f>
        <v>24/08/2018 et 04/10/18</v>
      </c>
      <c r="B517" s="124"/>
      <c r="C517" s="135"/>
      <c r="D517" s="124"/>
    </row>
    <row r="518" spans="1:7" x14ac:dyDescent="0.3">
      <c r="A518" s="322" t="s">
        <v>30</v>
      </c>
      <c r="B518" s="323" t="s">
        <v>31</v>
      </c>
      <c r="C518" s="323"/>
      <c r="D518" s="323" t="s">
        <v>46</v>
      </c>
      <c r="E518" s="324" t="s">
        <v>310</v>
      </c>
      <c r="F518" s="324" t="s">
        <v>360</v>
      </c>
      <c r="G518" s="127"/>
    </row>
    <row r="519" spans="1:7" x14ac:dyDescent="0.3">
      <c r="A519" s="322"/>
      <c r="B519" s="41" t="s">
        <v>34</v>
      </c>
      <c r="C519" s="41" t="s">
        <v>33</v>
      </c>
      <c r="D519" s="323"/>
      <c r="E519" s="324"/>
      <c r="F519" s="324"/>
    </row>
    <row r="520" spans="1:7" x14ac:dyDescent="0.3">
      <c r="A520" s="4" t="s">
        <v>9</v>
      </c>
      <c r="B520" s="130" t="s">
        <v>32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t="str">
        <f>B11</f>
        <v>24/08/2018 et 04/10/18</v>
      </c>
      <c r="B537" s="124"/>
      <c r="C537" s="135"/>
      <c r="D537" s="124"/>
      <c r="G537" s="127"/>
    </row>
    <row r="538" spans="1:7" x14ac:dyDescent="0.3">
      <c r="A538" s="322" t="s">
        <v>30</v>
      </c>
      <c r="B538" s="323" t="s">
        <v>31</v>
      </c>
      <c r="C538" s="323"/>
      <c r="D538" s="323" t="s">
        <v>46</v>
      </c>
      <c r="E538" s="324" t="s">
        <v>310</v>
      </c>
      <c r="F538" s="324" t="s">
        <v>360</v>
      </c>
      <c r="G538" s="127"/>
    </row>
    <row r="539" spans="1:7" x14ac:dyDescent="0.3">
      <c r="A539" s="322"/>
      <c r="B539" s="41" t="s">
        <v>34</v>
      </c>
      <c r="C539" s="41" t="s">
        <v>33</v>
      </c>
      <c r="D539" s="323"/>
      <c r="E539" s="324"/>
      <c r="F539" s="324"/>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0.66666666666666663</v>
      </c>
    </row>
    <row r="548" spans="1:4" ht="22.5" x14ac:dyDescent="0.45">
      <c r="A548" s="35" t="s">
        <v>45</v>
      </c>
      <c r="B548" s="181"/>
      <c r="C548" s="182"/>
      <c r="D548" s="183">
        <f>SUM(D544,D533,D513,D502,D443,D390,D357,D45,D317,D265,D157,D480,D204,D102)</f>
        <v>519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0.85081967213114751</v>
      </c>
    </row>
  </sheetData>
  <sheetProtection formatCells="0" formatColumns="0" formatRows="0"/>
  <mergeCells count="89">
    <mergeCell ref="B11:F11"/>
    <mergeCell ref="D1:G1"/>
    <mergeCell ref="A7:F7"/>
    <mergeCell ref="A8:F8"/>
    <mergeCell ref="B9:F9"/>
    <mergeCell ref="B10:F10"/>
    <mergeCell ref="B12:F12"/>
    <mergeCell ref="A17:A18"/>
    <mergeCell ref="B17:C17"/>
    <mergeCell ref="D17:D18"/>
    <mergeCell ref="E17:E18"/>
    <mergeCell ref="F17:F18"/>
    <mergeCell ref="A13:F13"/>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472:B475 B540:B542 B488:B492 B520:B531 B29:B37 B53:B60 B39:B40 B95:B98 B110:B116 B121:B138 B88:B93 B149:B152 B165:B171 B143:B147 B196:B199 B21:B24 B212:B221 B176:B194 B226:B243 B248:B255 B257:B260 B309:B312 B451:B456 B273:B284 B325:B332 B337:B348 B350:B352 B365:B372 B377:B382 B421:B425 B398:B405 B384:B385 B430:B434 B410:B416 B436:B438 B289:B307 B461:B470 B496:B497 B509:B511 B65:B8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5" manualBreakCount="5">
    <brk id="85" max="7" man="1"/>
    <brk id="174" max="7" man="1"/>
    <brk id="267" max="7" man="1"/>
    <brk id="359" max="7" man="1"/>
    <brk id="453"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62" t="s">
        <v>50</v>
      </c>
      <c r="B6" s="362"/>
      <c r="C6" s="362"/>
      <c r="D6" s="362"/>
      <c r="E6" s="362"/>
      <c r="F6" s="362"/>
      <c r="G6" s="125"/>
    </row>
    <row r="7" spans="1:7" s="12" customFormat="1" ht="21.75" customHeight="1" x14ac:dyDescent="0.45">
      <c r="A7" s="343" t="str">
        <f>'A3 Exploitation'!A8:F8</f>
        <v>Menzel Bourguiba</v>
      </c>
      <c r="B7" s="343"/>
      <c r="C7" s="343"/>
      <c r="D7" s="343"/>
      <c r="E7" s="343"/>
      <c r="F7" s="343"/>
      <c r="G7" s="125"/>
    </row>
    <row r="8" spans="1:7" s="12" customFormat="1" ht="24" x14ac:dyDescent="0.45">
      <c r="A8" s="14" t="s">
        <v>42</v>
      </c>
      <c r="B8" s="363" t="str">
        <f>'A3 Exploitation'!B9:F9</f>
        <v>M Dhia Mechlaoui</v>
      </c>
      <c r="C8" s="363"/>
      <c r="D8" s="363"/>
      <c r="E8" s="363"/>
      <c r="F8" s="363"/>
      <c r="G8" s="125"/>
    </row>
    <row r="9" spans="1:7" s="12" customFormat="1" ht="24" x14ac:dyDescent="0.45">
      <c r="A9" s="15" t="s">
        <v>44</v>
      </c>
      <c r="B9" s="364" t="str">
        <f>'A3 Exploitation'!B10:F10</f>
        <v>Directeur magasin et chef rayon PFT</v>
      </c>
      <c r="C9" s="364"/>
      <c r="D9" s="364"/>
      <c r="E9" s="364"/>
      <c r="F9" s="364"/>
      <c r="G9" s="125"/>
    </row>
    <row r="10" spans="1:7" s="12" customFormat="1" ht="24" x14ac:dyDescent="0.45">
      <c r="A10" s="14" t="s">
        <v>43</v>
      </c>
      <c r="B10" s="361" t="str">
        <f>'A3 Exploitation'!B11:F11</f>
        <v>24/08/2018 et 04/10/18</v>
      </c>
      <c r="C10" s="361"/>
      <c r="D10" s="361"/>
      <c r="E10" s="361"/>
      <c r="F10" s="361"/>
      <c r="G10" s="125"/>
    </row>
    <row r="11" spans="1:7" s="12" customFormat="1" ht="24" x14ac:dyDescent="0.45">
      <c r="A11" s="14" t="s">
        <v>294</v>
      </c>
      <c r="B11" s="360">
        <f>D199</f>
        <v>0.8794642857142857</v>
      </c>
      <c r="C11" s="360"/>
      <c r="D11" s="360"/>
      <c r="E11" s="360"/>
      <c r="F11" s="360"/>
      <c r="G11" s="125"/>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2"/>
    </row>
    <row r="14" spans="1:7" s="12" customFormat="1" ht="12.75" customHeight="1" x14ac:dyDescent="0.3">
      <c r="A14" s="322"/>
      <c r="B14" s="34" t="s">
        <v>34</v>
      </c>
      <c r="C14" s="34" t="s">
        <v>33</v>
      </c>
      <c r="D14" s="323"/>
      <c r="E14" s="323"/>
      <c r="F14" s="323"/>
      <c r="G14" s="127"/>
    </row>
    <row r="15" spans="1:7" x14ac:dyDescent="0.3">
      <c r="A15" s="17"/>
      <c r="B15" s="17"/>
      <c r="C15" s="17"/>
      <c r="D15" s="17"/>
    </row>
    <row r="16" spans="1:7" ht="19.5" x14ac:dyDescent="0.4">
      <c r="A16" s="355" t="s">
        <v>0</v>
      </c>
      <c r="B16" s="356"/>
      <c r="C16" s="356"/>
      <c r="D16" s="356"/>
      <c r="E16" s="356"/>
      <c r="F16" s="356"/>
      <c r="G16" s="126" t="s">
        <v>356</v>
      </c>
    </row>
    <row r="17" spans="1:7" ht="33" x14ac:dyDescent="0.3">
      <c r="A17" s="17" t="s">
        <v>269</v>
      </c>
      <c r="B17" s="94">
        <v>0</v>
      </c>
      <c r="C17" s="94"/>
      <c r="D17" s="95" t="s">
        <v>582</v>
      </c>
      <c r="E17" s="95" t="s">
        <v>571</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7" t="s">
        <v>36</v>
      </c>
      <c r="B22" s="353"/>
      <c r="C22" s="354"/>
      <c r="D22" s="92">
        <f>SUM(B17:C21)</f>
        <v>8</v>
      </c>
    </row>
    <row r="23" spans="1:7" x14ac:dyDescent="0.3">
      <c r="A23" s="348" t="s">
        <v>295</v>
      </c>
      <c r="B23" s="349"/>
      <c r="C23" s="350"/>
      <c r="D23" s="33">
        <f>D22/(COUNT(B17:C21)*2)</f>
        <v>0.8</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33" x14ac:dyDescent="0.3">
      <c r="A29" s="17" t="s">
        <v>280</v>
      </c>
      <c r="B29" s="94">
        <v>0</v>
      </c>
      <c r="C29" s="94"/>
      <c r="D29" s="95" t="s">
        <v>536</v>
      </c>
      <c r="E29" s="94" t="s">
        <v>598</v>
      </c>
      <c r="F29" s="94" t="s">
        <v>357</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8" t="s">
        <v>36</v>
      </c>
      <c r="B33" s="349"/>
      <c r="C33" s="350"/>
      <c r="D33" s="91">
        <f>SUM(B26:C32)</f>
        <v>12</v>
      </c>
    </row>
    <row r="34" spans="1:7" x14ac:dyDescent="0.3">
      <c r="A34" s="348" t="s">
        <v>295</v>
      </c>
      <c r="B34" s="349"/>
      <c r="C34" s="350"/>
      <c r="D34" s="33">
        <f>D33/(COUNT(B26:C32)*2)</f>
        <v>0.8571428571428571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8" t="s">
        <v>36</v>
      </c>
      <c r="B42" s="349"/>
      <c r="C42" s="350"/>
      <c r="D42" s="91">
        <f>SUM(B37:C41)</f>
        <v>10</v>
      </c>
      <c r="E42" s="13"/>
      <c r="F42" s="13"/>
      <c r="G42" s="126"/>
    </row>
    <row r="43" spans="1:7" s="22" customFormat="1" x14ac:dyDescent="0.3">
      <c r="A43" s="348" t="s">
        <v>295</v>
      </c>
      <c r="B43" s="349"/>
      <c r="C43" s="350"/>
      <c r="D43" s="33">
        <f>D42/(COUNT(B37:C41)*2)</f>
        <v>1</v>
      </c>
      <c r="E43" s="13"/>
      <c r="F43" s="13"/>
      <c r="G43" s="126"/>
    </row>
    <row r="44" spans="1:7" s="22" customFormat="1" x14ac:dyDescent="0.3">
      <c r="A44" s="47"/>
      <c r="B44" s="48"/>
      <c r="C44" s="48"/>
      <c r="D44" s="49"/>
      <c r="G44" s="126"/>
    </row>
    <row r="45" spans="1:7" ht="19.5" x14ac:dyDescent="0.4">
      <c r="A45" s="358" t="s">
        <v>21</v>
      </c>
      <c r="B45" s="359"/>
      <c r="C45" s="359"/>
      <c r="D45" s="359"/>
      <c r="E45" s="359"/>
      <c r="F45" s="35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49.5" x14ac:dyDescent="0.3">
      <c r="A50" s="17" t="s">
        <v>84</v>
      </c>
      <c r="B50" s="94">
        <v>2</v>
      </c>
      <c r="C50" s="94"/>
      <c r="D50" s="306" t="s">
        <v>572</v>
      </c>
      <c r="E50" s="94"/>
      <c r="F50" s="94"/>
    </row>
    <row r="51" spans="1:7" ht="18" x14ac:dyDescent="0.35">
      <c r="A51" s="40" t="s">
        <v>296</v>
      </c>
      <c r="B51" s="94">
        <v>1</v>
      </c>
      <c r="C51" s="120" t="str">
        <f>IF(B51=0, -5, "0")</f>
        <v>0</v>
      </c>
      <c r="D51" s="306" t="s">
        <v>583</v>
      </c>
      <c r="E51" s="94"/>
      <c r="F51" s="94" t="s">
        <v>357</v>
      </c>
    </row>
    <row r="52" spans="1:7" x14ac:dyDescent="0.3">
      <c r="A52" s="348" t="s">
        <v>36</v>
      </c>
      <c r="B52" s="349"/>
      <c r="C52" s="350"/>
      <c r="D52" s="91">
        <f>SUM(B46:C51)</f>
        <v>11</v>
      </c>
    </row>
    <row r="53" spans="1:7" x14ac:dyDescent="0.3">
      <c r="A53" s="348" t="s">
        <v>295</v>
      </c>
      <c r="B53" s="349"/>
      <c r="C53" s="350"/>
      <c r="D53" s="33">
        <f>D52/(COUNT(B46:C51)*2)</f>
        <v>0.91666666666666663</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23"/>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8">
        <v>2</v>
      </c>
      <c r="B63" s="349"/>
      <c r="C63" s="350"/>
      <c r="D63" s="91">
        <f>SUM(B56:C62)</f>
        <v>14</v>
      </c>
    </row>
    <row r="64" spans="1:7" x14ac:dyDescent="0.3">
      <c r="A64" s="348" t="s">
        <v>295</v>
      </c>
      <c r="B64" s="349"/>
      <c r="C64" s="350"/>
      <c r="D64" s="33">
        <f>D63/(COUNT(B56:C62)*2)</f>
        <v>1</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1</v>
      </c>
      <c r="C67" s="101"/>
      <c r="D67" s="17" t="s">
        <v>577</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ht="33" x14ac:dyDescent="0.3">
      <c r="A78" s="21" t="s">
        <v>232</v>
      </c>
      <c r="B78" s="100">
        <v>1</v>
      </c>
      <c r="C78" s="106"/>
      <c r="D78" s="95" t="s">
        <v>578</v>
      </c>
      <c r="E78" s="107"/>
      <c r="F78" s="94"/>
      <c r="G78" s="126"/>
    </row>
    <row r="79" spans="1:7" ht="33" x14ac:dyDescent="0.3">
      <c r="A79" s="17" t="s">
        <v>177</v>
      </c>
      <c r="B79" s="100">
        <v>0</v>
      </c>
      <c r="C79" s="94"/>
      <c r="D79" s="23" t="s">
        <v>573</v>
      </c>
      <c r="E79" s="105" t="s">
        <v>599</v>
      </c>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8" t="s">
        <v>36</v>
      </c>
      <c r="B84" s="349"/>
      <c r="C84" s="350"/>
      <c r="D84" s="91">
        <f>SUM(B67:C83)</f>
        <v>18</v>
      </c>
    </row>
    <row r="85" spans="1:7" x14ac:dyDescent="0.3">
      <c r="A85" s="348" t="s">
        <v>295</v>
      </c>
      <c r="B85" s="349"/>
      <c r="C85" s="350"/>
      <c r="D85" s="33">
        <f>D84/(COUNT(B67:C83)*2)</f>
        <v>0.81818181818181823</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600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ht="33" x14ac:dyDescent="0.3">
      <c r="A101" s="51" t="s">
        <v>232</v>
      </c>
      <c r="B101" s="110">
        <v>1</v>
      </c>
      <c r="C101" s="94"/>
      <c r="D101" s="95" t="s">
        <v>574</v>
      </c>
      <c r="E101" s="94"/>
      <c r="F101" s="94"/>
    </row>
    <row r="102" spans="1:7" x14ac:dyDescent="0.3">
      <c r="A102" s="348" t="s">
        <v>36</v>
      </c>
      <c r="B102" s="349"/>
      <c r="C102" s="350"/>
      <c r="D102" s="91">
        <f>SUM(B88:C101)</f>
        <v>26</v>
      </c>
    </row>
    <row r="103" spans="1:7" x14ac:dyDescent="0.3">
      <c r="A103" s="348" t="s">
        <v>295</v>
      </c>
      <c r="B103" s="349"/>
      <c r="C103" s="350"/>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ht="66" x14ac:dyDescent="0.3">
      <c r="A117" s="51" t="s">
        <v>232</v>
      </c>
      <c r="B117" s="110">
        <v>0</v>
      </c>
      <c r="C117" s="94"/>
      <c r="D117" s="304" t="s">
        <v>601</v>
      </c>
      <c r="E117" s="94" t="s">
        <v>555</v>
      </c>
      <c r="F117" s="94" t="s">
        <v>357</v>
      </c>
      <c r="G117" s="126"/>
    </row>
    <row r="118" spans="1:7" s="22" customFormat="1" x14ac:dyDescent="0.3">
      <c r="A118" s="348" t="s">
        <v>36</v>
      </c>
      <c r="B118" s="349"/>
      <c r="C118" s="350"/>
      <c r="D118" s="91">
        <f>SUM(B107:C117)</f>
        <v>20</v>
      </c>
      <c r="E118" s="13"/>
      <c r="F118" s="13"/>
      <c r="G118" s="126"/>
    </row>
    <row r="119" spans="1:7" s="22" customFormat="1" x14ac:dyDescent="0.3">
      <c r="A119" s="348" t="s">
        <v>295</v>
      </c>
      <c r="B119" s="349"/>
      <c r="C119" s="350"/>
      <c r="D119" s="33">
        <f>D118/(COUNT(B107:C117)*2)</f>
        <v>0.90909090909090906</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ht="49.5" x14ac:dyDescent="0.3">
      <c r="A122" s="44" t="s">
        <v>275</v>
      </c>
      <c r="B122" s="111">
        <v>1</v>
      </c>
      <c r="C122" s="94"/>
      <c r="D122" s="113" t="s">
        <v>575</v>
      </c>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33" x14ac:dyDescent="0.3">
      <c r="A129" s="20" t="s">
        <v>166</v>
      </c>
      <c r="B129" s="111">
        <v>0</v>
      </c>
      <c r="C129" s="121"/>
      <c r="D129" s="95" t="s">
        <v>576</v>
      </c>
      <c r="E129" s="95" t="s">
        <v>602</v>
      </c>
      <c r="F129" s="94" t="s">
        <v>357</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8" t="s">
        <v>36</v>
      </c>
      <c r="B133" s="349"/>
      <c r="C133" s="350"/>
      <c r="D133" s="91">
        <f>SUM(B122:C132)</f>
        <v>19</v>
      </c>
    </row>
    <row r="134" spans="1:7" x14ac:dyDescent="0.3">
      <c r="A134" s="348" t="s">
        <v>295</v>
      </c>
      <c r="B134" s="349"/>
      <c r="C134" s="350"/>
      <c r="D134" s="32">
        <f>D133/(COUNT(B122:C132)*2)</f>
        <v>0.86363636363636365</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8" t="s">
        <v>36</v>
      </c>
      <c r="B149" s="349"/>
      <c r="C149" s="350"/>
      <c r="D149" s="91">
        <f>SUM(B137:C148)</f>
        <v>24</v>
      </c>
    </row>
    <row r="150" spans="1:7" x14ac:dyDescent="0.3">
      <c r="A150" s="348" t="s">
        <v>295</v>
      </c>
      <c r="B150" s="349"/>
      <c r="C150" s="35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0</v>
      </c>
      <c r="C156" s="120">
        <f>IF(B156=0, -5, "0")</f>
        <v>-5</v>
      </c>
      <c r="D156" s="95" t="s">
        <v>580</v>
      </c>
      <c r="E156" s="95" t="s">
        <v>581</v>
      </c>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8" t="s">
        <v>36</v>
      </c>
      <c r="B161" s="353"/>
      <c r="C161" s="354"/>
      <c r="D161" s="92">
        <f>SUM(B153:C160)</f>
        <v>9</v>
      </c>
    </row>
    <row r="162" spans="1:7" x14ac:dyDescent="0.3">
      <c r="A162" s="348" t="s">
        <v>295</v>
      </c>
      <c r="B162" s="349"/>
      <c r="C162" s="350"/>
      <c r="D162" s="33">
        <f>D161/(COUNT(B153:C160)*2)</f>
        <v>0.5</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8" t="s">
        <v>36</v>
      </c>
      <c r="B169" s="349"/>
      <c r="C169" s="350"/>
      <c r="D169" s="91">
        <f>SUM(B165:C168)</f>
        <v>6</v>
      </c>
    </row>
    <row r="170" spans="1:7" x14ac:dyDescent="0.3">
      <c r="A170" s="348" t="s">
        <v>295</v>
      </c>
      <c r="B170" s="349"/>
      <c r="C170" s="350"/>
      <c r="D170" s="33">
        <f>D169/(COUNT(B165:C168)*2)</f>
        <v>1</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8" t="s">
        <v>36</v>
      </c>
      <c r="B177" s="349"/>
      <c r="C177" s="350"/>
      <c r="D177" s="91">
        <f>SUM(B173:C176)</f>
        <v>8</v>
      </c>
    </row>
    <row r="178" spans="1:7" x14ac:dyDescent="0.3">
      <c r="A178" s="348" t="s">
        <v>295</v>
      </c>
      <c r="B178" s="349"/>
      <c r="C178" s="350"/>
      <c r="D178" s="33">
        <f>D177/(COUNT(B173:C176)*2)</f>
        <v>1</v>
      </c>
    </row>
    <row r="179" spans="1:7" s="22" customFormat="1" x14ac:dyDescent="0.3">
      <c r="A179" s="26"/>
      <c r="B179" s="27"/>
      <c r="C179" s="27"/>
      <c r="D179" s="28"/>
      <c r="G179" s="126"/>
    </row>
    <row r="180" spans="1:7" ht="19.5" x14ac:dyDescent="0.4">
      <c r="A180" s="346" t="s">
        <v>78</v>
      </c>
      <c r="B180" s="347"/>
      <c r="C180" s="347"/>
      <c r="D180" s="347"/>
      <c r="E180" s="347"/>
      <c r="F180" s="347"/>
    </row>
    <row r="181" spans="1:7" ht="33" x14ac:dyDescent="0.3">
      <c r="A181" s="44" t="s">
        <v>315</v>
      </c>
      <c r="B181" s="94">
        <v>0</v>
      </c>
      <c r="C181" s="94"/>
      <c r="D181" s="95" t="s">
        <v>579</v>
      </c>
      <c r="E181" s="95" t="s">
        <v>603</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8" t="s">
        <v>36</v>
      </c>
      <c r="B186" s="349"/>
      <c r="C186" s="350"/>
      <c r="D186" s="91">
        <f>SUM(B181:C185)</f>
        <v>8</v>
      </c>
    </row>
    <row r="187" spans="1:7" x14ac:dyDescent="0.3">
      <c r="A187" s="348" t="s">
        <v>295</v>
      </c>
      <c r="B187" s="349"/>
      <c r="C187" s="350"/>
      <c r="D187" s="33">
        <f>D186/(COUNT(B181:C185)*2)</f>
        <v>0.8</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8" t="s">
        <v>36</v>
      </c>
      <c r="B194" s="349"/>
      <c r="C194" s="350"/>
      <c r="D194" s="54">
        <f>SUM(B190:C193)</f>
        <v>4</v>
      </c>
    </row>
    <row r="195" spans="1:6" x14ac:dyDescent="0.3">
      <c r="A195" s="348" t="s">
        <v>295</v>
      </c>
      <c r="B195" s="349"/>
      <c r="C195" s="350"/>
      <c r="D195" s="33">
        <f>D194/(COUNT(B190:C193)*2)</f>
        <v>1</v>
      </c>
    </row>
    <row r="197" spans="1:6" ht="18" x14ac:dyDescent="0.35">
      <c r="A197" s="64" t="s">
        <v>246</v>
      </c>
      <c r="B197" s="63"/>
      <c r="C197" s="63"/>
      <c r="D197" s="299">
        <f>E197/F197</f>
        <v>0.375</v>
      </c>
      <c r="E197" s="300">
        <f>COUNTIF('A2 Technique'!F17:F193,"ok")</f>
        <v>6</v>
      </c>
      <c r="F197" s="300">
        <f>COUNTA('A2 Technique'!F17:F193)</f>
        <v>16</v>
      </c>
    </row>
    <row r="198" spans="1:6" ht="22.5" x14ac:dyDescent="0.3">
      <c r="A198" s="35" t="s">
        <v>322</v>
      </c>
      <c r="B198" s="36"/>
      <c r="C198" s="37"/>
      <c r="D198" s="38">
        <f>SUM(D194,D186,D177,D169,D161,D63,D52,D33,D22,D118,D149,D133,D102,D84,D42)</f>
        <v>197</v>
      </c>
    </row>
    <row r="199" spans="1:6" ht="22.5" x14ac:dyDescent="0.3">
      <c r="A199" s="35" t="s">
        <v>323</v>
      </c>
      <c r="B199" s="36"/>
      <c r="C199" s="37"/>
      <c r="D199" s="39">
        <f>D198/(COUNT(B190:C193,B181:C185,B173:C176,B165:C168,B153:C160,B56:C62,B46:C51,B26:C32,B17:C21,B107:C117,B137:C148,B122:C132,B88:C101,B67:C83,B37:C41)*2)</f>
        <v>0.8794642857142857</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153:B160 B137:B148 B165:B168 B173:B176 B181:B185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7" zoomScaleSheetLayoutView="87" workbookViewId="0">
      <selection activeCell="E405" sqref="E40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42" t="s">
        <v>179</v>
      </c>
      <c r="B7" s="342"/>
      <c r="C7" s="342"/>
      <c r="D7" s="342"/>
      <c r="E7" s="342"/>
      <c r="F7" s="342"/>
      <c r="G7" s="125"/>
    </row>
    <row r="8" spans="1:7" ht="29.25" x14ac:dyDescent="0.45">
      <c r="A8" s="343" t="str">
        <f>'Page de garde'!D18</f>
        <v>Menzel Bourguiba</v>
      </c>
      <c r="B8" s="343"/>
      <c r="C8" s="343"/>
      <c r="D8" s="343"/>
      <c r="E8" s="343"/>
      <c r="F8" s="343"/>
      <c r="G8" s="125"/>
    </row>
    <row r="9" spans="1:7" ht="24" x14ac:dyDescent="0.45">
      <c r="A9" s="14" t="s">
        <v>42</v>
      </c>
      <c r="B9" s="344" t="s">
        <v>409</v>
      </c>
      <c r="C9" s="344"/>
      <c r="D9" s="344"/>
      <c r="E9" s="344"/>
      <c r="F9" s="344"/>
      <c r="G9" s="125"/>
    </row>
    <row r="10" spans="1:7" ht="24" x14ac:dyDescent="0.45">
      <c r="A10" s="15" t="s">
        <v>44</v>
      </c>
      <c r="B10" s="345" t="s">
        <v>410</v>
      </c>
      <c r="C10" s="345"/>
      <c r="D10" s="345"/>
      <c r="E10" s="345"/>
      <c r="F10" s="345"/>
      <c r="G10" s="125"/>
    </row>
    <row r="11" spans="1:7" ht="24" x14ac:dyDescent="0.45">
      <c r="A11" s="14" t="s">
        <v>43</v>
      </c>
      <c r="B11" s="340">
        <v>43452</v>
      </c>
      <c r="C11" s="340"/>
      <c r="D11" s="340"/>
      <c r="E11" s="340"/>
      <c r="F11" s="340"/>
      <c r="G11" s="125"/>
    </row>
    <row r="12" spans="1:7" ht="24" x14ac:dyDescent="0.45">
      <c r="A12" s="14" t="s">
        <v>239</v>
      </c>
      <c r="B12" s="338">
        <f>D549</f>
        <v>0.8951048951048951</v>
      </c>
      <c r="C12" s="338"/>
      <c r="D12" s="338"/>
      <c r="E12" s="338"/>
      <c r="F12" s="338"/>
      <c r="G12" s="125"/>
    </row>
    <row r="13" spans="1:7" ht="22.5" x14ac:dyDescent="0.45">
      <c r="D13" s="339"/>
      <c r="E13" s="339"/>
      <c r="F13" s="339"/>
      <c r="G13" s="33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43452</v>
      </c>
      <c r="B16" s="188"/>
      <c r="C16" s="188"/>
      <c r="D16" s="188"/>
      <c r="E16" s="188"/>
      <c r="F16" s="202"/>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49.5" x14ac:dyDescent="0.3">
      <c r="A33" s="4" t="s">
        <v>51</v>
      </c>
      <c r="B33" s="130">
        <v>0</v>
      </c>
      <c r="C33" s="131"/>
      <c r="D33" s="240" t="s">
        <v>604</v>
      </c>
      <c r="E33" s="95" t="s">
        <v>605</v>
      </c>
      <c r="F33" s="204"/>
    </row>
    <row r="34" spans="1:7" ht="82.5" x14ac:dyDescent="0.3">
      <c r="A34" s="216" t="s">
        <v>153</v>
      </c>
      <c r="B34" s="130">
        <v>0</v>
      </c>
      <c r="C34" s="218">
        <f>IF(B34=0, -5, "0")</f>
        <v>-5</v>
      </c>
      <c r="D34" s="156" t="s">
        <v>606</v>
      </c>
      <c r="E34" s="156" t="s">
        <v>630</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t="s">
        <v>32</v>
      </c>
      <c r="C37" s="130"/>
      <c r="D37" s="95"/>
      <c r="E37" s="94"/>
      <c r="F37" s="204"/>
    </row>
    <row r="38" spans="1:7" x14ac:dyDescent="0.3">
      <c r="A38" s="332" t="s">
        <v>379</v>
      </c>
      <c r="B38" s="333"/>
      <c r="C38" s="333"/>
      <c r="D38" s="333"/>
      <c r="E38" s="333"/>
      <c r="F38" s="334"/>
    </row>
    <row r="39" spans="1:7" ht="52.5" customHeight="1" x14ac:dyDescent="0.3">
      <c r="A39" s="4" t="s">
        <v>361</v>
      </c>
      <c r="B39" s="130">
        <v>0</v>
      </c>
      <c r="C39" s="130"/>
      <c r="D39" s="156" t="s">
        <v>607</v>
      </c>
      <c r="E39" s="156" t="s">
        <v>608</v>
      </c>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11</v>
      </c>
    </row>
    <row r="43" spans="1:7" x14ac:dyDescent="0.3">
      <c r="A43" s="5" t="s">
        <v>35</v>
      </c>
      <c r="B43" s="132"/>
      <c r="C43" s="133"/>
      <c r="D43" s="134">
        <f>D42/(COUNT(B29:C37,B39:C41)*2)</f>
        <v>0.45833333333333331</v>
      </c>
    </row>
    <row r="44" spans="1:7" x14ac:dyDescent="0.3">
      <c r="A44" s="2"/>
      <c r="B44" s="135"/>
      <c r="C44" s="135"/>
      <c r="D44" s="135"/>
    </row>
    <row r="45" spans="1:7" ht="18" x14ac:dyDescent="0.35">
      <c r="A45" s="42" t="s">
        <v>38</v>
      </c>
      <c r="B45" s="141"/>
      <c r="C45" s="142"/>
      <c r="D45" s="143">
        <f>SUM(D42,D25)</f>
        <v>17</v>
      </c>
    </row>
    <row r="46" spans="1:7" ht="18" x14ac:dyDescent="0.35">
      <c r="A46" s="42" t="s">
        <v>198</v>
      </c>
      <c r="B46" s="141"/>
      <c r="C46" s="142"/>
      <c r="D46" s="144">
        <f>D45/(COUNT(B29:C37,B21:C24,B39:C41)*2)</f>
        <v>0.56666666666666665</v>
      </c>
    </row>
    <row r="47" spans="1:7" x14ac:dyDescent="0.3">
      <c r="A47" s="145"/>
      <c r="B47" s="124"/>
      <c r="C47" s="135"/>
      <c r="D47" s="124"/>
    </row>
    <row r="48" spans="1:7" ht="18" x14ac:dyDescent="0.35">
      <c r="A48" s="185" t="s">
        <v>124</v>
      </c>
      <c r="B48" s="185"/>
      <c r="C48" s="185"/>
      <c r="D48" s="185"/>
      <c r="E48" s="185"/>
      <c r="F48" s="201"/>
    </row>
    <row r="49" spans="1:7" x14ac:dyDescent="0.3">
      <c r="A49" s="146">
        <f>B11</f>
        <v>43452</v>
      </c>
      <c r="B49" s="124"/>
      <c r="C49" s="135"/>
      <c r="D49" s="124"/>
    </row>
    <row r="50" spans="1:7" ht="16.5" customHeight="1" x14ac:dyDescent="0.3">
      <c r="A50" s="322" t="s">
        <v>30</v>
      </c>
      <c r="B50" s="323" t="s">
        <v>31</v>
      </c>
      <c r="C50" s="323"/>
      <c r="D50" s="323" t="s">
        <v>46</v>
      </c>
      <c r="E50" s="324" t="s">
        <v>310</v>
      </c>
      <c r="F50" s="324" t="s">
        <v>360</v>
      </c>
      <c r="G50" s="127"/>
    </row>
    <row r="51" spans="1:7" ht="16.5" customHeight="1" x14ac:dyDescent="0.3">
      <c r="A51" s="322"/>
      <c r="B51" s="41" t="s">
        <v>34</v>
      </c>
      <c r="C51" s="41" t="s">
        <v>33</v>
      </c>
      <c r="D51" s="323"/>
      <c r="E51" s="324"/>
      <c r="F51" s="32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ht="66" x14ac:dyDescent="0.3">
      <c r="A67" s="8" t="s">
        <v>110</v>
      </c>
      <c r="B67" s="130">
        <v>1</v>
      </c>
      <c r="C67" s="130"/>
      <c r="D67" s="113" t="s">
        <v>609</v>
      </c>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6.75" customHeight="1" x14ac:dyDescent="0.3">
      <c r="A74" s="209" t="s">
        <v>393</v>
      </c>
      <c r="B74" s="130">
        <v>2</v>
      </c>
      <c r="C74" s="150" t="str">
        <f>IF(B74=0, -5, "0")</f>
        <v>0</v>
      </c>
      <c r="D74" s="296" t="s">
        <v>610</v>
      </c>
      <c r="E74" s="116"/>
      <c r="F74" s="204"/>
      <c r="G74" s="214"/>
    </row>
    <row r="75" spans="1:7" s="112" customFormat="1" ht="66" x14ac:dyDescent="0.3">
      <c r="A75" s="70" t="s">
        <v>251</v>
      </c>
      <c r="B75" s="130">
        <v>1</v>
      </c>
      <c r="C75" s="131"/>
      <c r="D75" s="151" t="s">
        <v>671</v>
      </c>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0.9375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82.5" x14ac:dyDescent="0.3">
      <c r="A92" s="70" t="s">
        <v>384</v>
      </c>
      <c r="B92" s="130">
        <v>1</v>
      </c>
      <c r="C92" s="218"/>
      <c r="D92" s="147" t="s">
        <v>611</v>
      </c>
      <c r="E92" s="106"/>
      <c r="F92" s="204"/>
    </row>
    <row r="93" spans="1:7" ht="30" x14ac:dyDescent="0.3">
      <c r="A93" s="4" t="s">
        <v>359</v>
      </c>
      <c r="B93" s="130">
        <v>2</v>
      </c>
      <c r="C93" s="130"/>
      <c r="D93" s="129"/>
      <c r="E93" s="94"/>
      <c r="F93" s="204"/>
    </row>
    <row r="94" spans="1:7" x14ac:dyDescent="0.3">
      <c r="A94" s="332" t="s">
        <v>379</v>
      </c>
      <c r="B94" s="333"/>
      <c r="C94" s="333"/>
      <c r="D94" s="333"/>
      <c r="E94" s="333"/>
      <c r="F94" s="33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1</v>
      </c>
      <c r="F99" s="283">
        <f>COUNTA('A3 Exploitation'!F53:F98)</f>
        <v>1</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65</v>
      </c>
    </row>
    <row r="103" spans="1:7" ht="18" x14ac:dyDescent="0.35">
      <c r="A103" s="42" t="s">
        <v>199</v>
      </c>
      <c r="B103" s="152"/>
      <c r="C103" s="153"/>
      <c r="D103" s="144">
        <f>D102/(COUNT(B88:C93,B53:C60,B65:C83,B95:C99)*2)</f>
        <v>0.95588235294117652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43452</v>
      </c>
      <c r="B106" s="124"/>
      <c r="C106" s="135"/>
      <c r="D106" s="124"/>
    </row>
    <row r="107" spans="1:7" ht="16.5" customHeight="1" x14ac:dyDescent="0.3">
      <c r="A107" s="322" t="s">
        <v>30</v>
      </c>
      <c r="B107" s="323" t="s">
        <v>31</v>
      </c>
      <c r="C107" s="323"/>
      <c r="D107" s="323" t="s">
        <v>46</v>
      </c>
      <c r="E107" s="324" t="s">
        <v>310</v>
      </c>
      <c r="F107" s="324" t="s">
        <v>360</v>
      </c>
    </row>
    <row r="108" spans="1:7" ht="16.5" customHeight="1" x14ac:dyDescent="0.3">
      <c r="A108" s="322"/>
      <c r="B108" s="41" t="s">
        <v>34</v>
      </c>
      <c r="C108" s="41" t="s">
        <v>33</v>
      </c>
      <c r="D108" s="323"/>
      <c r="E108" s="324"/>
      <c r="F108" s="32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186" customHeight="1" x14ac:dyDescent="0.3">
      <c r="A121" s="4" t="s">
        <v>252</v>
      </c>
      <c r="B121" s="130">
        <v>0</v>
      </c>
      <c r="C121" s="130"/>
      <c r="D121" s="113" t="s">
        <v>612</v>
      </c>
      <c r="E121" s="113" t="s">
        <v>613</v>
      </c>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1" customHeight="1" x14ac:dyDescent="0.3">
      <c r="A136" s="70" t="s">
        <v>178</v>
      </c>
      <c r="B136" s="130">
        <v>1</v>
      </c>
      <c r="C136" s="130"/>
      <c r="D136" s="156" t="s">
        <v>614</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4</v>
      </c>
      <c r="F153" s="283">
        <f>COUNTA('A3 Exploitation'!F110:F152)</f>
        <v>4</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43452</v>
      </c>
      <c r="B161" s="124"/>
      <c r="C161" s="135"/>
      <c r="D161" s="127"/>
    </row>
    <row r="162" spans="1:7" ht="16.5" customHeight="1" x14ac:dyDescent="0.3">
      <c r="A162" s="322" t="s">
        <v>30</v>
      </c>
      <c r="B162" s="323" t="s">
        <v>31</v>
      </c>
      <c r="C162" s="323"/>
      <c r="D162" s="323" t="s">
        <v>46</v>
      </c>
      <c r="E162" s="324" t="s">
        <v>310</v>
      </c>
      <c r="F162" s="324" t="s">
        <v>360</v>
      </c>
      <c r="G162" s="127"/>
    </row>
    <row r="163" spans="1:7" ht="16.5" customHeight="1" x14ac:dyDescent="0.3">
      <c r="A163" s="322"/>
      <c r="B163" s="41" t="s">
        <v>34</v>
      </c>
      <c r="C163" s="41" t="s">
        <v>33</v>
      </c>
      <c r="D163" s="323"/>
      <c r="E163" s="324"/>
      <c r="F163" s="32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1</v>
      </c>
      <c r="C176" s="130"/>
      <c r="D176" s="156" t="s">
        <v>672</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46.5" customHeight="1" x14ac:dyDescent="0.3">
      <c r="A188" s="70" t="s">
        <v>170</v>
      </c>
      <c r="B188" s="130">
        <v>1</v>
      </c>
      <c r="C188" s="130"/>
      <c r="D188" s="116" t="s">
        <v>615</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108.75" customHeight="1" x14ac:dyDescent="0.3">
      <c r="A199" s="10" t="s">
        <v>392</v>
      </c>
      <c r="B199" s="130">
        <v>1</v>
      </c>
      <c r="C199" s="150"/>
      <c r="D199" s="165" t="s">
        <v>673</v>
      </c>
      <c r="E199" s="106"/>
      <c r="F199" s="204"/>
      <c r="G199" s="127"/>
    </row>
    <row r="200" spans="1:7" ht="45" x14ac:dyDescent="0.3">
      <c r="A200" s="8" t="s">
        <v>249</v>
      </c>
      <c r="B200" s="280">
        <f>IF(D200=1, 2, IF(AND(D200&lt;1,D200&gt;0), 1, IF(D200=0,"0","NA")))</f>
        <v>1</v>
      </c>
      <c r="C200" s="130"/>
      <c r="D200" s="281">
        <f>IFERROR(E200/F200,"N.A")</f>
        <v>0.875</v>
      </c>
      <c r="E200" s="282">
        <f>COUNTIF('A3 Exploitation'!F165:F199,"ok")</f>
        <v>7</v>
      </c>
      <c r="F200" s="283">
        <f>COUNTA('A3 Exploitation'!F165:F199)</f>
        <v>8</v>
      </c>
      <c r="G200" s="127"/>
    </row>
    <row r="201" spans="1:7" x14ac:dyDescent="0.3">
      <c r="A201" s="59" t="s">
        <v>36</v>
      </c>
      <c r="B201" s="59"/>
      <c r="C201" s="59"/>
      <c r="D201" s="59">
        <f>SUM(B176:C194,B196:C200)</f>
        <v>42</v>
      </c>
    </row>
    <row r="202" spans="1:7" x14ac:dyDescent="0.3">
      <c r="A202" s="5" t="s">
        <v>35</v>
      </c>
      <c r="B202" s="132"/>
      <c r="C202" s="133"/>
      <c r="D202" s="134">
        <f>D201/(COUNT(B176:C194,B196:C200)*2)</f>
        <v>0.91304347826086951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43452</v>
      </c>
      <c r="B208" s="124"/>
      <c r="C208" s="135"/>
      <c r="D208" s="124"/>
    </row>
    <row r="209" spans="1:7" ht="16.5" customHeight="1" x14ac:dyDescent="0.3">
      <c r="A209" s="322" t="s">
        <v>30</v>
      </c>
      <c r="B209" s="323" t="s">
        <v>31</v>
      </c>
      <c r="C209" s="323"/>
      <c r="D209" s="323" t="s">
        <v>46</v>
      </c>
      <c r="E209" s="324" t="s">
        <v>310</v>
      </c>
      <c r="F209" s="324" t="s">
        <v>360</v>
      </c>
      <c r="G209" s="127"/>
    </row>
    <row r="210" spans="1:7" ht="16.5" customHeight="1" x14ac:dyDescent="0.3">
      <c r="A210" s="322"/>
      <c r="B210" s="41" t="s">
        <v>34</v>
      </c>
      <c r="C210" s="41" t="s">
        <v>33</v>
      </c>
      <c r="D210" s="323"/>
      <c r="E210" s="324"/>
      <c r="F210" s="324"/>
    </row>
    <row r="211" spans="1:7" ht="18" x14ac:dyDescent="0.3">
      <c r="A211" s="194" t="s">
        <v>145</v>
      </c>
      <c r="B211" s="195"/>
      <c r="C211" s="195"/>
      <c r="D211" s="195"/>
      <c r="E211" s="195"/>
      <c r="F211" s="197"/>
    </row>
    <row r="212" spans="1:7" ht="49.5" x14ac:dyDescent="0.3">
      <c r="A212" s="7" t="s">
        <v>53</v>
      </c>
      <c r="B212" s="130">
        <v>2</v>
      </c>
      <c r="C212" s="130"/>
      <c r="D212" s="95" t="s">
        <v>616</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1</v>
      </c>
      <c r="C226" s="130"/>
      <c r="D226" s="95" t="s">
        <v>617</v>
      </c>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6.5" customHeight="1" x14ac:dyDescent="0.3">
      <c r="A238" s="209" t="s">
        <v>66</v>
      </c>
      <c r="B238" s="130">
        <v>1</v>
      </c>
      <c r="C238" s="150" t="str">
        <f>IF(B238=0, -5, "0")</f>
        <v>0</v>
      </c>
      <c r="D238" s="367" t="s">
        <v>674</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66" x14ac:dyDescent="0.3">
      <c r="A242" s="70" t="s">
        <v>178</v>
      </c>
      <c r="B242" s="130">
        <v>1</v>
      </c>
      <c r="C242" s="130"/>
      <c r="D242" s="129" t="s">
        <v>619</v>
      </c>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0.90625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618</v>
      </c>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COUNTIF('A3 Exploitation'!F212:F260,"ok")</f>
        <v>4</v>
      </c>
      <c r="F261" s="283">
        <f>COUNTA('A3 Exploitation'!F212:F260)</f>
        <v>6</v>
      </c>
    </row>
    <row r="262" spans="1:7" x14ac:dyDescent="0.3">
      <c r="A262" s="5" t="s">
        <v>36</v>
      </c>
      <c r="B262" s="5"/>
      <c r="C262" s="5"/>
      <c r="D262" s="5">
        <f>SUM(B248:C255,B257:C261)</f>
        <v>22</v>
      </c>
    </row>
    <row r="263" spans="1:7" x14ac:dyDescent="0.3">
      <c r="A263" s="5" t="s">
        <v>35</v>
      </c>
      <c r="B263" s="132"/>
      <c r="C263" s="133"/>
      <c r="D263" s="134">
        <f>D262/(COUNT(B248:C255,B257:C261)*2)</f>
        <v>0.91666666666666663</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0.93421052631578949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43452</v>
      </c>
      <c r="B269" s="124"/>
      <c r="C269" s="135"/>
      <c r="D269" s="124"/>
      <c r="F269" s="206"/>
      <c r="G269" s="214"/>
    </row>
    <row r="270" spans="1:7" s="16" customFormat="1" ht="16.5" customHeight="1" x14ac:dyDescent="0.3">
      <c r="A270" s="322" t="s">
        <v>30</v>
      </c>
      <c r="B270" s="323" t="s">
        <v>31</v>
      </c>
      <c r="C270" s="323"/>
      <c r="D270" s="323" t="s">
        <v>46</v>
      </c>
      <c r="E270" s="324" t="s">
        <v>310</v>
      </c>
      <c r="F270" s="324" t="s">
        <v>360</v>
      </c>
      <c r="G270" s="214"/>
    </row>
    <row r="271" spans="1:7" s="16" customFormat="1" ht="16.5" customHeight="1" x14ac:dyDescent="0.3">
      <c r="A271" s="322"/>
      <c r="B271" s="41" t="s">
        <v>34</v>
      </c>
      <c r="C271" s="41" t="s">
        <v>33</v>
      </c>
      <c r="D271" s="323"/>
      <c r="E271" s="324"/>
      <c r="F271" s="324"/>
      <c r="G271" s="214"/>
    </row>
    <row r="272" spans="1:7" s="16" customFormat="1" ht="18" x14ac:dyDescent="0.3">
      <c r="A272" s="194" t="s">
        <v>72</v>
      </c>
      <c r="B272" s="195"/>
      <c r="C272" s="195"/>
      <c r="D272" s="195"/>
      <c r="E272" s="195"/>
      <c r="F272" s="197"/>
      <c r="G272" s="214"/>
    </row>
    <row r="273" spans="1:7" s="16" customFormat="1" ht="33" x14ac:dyDescent="0.3">
      <c r="A273" s="222" t="s">
        <v>364</v>
      </c>
      <c r="B273" s="130" t="s">
        <v>32</v>
      </c>
      <c r="C273" s="150"/>
      <c r="D273" s="95" t="s">
        <v>620</v>
      </c>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54.5" customHeight="1" x14ac:dyDescent="0.3">
      <c r="A302" s="312" t="s">
        <v>157</v>
      </c>
      <c r="B302" s="130">
        <v>0</v>
      </c>
      <c r="C302" s="150">
        <f>IF(B302=0, -5, "0")</f>
        <v>-5</v>
      </c>
      <c r="D302" s="367" t="s">
        <v>670</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0.79545454545454541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35</v>
      </c>
      <c r="F317" s="206"/>
      <c r="G317" s="214"/>
    </row>
    <row r="318" spans="1:7" s="16" customFormat="1" ht="18" x14ac:dyDescent="0.35">
      <c r="A318" s="42" t="s">
        <v>203</v>
      </c>
      <c r="B318" s="152"/>
      <c r="C318" s="153"/>
      <c r="D318" s="144">
        <f>D317/(COUNT(B273:C284,B289:C307,B309:C313)*2)</f>
        <v>0.79545454545454541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43452</v>
      </c>
      <c r="B321" s="124"/>
      <c r="C321" s="135"/>
      <c r="D321" s="127"/>
    </row>
    <row r="322" spans="1:7" ht="16.5" customHeight="1" x14ac:dyDescent="0.3">
      <c r="A322" s="322" t="s">
        <v>30</v>
      </c>
      <c r="B322" s="323" t="s">
        <v>31</v>
      </c>
      <c r="C322" s="323"/>
      <c r="D322" s="323" t="s">
        <v>46</v>
      </c>
      <c r="E322" s="324" t="s">
        <v>310</v>
      </c>
      <c r="F322" s="324" t="s">
        <v>360</v>
      </c>
      <c r="G322" s="127"/>
    </row>
    <row r="323" spans="1:7" ht="16.5" customHeight="1" x14ac:dyDescent="0.3">
      <c r="A323" s="322"/>
      <c r="B323" s="41" t="s">
        <v>34</v>
      </c>
      <c r="C323" s="41" t="s">
        <v>33</v>
      </c>
      <c r="D323" s="323"/>
      <c r="E323" s="324"/>
      <c r="F323" s="324"/>
      <c r="G323" s="127"/>
    </row>
    <row r="324" spans="1:7" ht="18" x14ac:dyDescent="0.3">
      <c r="A324" s="194" t="s">
        <v>19</v>
      </c>
      <c r="B324" s="195"/>
      <c r="C324" s="195"/>
      <c r="D324" s="195"/>
      <c r="E324" s="195"/>
      <c r="F324" s="197"/>
      <c r="G324" s="127"/>
    </row>
    <row r="325" spans="1:7" ht="49.5" x14ac:dyDescent="0.3">
      <c r="A325" s="6" t="s">
        <v>6</v>
      </c>
      <c r="B325" s="130">
        <v>1</v>
      </c>
      <c r="C325" s="130"/>
      <c r="D325" s="95" t="s">
        <v>621</v>
      </c>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2</v>
      </c>
      <c r="F353" s="283">
        <f>COUNTA('A3 Exploitation'!F325:F352)</f>
        <v>2</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43452</v>
      </c>
      <c r="B361" s="124"/>
      <c r="C361" s="135"/>
      <c r="D361" s="124"/>
    </row>
    <row r="362" spans="1:7" ht="16.5" customHeight="1" x14ac:dyDescent="0.3">
      <c r="A362" s="322" t="s">
        <v>30</v>
      </c>
      <c r="B362" s="323" t="s">
        <v>31</v>
      </c>
      <c r="C362" s="323"/>
      <c r="D362" s="323" t="s">
        <v>46</v>
      </c>
      <c r="E362" s="324" t="s">
        <v>310</v>
      </c>
      <c r="F362" s="324" t="s">
        <v>360</v>
      </c>
      <c r="G362" s="127"/>
    </row>
    <row r="363" spans="1:7" ht="16.5" customHeight="1" x14ac:dyDescent="0.3">
      <c r="A363" s="322"/>
      <c r="B363" s="41" t="s">
        <v>34</v>
      </c>
      <c r="C363" s="41" t="s">
        <v>33</v>
      </c>
      <c r="D363" s="323"/>
      <c r="E363" s="324"/>
      <c r="F363" s="32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49.5" x14ac:dyDescent="0.35">
      <c r="A378" s="261" t="s">
        <v>7</v>
      </c>
      <c r="B378" s="130">
        <v>0</v>
      </c>
      <c r="C378" s="136">
        <f>IF(B378=0, -10, IF(B378=1, -5, "0"))</f>
        <v>-10</v>
      </c>
      <c r="D378" s="113" t="s">
        <v>622</v>
      </c>
      <c r="E378" s="149" t="s">
        <v>623</v>
      </c>
      <c r="F378" s="313"/>
      <c r="G378" s="127"/>
    </row>
    <row r="379" spans="1:7" x14ac:dyDescent="0.3">
      <c r="A379" s="70" t="s">
        <v>132</v>
      </c>
      <c r="B379" s="130">
        <v>2</v>
      </c>
      <c r="C379" s="130"/>
      <c r="D379" s="95"/>
      <c r="E379" s="94"/>
      <c r="F379" s="204"/>
      <c r="G379" s="127"/>
    </row>
    <row r="380" spans="1:7" ht="82.5" x14ac:dyDescent="0.3">
      <c r="A380" s="70" t="s">
        <v>225</v>
      </c>
      <c r="B380" s="130">
        <v>1</v>
      </c>
      <c r="C380" s="130"/>
      <c r="D380" s="95" t="s">
        <v>624</v>
      </c>
      <c r="E380" s="94"/>
      <c r="F380" s="204"/>
      <c r="G380" s="127"/>
    </row>
    <row r="381" spans="1:7" ht="66" x14ac:dyDescent="0.3">
      <c r="A381" s="8" t="s">
        <v>101</v>
      </c>
      <c r="B381" s="130">
        <v>1</v>
      </c>
      <c r="C381" s="130" t="str">
        <f>IF(B381=0, -5, "0")</f>
        <v>0</v>
      </c>
      <c r="D381" s="149" t="s">
        <v>675</v>
      </c>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1</v>
      </c>
      <c r="F386" s="283">
        <f>COUNTA('A3 Exploitation'!F365:F385)</f>
        <v>1</v>
      </c>
      <c r="G386" s="127"/>
    </row>
    <row r="387" spans="1:7" ht="39.75" customHeight="1" x14ac:dyDescent="0.3">
      <c r="A387" s="59" t="s">
        <v>36</v>
      </c>
      <c r="B387" s="59"/>
      <c r="C387" s="59"/>
      <c r="D387" s="59">
        <f>SUM(B377:C382,B384:C386)</f>
        <v>4</v>
      </c>
      <c r="G387" s="127"/>
    </row>
    <row r="388" spans="1:7" x14ac:dyDescent="0.3">
      <c r="A388" s="5" t="s">
        <v>35</v>
      </c>
      <c r="B388" s="132"/>
      <c r="C388" s="133"/>
      <c r="D388" s="134">
        <f>D387/(COUNT(B377:C382,B384:C386)*2)</f>
        <v>0.2</v>
      </c>
      <c r="G388" s="127"/>
    </row>
    <row r="389" spans="1:7" x14ac:dyDescent="0.3">
      <c r="A389" s="2"/>
      <c r="B389" s="135"/>
      <c r="C389" s="135"/>
      <c r="D389" s="135"/>
      <c r="G389" s="127"/>
    </row>
    <row r="390" spans="1:7" ht="18" x14ac:dyDescent="0.35">
      <c r="A390" s="42" t="s">
        <v>40</v>
      </c>
      <c r="B390" s="152"/>
      <c r="C390" s="153"/>
      <c r="D390" s="143">
        <f>SUM(D387,D373)</f>
        <v>20</v>
      </c>
      <c r="G390" s="127"/>
    </row>
    <row r="391" spans="1:7" ht="18" x14ac:dyDescent="0.35">
      <c r="A391" s="42" t="s">
        <v>205</v>
      </c>
      <c r="B391" s="152"/>
      <c r="C391" s="153"/>
      <c r="D391" s="168">
        <f>D390/(COUNT(B377:C382,B365:C372,B384:C386)*2)</f>
        <v>0.55555555555555558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43452</v>
      </c>
      <c r="B394" s="124"/>
      <c r="C394" s="135"/>
      <c r="D394" s="127"/>
      <c r="G394" s="127"/>
    </row>
    <row r="395" spans="1:7" ht="16.5" customHeight="1" x14ac:dyDescent="0.3">
      <c r="A395" s="322" t="s">
        <v>30</v>
      </c>
      <c r="B395" s="323" t="s">
        <v>31</v>
      </c>
      <c r="C395" s="323"/>
      <c r="D395" s="323" t="s">
        <v>46</v>
      </c>
      <c r="E395" s="324" t="s">
        <v>310</v>
      </c>
      <c r="F395" s="324" t="s">
        <v>360</v>
      </c>
      <c r="G395" s="127"/>
    </row>
    <row r="396" spans="1:7" ht="16.5" customHeight="1" x14ac:dyDescent="0.3">
      <c r="A396" s="322"/>
      <c r="B396" s="41" t="s">
        <v>34</v>
      </c>
      <c r="C396" s="41" t="s">
        <v>33</v>
      </c>
      <c r="D396" s="323"/>
      <c r="E396" s="324"/>
      <c r="F396" s="32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66" x14ac:dyDescent="0.3">
      <c r="A405" s="272" t="s">
        <v>406</v>
      </c>
      <c r="B405" s="130">
        <v>1</v>
      </c>
      <c r="C405" s="136" t="str">
        <f>IF(B405=0, -10, "0")</f>
        <v>0</v>
      </c>
      <c r="D405" s="165" t="s">
        <v>676</v>
      </c>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1</v>
      </c>
      <c r="C436" s="130"/>
      <c r="D436" s="129" t="s">
        <v>426</v>
      </c>
      <c r="E436" s="94"/>
      <c r="F436" s="204"/>
      <c r="G436" s="233"/>
    </row>
    <row r="437" spans="1:7" ht="30" x14ac:dyDescent="0.3">
      <c r="A437" s="10" t="s">
        <v>391</v>
      </c>
      <c r="B437" s="130">
        <v>2</v>
      </c>
      <c r="C437" s="130"/>
      <c r="D437" s="129"/>
      <c r="E437" s="94"/>
      <c r="F437" s="204"/>
      <c r="G437" s="12"/>
    </row>
    <row r="438" spans="1:7" ht="66" x14ac:dyDescent="0.3">
      <c r="A438" s="10" t="s">
        <v>392</v>
      </c>
      <c r="B438" s="130">
        <v>1</v>
      </c>
      <c r="C438" s="150" t="str">
        <f>IF(B438=0, -5, "0")</f>
        <v>0</v>
      </c>
      <c r="D438" s="129" t="s">
        <v>625</v>
      </c>
      <c r="E438" s="94"/>
      <c r="F438" s="204"/>
      <c r="G438" s="12"/>
    </row>
    <row r="439" spans="1:7" ht="45" x14ac:dyDescent="0.3">
      <c r="A439" s="4" t="s">
        <v>249</v>
      </c>
      <c r="B439" s="280">
        <f>IF(D439=1, 2, IF(AND(D439&lt;1,D439&gt;0), 1, IF(D439=0,"0","NA")))</f>
        <v>1</v>
      </c>
      <c r="C439" s="130"/>
      <c r="D439" s="281">
        <f>IFERROR(E439/F439,"N.A")</f>
        <v>0.5</v>
      </c>
      <c r="E439" s="282">
        <f>COUNTIF('A3 Exploitation'!F398:F438,"ok")</f>
        <v>1</v>
      </c>
      <c r="F439" s="283">
        <f>COUNTA('A3 Exploitation'!F398:F438)</f>
        <v>2</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43452</v>
      </c>
      <c r="B447" s="124"/>
      <c r="C447" s="135"/>
      <c r="D447" s="124"/>
    </row>
    <row r="448" spans="1:7" ht="16.5" customHeight="1" x14ac:dyDescent="0.3">
      <c r="A448" s="322" t="s">
        <v>30</v>
      </c>
      <c r="B448" s="323" t="s">
        <v>31</v>
      </c>
      <c r="C448" s="323"/>
      <c r="D448" s="323" t="s">
        <v>46</v>
      </c>
      <c r="E448" s="324" t="s">
        <v>310</v>
      </c>
      <c r="F448" s="324" t="s">
        <v>360</v>
      </c>
      <c r="G448" s="127"/>
    </row>
    <row r="449" spans="1:6" ht="16.5" customHeight="1" x14ac:dyDescent="0.3">
      <c r="A449" s="322"/>
      <c r="B449" s="41" t="s">
        <v>34</v>
      </c>
      <c r="C449" s="41" t="s">
        <v>33</v>
      </c>
      <c r="D449" s="323"/>
      <c r="E449" s="324"/>
      <c r="F449" s="32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43452</v>
      </c>
      <c r="B484" s="124"/>
      <c r="C484" s="135"/>
      <c r="D484" s="124"/>
    </row>
    <row r="485" spans="1:7" ht="16.5" customHeight="1" x14ac:dyDescent="0.3">
      <c r="A485" s="322" t="s">
        <v>30</v>
      </c>
      <c r="B485" s="323" t="s">
        <v>31</v>
      </c>
      <c r="C485" s="323"/>
      <c r="D485" s="323" t="s">
        <v>46</v>
      </c>
      <c r="E485" s="324" t="s">
        <v>310</v>
      </c>
      <c r="F485" s="324" t="s">
        <v>360</v>
      </c>
      <c r="G485" s="127"/>
    </row>
    <row r="486" spans="1:7" ht="16.5" customHeight="1" x14ac:dyDescent="0.3">
      <c r="A486" s="322"/>
      <c r="B486" s="41" t="s">
        <v>34</v>
      </c>
      <c r="C486" s="41" t="s">
        <v>33</v>
      </c>
      <c r="D486" s="323"/>
      <c r="E486" s="324"/>
      <c r="F486" s="324"/>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43452</v>
      </c>
      <c r="B506" s="124"/>
      <c r="C506" s="135"/>
      <c r="D506" s="124"/>
    </row>
    <row r="507" spans="1:7" ht="16.5" customHeight="1" x14ac:dyDescent="0.3">
      <c r="A507" s="322" t="s">
        <v>30</v>
      </c>
      <c r="B507" s="323" t="s">
        <v>31</v>
      </c>
      <c r="C507" s="323"/>
      <c r="D507" s="323" t="s">
        <v>46</v>
      </c>
      <c r="E507" s="324" t="s">
        <v>310</v>
      </c>
      <c r="F507" s="324" t="s">
        <v>360</v>
      </c>
      <c r="G507" s="127"/>
    </row>
    <row r="508" spans="1:7" ht="16.5" customHeight="1" x14ac:dyDescent="0.3">
      <c r="A508" s="322"/>
      <c r="B508" s="41" t="s">
        <v>34</v>
      </c>
      <c r="C508" s="41" t="s">
        <v>33</v>
      </c>
      <c r="D508" s="323"/>
      <c r="E508" s="324"/>
      <c r="F508" s="324"/>
    </row>
    <row r="509" spans="1:7" x14ac:dyDescent="0.3">
      <c r="A509" s="6" t="s">
        <v>15</v>
      </c>
      <c r="B509" s="130" t="s">
        <v>32</v>
      </c>
      <c r="C509" s="130"/>
      <c r="D509" s="95"/>
      <c r="E509" s="94"/>
      <c r="F509" s="204"/>
    </row>
    <row r="510" spans="1:7" ht="49.5" x14ac:dyDescent="0.3">
      <c r="A510" s="9" t="s">
        <v>218</v>
      </c>
      <c r="B510" s="130">
        <v>1</v>
      </c>
      <c r="C510" s="130"/>
      <c r="D510" s="138" t="s">
        <v>626</v>
      </c>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0</v>
      </c>
      <c r="C512" s="140"/>
      <c r="D512" s="281">
        <f>IFERROR(E512/F512,"N.A")</f>
        <v>0</v>
      </c>
      <c r="E512" s="284">
        <f>COUNTIF('A3 Exploitation'!F509:F511,"ok")</f>
        <v>0</v>
      </c>
      <c r="F512" s="285">
        <f>COUNTA('A3 Exploitation'!F509:F511)</f>
        <v>1</v>
      </c>
    </row>
    <row r="513" spans="1:7" x14ac:dyDescent="0.3">
      <c r="A513" s="5" t="s">
        <v>36</v>
      </c>
      <c r="B513" s="5"/>
      <c r="C513" s="5"/>
      <c r="D513" s="59">
        <f>SUM(B509:C512)</f>
        <v>3</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43452</v>
      </c>
      <c r="B517" s="124"/>
      <c r="C517" s="135"/>
      <c r="D517" s="124"/>
    </row>
    <row r="518" spans="1:7" ht="16.5" customHeight="1" x14ac:dyDescent="0.3">
      <c r="A518" s="322" t="s">
        <v>30</v>
      </c>
      <c r="B518" s="323" t="s">
        <v>31</v>
      </c>
      <c r="C518" s="323"/>
      <c r="D518" s="323" t="s">
        <v>46</v>
      </c>
      <c r="E518" s="324" t="s">
        <v>310</v>
      </c>
      <c r="F518" s="324" t="s">
        <v>360</v>
      </c>
      <c r="G518" s="127"/>
    </row>
    <row r="519" spans="1:7" ht="16.5" customHeight="1" x14ac:dyDescent="0.3">
      <c r="A519" s="322"/>
      <c r="B519" s="41" t="s">
        <v>34</v>
      </c>
      <c r="C519" s="41" t="s">
        <v>33</v>
      </c>
      <c r="D519" s="323"/>
      <c r="E519" s="324"/>
      <c r="F519" s="32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75" customHeight="1" x14ac:dyDescent="0.3">
      <c r="A522" s="4" t="s">
        <v>47</v>
      </c>
      <c r="B522" s="130">
        <v>2</v>
      </c>
      <c r="C522" s="130"/>
      <c r="D522" s="156" t="s">
        <v>627</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628</v>
      </c>
      <c r="E530" s="106"/>
      <c r="F530" s="204"/>
      <c r="G530" s="127"/>
    </row>
    <row r="531" spans="1:7" s="112" customFormat="1" ht="38.25" customHeight="1" x14ac:dyDescent="0.3">
      <c r="A531" s="224" t="s">
        <v>395</v>
      </c>
      <c r="B531" s="130">
        <v>1</v>
      </c>
      <c r="C531" s="225"/>
      <c r="D531" s="228" t="s">
        <v>629</v>
      </c>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43452</v>
      </c>
      <c r="B537" s="124"/>
      <c r="C537" s="135"/>
      <c r="D537" s="124"/>
      <c r="G537" s="127"/>
    </row>
    <row r="538" spans="1:7" ht="16.5" customHeight="1" x14ac:dyDescent="0.3">
      <c r="A538" s="322" t="s">
        <v>30</v>
      </c>
      <c r="B538" s="323" t="s">
        <v>31</v>
      </c>
      <c r="C538" s="323"/>
      <c r="D538" s="323" t="s">
        <v>46</v>
      </c>
      <c r="E538" s="324" t="s">
        <v>310</v>
      </c>
      <c r="F538" s="324" t="s">
        <v>360</v>
      </c>
      <c r="G538" s="127"/>
    </row>
    <row r="539" spans="1:7" ht="16.5" customHeight="1" x14ac:dyDescent="0.3">
      <c r="A539" s="322"/>
      <c r="B539" s="41" t="s">
        <v>34</v>
      </c>
      <c r="C539" s="41" t="s">
        <v>33</v>
      </c>
      <c r="D539" s="323"/>
      <c r="E539" s="324"/>
      <c r="F539" s="324"/>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0.86011904761904767</v>
      </c>
    </row>
    <row r="548" spans="1:4" ht="22.5" x14ac:dyDescent="0.45">
      <c r="A548" s="35" t="s">
        <v>45</v>
      </c>
      <c r="B548" s="181"/>
      <c r="C548" s="182"/>
      <c r="D548" s="183">
        <f>SUM(D544,D533,D513,D502,D443,D390,D357,D45,D317,D265,D157,D480,D204,D102)</f>
        <v>512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0.8951048951048951</v>
      </c>
    </row>
  </sheetData>
  <sheetProtection algorithmName="SHA-512" hashValue="KzPnOBR/NJFKRmkYMSOI4dod+ML9bhZzyMeZ6BK5fEfpbc+QcywKD/vrHIJQbtkcD5yTQ4xDrvg+og/JJKiq+A==" saltValue="o3yfEttZs+lNM+ksEzeEg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488:B492 B461:B470 B29:B37 B53:B60 B65:B83 B39:B40 B95:B98 B110:B116 B121:B138 B88:B93 B149:B152 B165:B171 B143:B147 B196:B199 B520:B531 B212:B221 B176:B194 B226:B243 B248:B255 B257:B260 B309:B312 B289:B307 B273:B284 B350:B352 B325:B332 B337:B348 B377:B382 B365:B372 B410:B416 B398:B405 B384:B385 B421:B425 B430:B434 B436:B438 B451:B456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6" orientation="portrait" r:id="rId1"/>
  <rowBreaks count="4" manualBreakCount="4">
    <brk id="85" max="6" man="1"/>
    <brk id="160" max="6" man="1"/>
    <brk id="24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1" zoomScaleNormal="90" zoomScaleSheetLayoutView="91" workbookViewId="0">
      <selection activeCell="D181" sqref="D18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62" t="s">
        <v>50</v>
      </c>
      <c r="B6" s="362"/>
      <c r="C6" s="362"/>
      <c r="D6" s="362"/>
      <c r="E6" s="362"/>
      <c r="F6" s="362"/>
      <c r="G6" s="125"/>
    </row>
    <row r="7" spans="1:7" s="12" customFormat="1" ht="21.75" customHeight="1" x14ac:dyDescent="0.45">
      <c r="A7" s="343" t="str">
        <f>'A3 Exploitation'!A8:F8</f>
        <v>Menzel Bourguiba</v>
      </c>
      <c r="B7" s="343"/>
      <c r="C7" s="343"/>
      <c r="D7" s="343"/>
      <c r="E7" s="343"/>
      <c r="F7" s="343"/>
      <c r="G7" s="125"/>
    </row>
    <row r="8" spans="1:7" s="12" customFormat="1" ht="24" x14ac:dyDescent="0.45">
      <c r="A8" s="14" t="s">
        <v>42</v>
      </c>
      <c r="B8" s="363" t="str">
        <f>'A4 Exploitation'!B9:F9</f>
        <v>Dr Raja Bouhalfaya</v>
      </c>
      <c r="C8" s="363"/>
      <c r="D8" s="363"/>
      <c r="E8" s="363"/>
      <c r="F8" s="363"/>
      <c r="G8" s="125"/>
    </row>
    <row r="9" spans="1:7" s="12" customFormat="1" ht="24" x14ac:dyDescent="0.45">
      <c r="A9" s="15" t="s">
        <v>44</v>
      </c>
      <c r="B9" s="364" t="str">
        <f>'A4 Exploitation'!B10:F10</f>
        <v>Directeur du magasin et chefs rayons</v>
      </c>
      <c r="C9" s="364"/>
      <c r="D9" s="364"/>
      <c r="E9" s="364"/>
      <c r="F9" s="364"/>
      <c r="G9" s="125"/>
    </row>
    <row r="10" spans="1:7" s="12" customFormat="1" ht="24" x14ac:dyDescent="0.45">
      <c r="A10" s="14" t="s">
        <v>43</v>
      </c>
      <c r="B10" s="361">
        <f>'A4 Exploitation'!A11:F11</f>
        <v>43452</v>
      </c>
      <c r="C10" s="361"/>
      <c r="D10" s="361"/>
      <c r="E10" s="361"/>
      <c r="F10" s="361"/>
      <c r="G10" s="125"/>
    </row>
    <row r="11" spans="1:7" s="12" customFormat="1" ht="24" x14ac:dyDescent="0.45">
      <c r="A11" s="14" t="s">
        <v>294</v>
      </c>
      <c r="B11" s="360">
        <f>D199</f>
        <v>0.87619047619047619</v>
      </c>
      <c r="C11" s="360"/>
      <c r="D11" s="360"/>
      <c r="E11" s="360"/>
      <c r="F11" s="360"/>
      <c r="G11" s="125"/>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2"/>
    </row>
    <row r="14" spans="1:7" s="12" customFormat="1" ht="12.75" customHeight="1" x14ac:dyDescent="0.3">
      <c r="A14" s="322"/>
      <c r="B14" s="34" t="s">
        <v>34</v>
      </c>
      <c r="C14" s="34" t="s">
        <v>33</v>
      </c>
      <c r="D14" s="323"/>
      <c r="E14" s="323"/>
      <c r="F14" s="323"/>
      <c r="G14" s="127"/>
    </row>
    <row r="15" spans="1:7" x14ac:dyDescent="0.3">
      <c r="A15" s="17"/>
      <c r="B15" s="17"/>
      <c r="C15" s="17"/>
      <c r="D15" s="17"/>
    </row>
    <row r="16" spans="1:7" ht="19.5" x14ac:dyDescent="0.4">
      <c r="A16" s="355" t="s">
        <v>0</v>
      </c>
      <c r="B16" s="356"/>
      <c r="C16" s="356"/>
      <c r="D16" s="356"/>
      <c r="E16" s="356"/>
      <c r="F16" s="356"/>
      <c r="G16" s="126" t="s">
        <v>356</v>
      </c>
    </row>
    <row r="17" spans="1:7" ht="49.5" x14ac:dyDescent="0.3">
      <c r="A17" s="17" t="s">
        <v>269</v>
      </c>
      <c r="B17" s="94">
        <v>0</v>
      </c>
      <c r="C17" s="94"/>
      <c r="D17" s="156" t="s">
        <v>631</v>
      </c>
      <c r="E17" s="95" t="s">
        <v>632</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7" t="s">
        <v>36</v>
      </c>
      <c r="B22" s="353"/>
      <c r="C22" s="354"/>
      <c r="D22" s="245">
        <f>SUM(B17:C21)</f>
        <v>8</v>
      </c>
    </row>
    <row r="23" spans="1:7" x14ac:dyDescent="0.3">
      <c r="A23" s="348" t="s">
        <v>295</v>
      </c>
      <c r="B23" s="349"/>
      <c r="C23" s="350"/>
      <c r="D23" s="33">
        <f>D22/(COUNT(B17:C21)*2)</f>
        <v>0.8</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ht="49.5" x14ac:dyDescent="0.3">
      <c r="A28" s="44" t="s">
        <v>370</v>
      </c>
      <c r="B28" s="94">
        <v>2</v>
      </c>
      <c r="C28" s="94"/>
      <c r="D28" s="95" t="s">
        <v>633</v>
      </c>
      <c r="E28" s="94"/>
      <c r="F28" s="94"/>
    </row>
    <row r="29" spans="1:7" ht="33" x14ac:dyDescent="0.3">
      <c r="A29" s="17" t="s">
        <v>280</v>
      </c>
      <c r="B29" s="94">
        <v>1</v>
      </c>
      <c r="C29" s="94"/>
      <c r="D29" s="95" t="s">
        <v>536</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8" t="s">
        <v>36</v>
      </c>
      <c r="B33" s="349"/>
      <c r="C33" s="350"/>
      <c r="D33" s="244">
        <f>SUM(B26:C32)</f>
        <v>13</v>
      </c>
    </row>
    <row r="34" spans="1:7" x14ac:dyDescent="0.3">
      <c r="A34" s="348" t="s">
        <v>295</v>
      </c>
      <c r="B34" s="349"/>
      <c r="C34" s="350"/>
      <c r="D34" s="33">
        <f>D33/(COUNT(B26:C32)*2)</f>
        <v>0.9285714285714286</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8" t="s">
        <v>36</v>
      </c>
      <c r="B42" s="349"/>
      <c r="C42" s="350"/>
      <c r="D42" s="244">
        <f>SUM(B37:C41)</f>
        <v>10</v>
      </c>
      <c r="E42" s="13"/>
      <c r="F42" s="13"/>
      <c r="G42" s="126"/>
    </row>
    <row r="43" spans="1:7" s="22" customFormat="1" x14ac:dyDescent="0.3">
      <c r="A43" s="348" t="s">
        <v>295</v>
      </c>
      <c r="B43" s="349"/>
      <c r="C43" s="350"/>
      <c r="D43" s="33">
        <f>D42/(COUNT(B37:C41)*2)</f>
        <v>1</v>
      </c>
      <c r="E43" s="13"/>
      <c r="F43" s="13"/>
      <c r="G43" s="126"/>
    </row>
    <row r="44" spans="1:7" s="22" customFormat="1" x14ac:dyDescent="0.3">
      <c r="A44" s="47"/>
      <c r="B44" s="48"/>
      <c r="C44" s="48"/>
      <c r="D44" s="49"/>
      <c r="G44" s="126"/>
    </row>
    <row r="45" spans="1:7" ht="19.5" x14ac:dyDescent="0.4">
      <c r="A45" s="358" t="s">
        <v>21</v>
      </c>
      <c r="B45" s="359"/>
      <c r="C45" s="359"/>
      <c r="D45" s="359"/>
      <c r="E45" s="359"/>
      <c r="F45" s="359"/>
    </row>
    <row r="46" spans="1:7" ht="51.75" customHeight="1" x14ac:dyDescent="0.3">
      <c r="A46" s="17" t="s">
        <v>270</v>
      </c>
      <c r="B46" s="94">
        <v>1</v>
      </c>
      <c r="C46" s="94"/>
      <c r="D46" s="156" t="s">
        <v>634</v>
      </c>
      <c r="E46" s="94"/>
      <c r="F46" s="94"/>
    </row>
    <row r="47" spans="1:7" x14ac:dyDescent="0.3">
      <c r="A47" s="17" t="s">
        <v>83</v>
      </c>
      <c r="B47" s="94">
        <v>2</v>
      </c>
      <c r="C47" s="94"/>
      <c r="D47" s="98"/>
      <c r="E47" s="94"/>
      <c r="F47" s="94"/>
    </row>
    <row r="48" spans="1:7" ht="49.5" x14ac:dyDescent="0.3">
      <c r="A48" s="17" t="s">
        <v>231</v>
      </c>
      <c r="B48" s="94">
        <v>1</v>
      </c>
      <c r="C48" s="94"/>
      <c r="D48" s="95" t="s">
        <v>635</v>
      </c>
      <c r="E48" s="94"/>
      <c r="F48" s="94"/>
    </row>
    <row r="49" spans="1:7" x14ac:dyDescent="0.3">
      <c r="A49" s="17" t="s">
        <v>24</v>
      </c>
      <c r="B49" s="94">
        <v>2</v>
      </c>
      <c r="C49" s="94"/>
      <c r="D49" s="95"/>
      <c r="E49" s="94"/>
      <c r="F49" s="94"/>
    </row>
    <row r="50" spans="1:7" x14ac:dyDescent="0.3">
      <c r="A50" s="17" t="s">
        <v>84</v>
      </c>
      <c r="B50" s="94">
        <v>2</v>
      </c>
      <c r="C50" s="94"/>
      <c r="D50" s="95" t="s">
        <v>636</v>
      </c>
      <c r="E50" s="94"/>
      <c r="F50" s="94"/>
    </row>
    <row r="51" spans="1:7" ht="33.75" x14ac:dyDescent="0.35">
      <c r="A51" s="40" t="s">
        <v>296</v>
      </c>
      <c r="B51" s="94" t="s">
        <v>32</v>
      </c>
      <c r="C51" s="120" t="str">
        <f>IF(B51=0, -5, "0")</f>
        <v>0</v>
      </c>
      <c r="D51" s="95" t="s">
        <v>637</v>
      </c>
      <c r="E51" s="94"/>
      <c r="F51" s="94"/>
    </row>
    <row r="52" spans="1:7" x14ac:dyDescent="0.3">
      <c r="A52" s="348" t="s">
        <v>36</v>
      </c>
      <c r="B52" s="349"/>
      <c r="C52" s="350"/>
      <c r="D52" s="244">
        <f>SUM(B46:C51)</f>
        <v>8</v>
      </c>
    </row>
    <row r="53" spans="1:7" x14ac:dyDescent="0.3">
      <c r="A53" s="348" t="s">
        <v>295</v>
      </c>
      <c r="B53" s="349"/>
      <c r="C53" s="350"/>
      <c r="D53" s="33">
        <f>D52/(COUNT(B46:C51)*2)</f>
        <v>0.8</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115.5" x14ac:dyDescent="0.3">
      <c r="A58" s="23" t="s">
        <v>244</v>
      </c>
      <c r="B58" s="94">
        <v>0</v>
      </c>
      <c r="C58" s="94"/>
      <c r="D58" s="95" t="s">
        <v>639</v>
      </c>
      <c r="E58" s="156" t="s">
        <v>667</v>
      </c>
      <c r="F58" s="94"/>
    </row>
    <row r="59" spans="1:7" x14ac:dyDescent="0.3">
      <c r="A59" s="23" t="s">
        <v>92</v>
      </c>
      <c r="B59" s="94">
        <v>2</v>
      </c>
      <c r="C59" s="94"/>
      <c r="D59" s="98"/>
      <c r="E59" s="94"/>
      <c r="F59" s="94"/>
    </row>
    <row r="60" spans="1:7" ht="74.25" customHeight="1" x14ac:dyDescent="0.35">
      <c r="A60" s="43" t="s">
        <v>221</v>
      </c>
      <c r="B60" s="94">
        <v>2</v>
      </c>
      <c r="C60" s="120" t="str">
        <f>IF(B60=0, -5, "0")</f>
        <v>0</v>
      </c>
      <c r="D60" s="156" t="s">
        <v>638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8" t="s">
        <v>36</v>
      </c>
      <c r="B63" s="349"/>
      <c r="C63" s="350"/>
      <c r="D63" s="244">
        <f>SUM(B56:C62)</f>
        <v>12</v>
      </c>
    </row>
    <row r="64" spans="1:7" x14ac:dyDescent="0.3">
      <c r="A64" s="348" t="s">
        <v>295</v>
      </c>
      <c r="B64" s="349"/>
      <c r="C64" s="350"/>
      <c r="D64" s="33">
        <f>D63/(COUNT(B56:C62)*2)</f>
        <v>0.8571428571428571</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2</v>
      </c>
      <c r="C67" s="101"/>
      <c r="D67" s="102"/>
      <c r="E67" s="102"/>
      <c r="F67" s="94"/>
    </row>
    <row r="68" spans="1:7" ht="50.25" customHeight="1" x14ac:dyDescent="0.4">
      <c r="A68" s="17" t="s">
        <v>272</v>
      </c>
      <c r="B68" s="100">
        <v>0</v>
      </c>
      <c r="C68" s="101"/>
      <c r="D68" s="156" t="s">
        <v>640</v>
      </c>
      <c r="E68" s="113" t="s">
        <v>532</v>
      </c>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34.5" x14ac:dyDescent="0.4">
      <c r="A73" s="17" t="s">
        <v>94</v>
      </c>
      <c r="B73" s="100" t="s">
        <v>32</v>
      </c>
      <c r="C73" s="101"/>
      <c r="D73" s="95" t="s">
        <v>641</v>
      </c>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95" t="s">
        <v>642</v>
      </c>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1.5" customHeight="1"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8" t="s">
        <v>36</v>
      </c>
      <c r="B84" s="349"/>
      <c r="C84" s="350"/>
      <c r="D84" s="244">
        <f>SUM(B67:C83)</f>
        <v>22</v>
      </c>
    </row>
    <row r="85" spans="1:7" x14ac:dyDescent="0.3">
      <c r="A85" s="348" t="s">
        <v>295</v>
      </c>
      <c r="B85" s="349"/>
      <c r="C85" s="350"/>
      <c r="D85" s="33">
        <f>D84/(COUNT(B67:C83)*2)</f>
        <v>0.91666666666666663</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643</v>
      </c>
      <c r="E92" s="94"/>
      <c r="F92" s="94"/>
    </row>
    <row r="93" spans="1:7" ht="36" x14ac:dyDescent="0.35">
      <c r="A93" s="46" t="s">
        <v>230</v>
      </c>
      <c r="B93" s="110">
        <v>2</v>
      </c>
      <c r="C93" s="120" t="str">
        <f>IF(B93=0, -5, "0")</f>
        <v>0</v>
      </c>
      <c r="D93" s="124" t="s">
        <v>644</v>
      </c>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645</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8" t="s">
        <v>36</v>
      </c>
      <c r="B102" s="349"/>
      <c r="C102" s="350"/>
      <c r="D102" s="244">
        <f>SUM(B88:C101)</f>
        <v>22</v>
      </c>
    </row>
    <row r="103" spans="1:7" x14ac:dyDescent="0.3">
      <c r="A103" s="348" t="s">
        <v>295</v>
      </c>
      <c r="B103" s="349"/>
      <c r="C103" s="350"/>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646</v>
      </c>
      <c r="E112" s="94"/>
      <c r="F112" s="94"/>
      <c r="G112" s="126"/>
    </row>
    <row r="113" spans="1:7" s="22" customFormat="1" ht="49.5" x14ac:dyDescent="0.3">
      <c r="A113" s="21" t="s">
        <v>165</v>
      </c>
      <c r="B113" s="110">
        <v>0</v>
      </c>
      <c r="C113" s="94"/>
      <c r="D113" s="156" t="s">
        <v>647</v>
      </c>
      <c r="E113" s="95" t="s">
        <v>668</v>
      </c>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3" t="s">
        <v>648</v>
      </c>
      <c r="E115" s="94"/>
      <c r="F115" s="94"/>
      <c r="G115" s="126"/>
    </row>
    <row r="116" spans="1:7" s="22" customFormat="1" ht="18" x14ac:dyDescent="0.35">
      <c r="A116" s="46" t="s">
        <v>317</v>
      </c>
      <c r="B116" s="110">
        <v>2</v>
      </c>
      <c r="C116" s="120" t="str">
        <f>IF(B116=0, -5, "0")</f>
        <v>0</v>
      </c>
      <c r="D116" s="95"/>
      <c r="E116" s="94"/>
      <c r="F116" s="94"/>
      <c r="G116" s="126"/>
    </row>
    <row r="117" spans="1:7" s="22" customFormat="1" ht="33" x14ac:dyDescent="0.3">
      <c r="A117" s="51" t="s">
        <v>232</v>
      </c>
      <c r="B117" s="110">
        <v>1</v>
      </c>
      <c r="C117" s="94"/>
      <c r="D117" s="127" t="s">
        <v>649</v>
      </c>
      <c r="E117" s="94"/>
      <c r="F117" s="94"/>
      <c r="G117" s="126"/>
    </row>
    <row r="118" spans="1:7" s="22" customFormat="1" x14ac:dyDescent="0.3">
      <c r="A118" s="348" t="s">
        <v>36</v>
      </c>
      <c r="B118" s="349"/>
      <c r="C118" s="350"/>
      <c r="D118" s="244">
        <f>SUM(B107:C117)</f>
        <v>19</v>
      </c>
      <c r="E118" s="13"/>
      <c r="F118" s="13"/>
      <c r="G118" s="126"/>
    </row>
    <row r="119" spans="1:7" s="22" customFormat="1" x14ac:dyDescent="0.3">
      <c r="A119" s="348" t="s">
        <v>295</v>
      </c>
      <c r="B119" s="349"/>
      <c r="C119" s="350"/>
      <c r="D119" s="33">
        <f>D118/(COUNT(B107:C117)*2)</f>
        <v>0.86363636363636365</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50.25" x14ac:dyDescent="0.35">
      <c r="A127" s="43" t="s">
        <v>213</v>
      </c>
      <c r="B127" s="111">
        <v>2</v>
      </c>
      <c r="C127" s="120" t="str">
        <f>IF(B127=0, -5, "0")</f>
        <v>0</v>
      </c>
      <c r="D127" s="127" t="s">
        <v>650</v>
      </c>
      <c r="E127" s="102"/>
      <c r="F127" s="94"/>
    </row>
    <row r="128" spans="1:7" ht="18" x14ac:dyDescent="0.35">
      <c r="A128" s="40" t="s">
        <v>236</v>
      </c>
      <c r="B128" s="111">
        <v>2</v>
      </c>
      <c r="C128" s="120" t="str">
        <f>IF(B128=0, -5, "0")</f>
        <v>0</v>
      </c>
      <c r="D128" s="95" t="s">
        <v>651</v>
      </c>
      <c r="E128" s="95"/>
      <c r="F128" s="94"/>
    </row>
    <row r="129" spans="1:7" ht="87" customHeight="1" x14ac:dyDescent="0.3">
      <c r="A129" s="20" t="s">
        <v>166</v>
      </c>
      <c r="B129" s="111">
        <v>0</v>
      </c>
      <c r="C129" s="121"/>
      <c r="D129" s="156" t="s">
        <v>654</v>
      </c>
      <c r="E129" s="156" t="s">
        <v>669</v>
      </c>
      <c r="F129" s="94"/>
    </row>
    <row r="130" spans="1:7" ht="36" x14ac:dyDescent="0.35">
      <c r="A130" s="43" t="s">
        <v>194</v>
      </c>
      <c r="B130" s="111">
        <v>2</v>
      </c>
      <c r="C130" s="120" t="str">
        <f>IF(B130=0, -5, "0")</f>
        <v>0</v>
      </c>
      <c r="D130" s="95" t="s">
        <v>652</v>
      </c>
      <c r="E130" s="95"/>
      <c r="F130" s="94"/>
    </row>
    <row r="131" spans="1:7" x14ac:dyDescent="0.3">
      <c r="A131" s="23" t="s">
        <v>276</v>
      </c>
      <c r="B131" s="111">
        <v>2</v>
      </c>
      <c r="C131" s="121"/>
      <c r="D131" s="95"/>
      <c r="E131" s="95"/>
      <c r="F131" s="94"/>
    </row>
    <row r="132" spans="1:7" ht="33.75" x14ac:dyDescent="0.35">
      <c r="A132" s="45" t="s">
        <v>317</v>
      </c>
      <c r="B132" s="111">
        <v>2</v>
      </c>
      <c r="C132" s="120" t="str">
        <f>IF(B132=0, -5, "0")</f>
        <v>0</v>
      </c>
      <c r="D132" s="95" t="s">
        <v>653</v>
      </c>
      <c r="E132" s="102"/>
      <c r="F132" s="94"/>
    </row>
    <row r="133" spans="1:7" x14ac:dyDescent="0.3">
      <c r="A133" s="348" t="s">
        <v>36</v>
      </c>
      <c r="B133" s="349"/>
      <c r="C133" s="350"/>
      <c r="D133" s="244">
        <f>SUM(B122:C132)</f>
        <v>20</v>
      </c>
    </row>
    <row r="134" spans="1:7" x14ac:dyDescent="0.3">
      <c r="A134" s="348" t="s">
        <v>295</v>
      </c>
      <c r="B134" s="349"/>
      <c r="C134" s="350"/>
      <c r="D134" s="32">
        <f>D133/(COUNT(B122:C132)*2)</f>
        <v>0.90909090909090906</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95"/>
      <c r="E137" s="94"/>
      <c r="F137" s="94"/>
    </row>
    <row r="138" spans="1:7" ht="31.5" x14ac:dyDescent="0.35">
      <c r="A138" s="40" t="s">
        <v>127</v>
      </c>
      <c r="B138" s="110" t="s">
        <v>32</v>
      </c>
      <c r="C138" s="120" t="str">
        <f>IF(B138=0, -5, "0")</f>
        <v>0</v>
      </c>
      <c r="D138" s="114" t="s">
        <v>656</v>
      </c>
      <c r="E138" s="94"/>
      <c r="F138" s="94"/>
    </row>
    <row r="139" spans="1:7" x14ac:dyDescent="0.3">
      <c r="A139" s="21" t="s">
        <v>277</v>
      </c>
      <c r="B139" s="110">
        <v>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95" t="s">
        <v>656</v>
      </c>
      <c r="E144" s="94"/>
      <c r="F144" s="94"/>
    </row>
    <row r="145" spans="1:7" ht="33.75" x14ac:dyDescent="0.35">
      <c r="A145" s="40" t="s">
        <v>195</v>
      </c>
      <c r="B145" s="110">
        <v>2</v>
      </c>
      <c r="C145" s="120" t="str">
        <f>IF(B145=0, -5, "0")</f>
        <v>0</v>
      </c>
      <c r="D145" s="95" t="s">
        <v>655</v>
      </c>
      <c r="E145" s="94"/>
      <c r="F145" s="94"/>
    </row>
    <row r="146" spans="1:7" x14ac:dyDescent="0.3">
      <c r="A146" s="23" t="s">
        <v>95</v>
      </c>
      <c r="B146" s="110">
        <v>2</v>
      </c>
      <c r="C146" s="95"/>
      <c r="D146" s="98"/>
      <c r="E146" s="94"/>
      <c r="F146" s="94"/>
    </row>
    <row r="147" spans="1:7" x14ac:dyDescent="0.3">
      <c r="A147" s="50" t="s">
        <v>214</v>
      </c>
      <c r="B147" s="110" t="s">
        <v>32</v>
      </c>
      <c r="C147" s="95"/>
      <c r="D147" s="98"/>
      <c r="E147" s="94"/>
      <c r="F147" s="94"/>
    </row>
    <row r="148" spans="1:7" x14ac:dyDescent="0.3">
      <c r="A148" s="17" t="s">
        <v>305</v>
      </c>
      <c r="B148" s="110">
        <v>2</v>
      </c>
      <c r="C148" s="95"/>
      <c r="D148" s="115"/>
      <c r="E148" s="94"/>
      <c r="F148" s="94"/>
    </row>
    <row r="149" spans="1:7" x14ac:dyDescent="0.3">
      <c r="A149" s="348" t="s">
        <v>36</v>
      </c>
      <c r="B149" s="349"/>
      <c r="C149" s="350"/>
      <c r="D149" s="244">
        <f>SUM(B137:C148)</f>
        <v>14</v>
      </c>
    </row>
    <row r="150" spans="1:7" x14ac:dyDescent="0.3">
      <c r="A150" s="348" t="s">
        <v>295</v>
      </c>
      <c r="B150" s="349"/>
      <c r="C150" s="35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ht="33" x14ac:dyDescent="0.3">
      <c r="A153" s="50" t="s">
        <v>279</v>
      </c>
      <c r="B153" s="94">
        <v>1</v>
      </c>
      <c r="C153" s="94"/>
      <c r="D153" s="95" t="s">
        <v>658</v>
      </c>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657</v>
      </c>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8" t="s">
        <v>36</v>
      </c>
      <c r="B161" s="353"/>
      <c r="C161" s="354"/>
      <c r="D161" s="245">
        <f>SUM(B153:C160)</f>
        <v>14</v>
      </c>
    </row>
    <row r="162" spans="1:7" x14ac:dyDescent="0.3">
      <c r="A162" s="348" t="s">
        <v>295</v>
      </c>
      <c r="B162" s="349"/>
      <c r="C162" s="350"/>
      <c r="D162" s="33">
        <f>D161/(COUNT(B153:C160)*2)</f>
        <v>0.875</v>
      </c>
    </row>
    <row r="163" spans="1:7" s="22" customFormat="1" x14ac:dyDescent="0.3">
      <c r="A163" s="26"/>
      <c r="B163" s="27"/>
      <c r="C163" s="29"/>
      <c r="D163" s="30"/>
      <c r="G163" s="126"/>
    </row>
    <row r="164" spans="1:7" ht="19.5" x14ac:dyDescent="0.4">
      <c r="A164" s="346" t="s">
        <v>77</v>
      </c>
      <c r="B164" s="347"/>
      <c r="C164" s="347"/>
      <c r="D164" s="347"/>
      <c r="E164" s="347"/>
      <c r="F164" s="347"/>
    </row>
    <row r="165" spans="1:7" ht="104.25" customHeight="1" x14ac:dyDescent="0.35">
      <c r="A165" s="40" t="s">
        <v>286</v>
      </c>
      <c r="B165" s="94">
        <v>1</v>
      </c>
      <c r="C165" s="120" t="str">
        <f>IF(B165=0, -5, "0")</f>
        <v>0</v>
      </c>
      <c r="D165" s="156" t="s">
        <v>660</v>
      </c>
      <c r="E165" s="94"/>
      <c r="F165" s="94"/>
    </row>
    <row r="166" spans="1:7" x14ac:dyDescent="0.3">
      <c r="A166" s="17" t="s">
        <v>287</v>
      </c>
      <c r="B166" s="94">
        <v>2</v>
      </c>
      <c r="C166" s="94"/>
      <c r="D166" s="95"/>
      <c r="E166" s="94"/>
      <c r="F166" s="94"/>
    </row>
    <row r="167" spans="1:7" ht="40.5" customHeight="1" x14ac:dyDescent="0.3">
      <c r="A167" s="44" t="s">
        <v>215</v>
      </c>
      <c r="B167" s="94">
        <v>1</v>
      </c>
      <c r="C167" s="94"/>
      <c r="D167" s="156" t="s">
        <v>659</v>
      </c>
      <c r="E167" s="94"/>
      <c r="F167" s="94"/>
    </row>
    <row r="168" spans="1:7" x14ac:dyDescent="0.3">
      <c r="A168" s="17" t="s">
        <v>86</v>
      </c>
      <c r="B168" s="94">
        <v>2</v>
      </c>
      <c r="C168" s="94"/>
      <c r="D168" s="94"/>
      <c r="E168" s="95"/>
      <c r="F168" s="94"/>
    </row>
    <row r="169" spans="1:7" x14ac:dyDescent="0.3">
      <c r="A169" s="348" t="s">
        <v>36</v>
      </c>
      <c r="B169" s="349"/>
      <c r="C169" s="350"/>
      <c r="D169" s="244">
        <f>SUM(B165:C168)</f>
        <v>6</v>
      </c>
    </row>
    <row r="170" spans="1:7" x14ac:dyDescent="0.3">
      <c r="A170" s="348" t="s">
        <v>295</v>
      </c>
      <c r="B170" s="349"/>
      <c r="C170" s="350"/>
      <c r="D170" s="33">
        <f>D169/(COUNT(B165:C168)*2)</f>
        <v>0.75</v>
      </c>
    </row>
    <row r="171" spans="1:7" s="22" customFormat="1" x14ac:dyDescent="0.3">
      <c r="A171" s="26"/>
      <c r="B171" s="27"/>
      <c r="C171" s="27"/>
      <c r="D171" s="28"/>
      <c r="G171" s="126"/>
    </row>
    <row r="172" spans="1:7" ht="19.5" x14ac:dyDescent="0.4">
      <c r="A172" s="351" t="s">
        <v>17</v>
      </c>
      <c r="B172" s="352"/>
      <c r="C172" s="352"/>
      <c r="D172" s="352"/>
      <c r="E172" s="352"/>
      <c r="F172" s="352"/>
    </row>
    <row r="173" spans="1:7" ht="66" x14ac:dyDescent="0.3">
      <c r="A173" s="20" t="s">
        <v>180</v>
      </c>
      <c r="B173" s="94">
        <v>1</v>
      </c>
      <c r="C173" s="94"/>
      <c r="D173" s="156" t="s">
        <v>661</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ht="54.75" customHeight="1" x14ac:dyDescent="0.3">
      <c r="A176" s="17" t="s">
        <v>150</v>
      </c>
      <c r="B176" s="94">
        <v>1</v>
      </c>
      <c r="C176" s="94"/>
      <c r="D176" s="156" t="s">
        <v>662</v>
      </c>
      <c r="E176" s="95"/>
      <c r="F176" s="94"/>
    </row>
    <row r="177" spans="1:7" x14ac:dyDescent="0.3">
      <c r="A177" s="348" t="s">
        <v>36</v>
      </c>
      <c r="B177" s="349"/>
      <c r="C177" s="350"/>
      <c r="D177" s="244">
        <f>SUM(B173:C176)</f>
        <v>6</v>
      </c>
    </row>
    <row r="178" spans="1:7" x14ac:dyDescent="0.3">
      <c r="A178" s="348" t="s">
        <v>295</v>
      </c>
      <c r="B178" s="349"/>
      <c r="C178" s="350"/>
      <c r="D178" s="33">
        <f>D177/(COUNT(B173:C176)*2)</f>
        <v>0.75</v>
      </c>
    </row>
    <row r="179" spans="1:7" s="22" customFormat="1" x14ac:dyDescent="0.3">
      <c r="A179" s="26"/>
      <c r="B179" s="27"/>
      <c r="C179" s="27"/>
      <c r="D179" s="28"/>
      <c r="G179" s="126"/>
    </row>
    <row r="180" spans="1:7" ht="19.5" x14ac:dyDescent="0.4">
      <c r="A180" s="346" t="s">
        <v>78</v>
      </c>
      <c r="B180" s="347"/>
      <c r="C180" s="347"/>
      <c r="D180" s="347"/>
      <c r="E180" s="347"/>
      <c r="F180" s="347"/>
    </row>
    <row r="181" spans="1:7" ht="49.5" x14ac:dyDescent="0.3">
      <c r="A181" s="44" t="s">
        <v>315</v>
      </c>
      <c r="B181" s="94">
        <v>0</v>
      </c>
      <c r="C181" s="94"/>
      <c r="D181" s="156" t="s">
        <v>663</v>
      </c>
      <c r="E181" s="95" t="s">
        <v>664</v>
      </c>
      <c r="F181" s="94"/>
    </row>
    <row r="182" spans="1:7" ht="66" x14ac:dyDescent="0.3">
      <c r="A182" s="52" t="s">
        <v>220</v>
      </c>
      <c r="B182" s="94">
        <v>1</v>
      </c>
      <c r="C182" s="94"/>
      <c r="D182" s="95" t="s">
        <v>665</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8" t="s">
        <v>36</v>
      </c>
      <c r="B186" s="349"/>
      <c r="C186" s="350"/>
      <c r="D186" s="244">
        <f>SUM(B181:C185)</f>
        <v>7</v>
      </c>
    </row>
    <row r="187" spans="1:7" x14ac:dyDescent="0.3">
      <c r="A187" s="348" t="s">
        <v>295</v>
      </c>
      <c r="B187" s="349"/>
      <c r="C187" s="350"/>
      <c r="D187" s="33">
        <f>D186/(COUNT(B181:C185)*2)</f>
        <v>0.7</v>
      </c>
    </row>
    <row r="188" spans="1:7" s="22" customFormat="1" x14ac:dyDescent="0.3">
      <c r="A188" s="26"/>
      <c r="B188" s="27"/>
      <c r="C188" s="27"/>
      <c r="D188" s="28"/>
      <c r="G188" s="126"/>
    </row>
    <row r="189" spans="1:7" ht="19.5" x14ac:dyDescent="0.4">
      <c r="A189" s="346" t="s">
        <v>216</v>
      </c>
      <c r="B189" s="347"/>
      <c r="C189" s="347"/>
      <c r="D189" s="347"/>
      <c r="E189" s="347"/>
      <c r="F189" s="347"/>
    </row>
    <row r="190" spans="1:7" ht="33" x14ac:dyDescent="0.3">
      <c r="A190" s="44" t="s">
        <v>371</v>
      </c>
      <c r="B190" s="94">
        <v>1</v>
      </c>
      <c r="C190" s="94"/>
      <c r="D190" s="95" t="s">
        <v>666</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8" t="s">
        <v>36</v>
      </c>
      <c r="B194" s="349"/>
      <c r="C194" s="350"/>
      <c r="D194" s="54">
        <f>SUM(B190:C193)</f>
        <v>3</v>
      </c>
    </row>
    <row r="195" spans="1:6" x14ac:dyDescent="0.3">
      <c r="A195" s="348" t="s">
        <v>295</v>
      </c>
      <c r="B195" s="349"/>
      <c r="C195" s="350"/>
      <c r="D195" s="33">
        <f>D194/(COUNT(B190:C193)*2)</f>
        <v>0.75</v>
      </c>
    </row>
    <row r="197" spans="1:6" ht="18" x14ac:dyDescent="0.35">
      <c r="A197" s="64" t="s">
        <v>246</v>
      </c>
      <c r="B197" s="63"/>
      <c r="C197" s="63"/>
      <c r="D197" s="299">
        <f>E197/F197</f>
        <v>0.46666666666666667</v>
      </c>
      <c r="E197" s="300">
        <f>COUNTIF('A3 Technique'!F17:F193,"ok")</f>
        <v>7</v>
      </c>
      <c r="F197" s="300">
        <f>COUNTA('A3 Technique'!F17:F193)</f>
        <v>15</v>
      </c>
    </row>
    <row r="198" spans="1:6" ht="22.5" x14ac:dyDescent="0.3">
      <c r="A198" s="35" t="s">
        <v>322</v>
      </c>
      <c r="B198" s="36"/>
      <c r="C198" s="37"/>
      <c r="D198" s="38">
        <f>SUM(D194,D186,D177,D169,D161,D63,D52,D33,D22,D118,D149,D133,D102,D84,D42)</f>
        <v>184</v>
      </c>
    </row>
    <row r="199" spans="1:6" ht="22.5" x14ac:dyDescent="0.3">
      <c r="A199" s="35" t="s">
        <v>323</v>
      </c>
      <c r="B199" s="36"/>
      <c r="C199" s="37"/>
      <c r="D199" s="39">
        <f>D198/(COUNT(B190:C193,B181:C185,B173:C176,B165:C168,B153:C160,B56:C62,B46:C51,B26:C32,B17:C21,B107:C117,B137:C148,B122:C132,B88:C101,B67:C83,B37:C41)*2)</f>
        <v>0.87619047619047619</v>
      </c>
    </row>
  </sheetData>
  <sheetProtection algorithmName="SHA-512" hashValue="ZsrJKKwKC1oVDFCrL0YrZxqCDFyJ3XwRyKoLL4A6x1WaT0R+TTU+sSpnhmtMrP4hpFsWFgyODnl8AyMka9Nwcg==" saltValue="IY0roLEKtduYgsPRLs0fR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2018-12-24T09:10:02Z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