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enzah9 septembre 2019\"/>
    </mc:Choice>
  </mc:AlternateContent>
  <bookViews>
    <workbookView xWindow="0" yWindow="0" windowWidth="20490" windowHeight="8355" tabRatio="916" activeTab="2"/>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59" i="45"/>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79" i="45" l="1"/>
  <c r="D80" i="45" s="1"/>
  <c r="D385" i="44"/>
  <c r="D386" i="44" s="1"/>
  <c r="D556" i="44"/>
  <c r="D557" i="44" s="1"/>
  <c r="D596" i="44"/>
  <c r="D597" i="44" s="1"/>
  <c r="D578" i="44"/>
  <c r="D100" i="45"/>
  <c r="D101" i="45" s="1"/>
  <c r="D58" i="47"/>
  <c r="D59" i="47" s="1"/>
  <c r="D134" i="47"/>
  <c r="D135" i="47" s="1"/>
  <c r="D118" i="47"/>
  <c r="D119" i="47" s="1"/>
  <c r="D44" i="44"/>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690" i="44"/>
  <c r="D711" i="44"/>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B11" i="47" s="1"/>
  <c r="D717" i="44"/>
  <c r="B35" i="29" s="1"/>
  <c r="D214" i="45"/>
  <c r="D215" i="45" s="1"/>
  <c r="B111" i="29" s="1"/>
  <c r="D244" i="44"/>
  <c r="D661" i="44"/>
  <c r="D299" i="44"/>
  <c r="D559" i="44"/>
  <c r="D470" i="44"/>
  <c r="D365" i="44"/>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<sst xmlns="http://schemas.openxmlformats.org/spreadsheetml/2006/main" count="2725" uniqueCount="620">
  <si>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</si>
  <si>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</si>
  <si>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</si>
  <si>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</si>
  <si>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</si>
  <si>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</si>
  <si>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</si>
  <si>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</si>
  <si>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</si>
  <si>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</si>
  <si>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</si>
  <si>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</si>
  <si>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</si>
  <si>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</si>
  <si>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</si>
  <si>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</si>
  <si>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</si>
  <si>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</si>
  <si>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</si>
  <si>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</si>
  <si>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</si>
  <si>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</si>
  <si>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</si>
  <si>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</si>
  <si>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</si>
  <si>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</si>
  <si>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</si>
  <si>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</si>
  <si>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</si>
  <si>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</si>
  <si>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</si>
  <si>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</si>
  <si>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</si>
  <si>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</si>
  <si>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</si>
  <si>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</si>
  <si>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</si>
  <si>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</si>
  <si>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</si>
  <si>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</si>
  <si>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</si>
  <si>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</si>
  <si>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</si>
  <si>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</si>
  <si>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</si>
  <si>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</si>
  <si>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</si>
  <si>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</si>
  <si>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</si>
  <si>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</si>
  <si>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</si>
  <si>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</si>
  <si>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</si>
  <si>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</si>
  <si>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</si>
  <si>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</si>
  <si>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</si>
  <si>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</si>
  <si>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</si>
  <si>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</si>
  <si>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</si>
  <si>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</si>
  <si>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</si>
  <si>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</si>
  <si>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</si>
  <si>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</si>
  <si>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</si>
  <si>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</si>
  <si>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</si>
  <si>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</si>
  <si>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</si>
  <si>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</si>
  <si>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</si>
  <si>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</si>
  <si>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</si>
  <si>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</si>
  <si>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</si>
  <si>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</si>
  <si>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</si>
  <si>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</si>
  <si>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</si>
  <si>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</si>
  <si>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</si>
  <si>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</si>
  <si>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</si>
  <si>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</si>
  <si>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</si>
  <si>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</si>
  <si>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</si>
  <si>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</si>
  <si>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</si>
  <si>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</si>
  <si>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</si>
  <si>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</si>
  <si>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</si>
  <si>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</si>
  <si>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</si>
  <si>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</si>
  <si>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</si>
  <si>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</si>
  <si>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</si>
  <si>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</si>
  <si>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</si>
  <si>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</si>
  <si>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</si>
  <si>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</si>
  <si>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</si>
  <si>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</si>
  <si>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</si>
  <si>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</si>
  <si>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</si>
  <si>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</si>
  <si>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</si>
  <si>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</si>
  <si>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</si>
  <si>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</si>
  <si>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</si>
  <si>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</si>
  <si>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</si>
  <si>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</si>
  <si>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</si>
  <si>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</si>
  <si>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</si>
  <si>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</si>
  <si>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</si>
  <si>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</si>
  <si>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</si>
  <si>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</si>
  <si>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</si>
  <si>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</si>
  <si>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</si>
  <si>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</si>
  <si>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</si>
  <si>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</si>
  <si>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</si>
  <si>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</si>
  <si>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</si>
  <si>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</si>
  <si>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</si>
  <si>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</si>
  <si>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</si>
  <si>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</si>
  <si>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</si>
  <si>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</si>
  <si>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</si>
  <si>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</si>
  <si>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</si>
  <si>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</si>
  <si>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</si>
  <si>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</si>
  <si>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</si>
  <si>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</si>
  <si>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</si>
  <si>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</si>
  <si>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</si>
  <si>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</si>
  <si>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</si>
  <si>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</si>
  <si>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</si>
  <si>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</si>
  <si>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</si>
  <si>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</si>
  <si>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</si>
  <si>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</si>
  <si>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</si>
  <si>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</si>
  <si>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</si>
  <si>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</si>
  <si>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</si>
  <si>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</si>
  <si>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</si>
  <si>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</si>
  <si>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</si>
  <si>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</si>
  <si>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</si>
  <si>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</si>
  <si>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</si>
  <si>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</si>
  <si>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</si>
  <si>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</si>
  <si>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</si>
  <si>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</si>
  <si>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</si>
  <si>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</si>
  <si>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</si>
  <si>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</si>
  <si>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</si>
  <si>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</si>
  <si>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</si>
  <si>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</si>
  <si>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</si>
  <si>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</si>
  <si>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</si>
  <si>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</si>
  <si>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</si>
  <si>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</si>
  <si>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</si>
  <si>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</si>
  <si>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</si>
  <si>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</si>
  <si>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</si>
  <si>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</si>
  <si>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</si>
  <si>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</si>
  <si>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</si>
  <si>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</si>
  <si>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</si>
  <si>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</si>
  <si>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</si>
  <si>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</si>
  <si>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</si>
  <si>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</si>
  <si>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</si>
  <si>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</si>
  <si>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</si>
  <si>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</si>
  <si>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</si>
  <si>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</si>
  <si>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</si>
  <si>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</si>
  <si>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</si>
  <si>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</si>
  <si>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</si>
  <si>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</si>
  <si>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</si>
  <si>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</si>
  <si>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</si>
  <si>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</si>
  <si>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</si>
  <si>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</si>
  <si>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</si>
  <si>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</si>
  <si>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</si>
  <si>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</si>
  <si>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</si>
  <si>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</si>
  <si>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</si>
  <si>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</si>
  <si>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</si>
  <si>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</si>
  <si>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</si>
  <si>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</si>
  <si>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</si>
  <si>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</si>
  <si>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</si>
  <si>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</si>
  <si>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</si>
  <si>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</si>
  <si>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</si>
  <si>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</si>
  <si>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</si>
  <si>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</si>
  <si>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</si>
  <si>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</si>
  <si>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</si>
  <si>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</si>
  <si>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</si>
  <si>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</si>
  <si>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</si>
  <si>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</si>
  <si>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</si>
  <si>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</si>
  <si>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</si>
  <si>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</si>
  <si>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</si>
  <si>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</si>
  <si>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</si>
  <si>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</si>
  <si>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</si>
  <si>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</si>
  <si>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</si>
  <si>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</si>
  <si>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</si>
  <si>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</si>
  <si>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</si>
  <si>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</si>
  <si>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</si>
  <si>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</si>
  <si>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</si>
  <si>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</si>
  <si>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</si>
  <si>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</si>
  <si>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</si>
  <si>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</si>
  <si>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</si>
  <si>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</si>
  <si>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</si>
  <si>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</si>
  <si>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</si>
  <si>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</si>
  <si>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</si>
  <si>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</si>
  <si>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</si>
  <si>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</si>
  <si>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</si>
  <si>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</si>
  <si>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</si>
  <si>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</si>
  <si>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</si>
  <si>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</si>
  <si>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</si>
  <si>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</si>
  <si>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</si>
  <si>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</si>
  <si>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</si>
  <si>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</si>
  <si>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</si>
  <si>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</si>
  <si>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</si>
  <si>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</si>
  <si>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</si>
  <si>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</si>
  <si>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</si>
  <si>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</si>
  <si>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</si>
  <si>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</si>
  <si>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</si>
  <si>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</si>
  <si>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</si>
  <si>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</si>
  <si>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</si>
  <si>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</si>
  <si>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</si>
  <si>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</si>
  <si>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</si>
  <si>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</si>
  <si>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</si>
  <si>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</si>
  <si>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</si>
  <si>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</si>
  <si>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</si>
  <si>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</si>
  <si>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</si>
  <si>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</si>
  <si>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</si>
  <si>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</si>
  <si>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</si>
  <si>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</si>
  <si>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</si>
  <si>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</si>
  <si>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</si>
  <si>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</si>
  <si>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</si>
  <si>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</si>
  <si>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</si>
  <si>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</si>
  <si>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</si>
  <si>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</si>
  <si>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</si>
  <si>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</si>
  <si>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</si>
  <si>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</si>
  <si>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</si>
  <si>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</si>
  <si>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</si>
  <si>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</si>
  <si>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</si>
  <si>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</si>
  <si>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</si>
  <si>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</si>
  <si>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</si>
  <si>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</si>
  <si>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</si>
  <si>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</si>
  <si>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</si>
  <si>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</si>
  <si>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</si>
  <si>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</si>
  <si>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</si>
  <si>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</si>
  <si>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</si>
  <si>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</si>
  <si>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</si>
  <si>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</si>
  <si>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</si>
  <si>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</si>
  <si>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</si>
  <si>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</si>
  <si>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</si>
  <si>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</si>
  <si>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</si>
  <si>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</si>
  <si>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</si>
  <si>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</si>
  <si>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</si>
  <si>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</si>
  <si>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</si>
  <si>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</si>
  <si>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</si>
  <si>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</si>
  <si>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</si>
  <si>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</si>
  <si>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</si>
  <si>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</si>
  <si>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</si>
  <si>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</si>
  <si>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</si>
  <si>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</si>
  <si>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</si>
  <si>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</si>
  <si>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</si>
  <si>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</si>
  <si>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</si>
  <si>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</si>
  <si>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</si>
  <si>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</si>
  <si>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</si>
  <si>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</si>
  <si>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</si>
  <si>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</si>
  <si>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</si>
  <si>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</si>
  <si>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</si>
  <si>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</si>
  <si>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</si>
  <si>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</si>
  <si>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</si>
  <si>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</si>
  <si>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</si>
  <si>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</si>
  <si>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</si>
  <si>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</si>
  <si>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</si>
  <si>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</si>
  <si>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</si>
  <si>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</si>
  <si>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</si>
  <si>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</si>
  <si>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</si>
  <si>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</si>
  <si>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</si>
  <si>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</si>
  <si>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</si>
  <si>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</si>
  <si>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</si>
  <si>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</si>
  <si>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</si>
  <si>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</si>
  <si>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</si>
  <si>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</si>
  <si>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</si>
  <si>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</si>
  <si>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</si>
  <si>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</si>
  <si>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</si>
  <si>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</si>
  <si>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</si>
  <si>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</si>
  <si>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</si>
  <si>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</si>
  <si>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</si>
  <si>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</si>
  <si>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</si>
  <si>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</si>
  <si>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</si>
  <si>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</si>
  <si>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</si>
  <si>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</si>
  <si>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</si>
  <si>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</si>
  <si>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</si>
  <si>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</si>
  <si>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</si>
  <si>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</si>
  <si>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</si>
  <si>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</si>
  <si>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t>
  </si>
  <si>
    <t>UHD MENZAH 9</t>
  </si>
  <si>
    <t>Limiter la durée d'attente de la viande hachée à température ambiante.</t>
  </si>
  <si>
    <t>Non disponibilité de thermomètre au laboratoire.</t>
  </si>
  <si>
    <t>Fournir un thermomètre.</t>
  </si>
  <si>
    <t>Egouttage de l'évaporateur du laboratoire du condensat au sol.</t>
  </si>
  <si>
    <t>Fixer le système de drainage du condensat.</t>
  </si>
  <si>
    <t>Identifier le secteur par une pancarte.</t>
  </si>
  <si>
    <t>Oxydation des bas des murs du laboratoire.</t>
  </si>
  <si>
    <t>Port d'un pantalon de ville.</t>
  </si>
  <si>
    <t>Respecter la charte vestimentaires.</t>
  </si>
  <si>
    <t>T° laboratoire 15°C</t>
  </si>
  <si>
    <t>Abaisser la T° à 10°C.</t>
  </si>
  <si>
    <t>Absence de papier essuie-mains au laboratoire.</t>
  </si>
  <si>
    <t>Fournir du papier essuie-mains.</t>
  </si>
  <si>
    <t>Sensibiliser l'opérateur sur le protocole de lavage des mains.</t>
  </si>
  <si>
    <t>Indiquer la date d'entame.</t>
  </si>
  <si>
    <t>Le secteur de découpe des viandes blanches n'est pas identifié.</t>
  </si>
  <si>
    <t>Absence de zone dédiée aux produits non conformes.</t>
  </si>
  <si>
    <t>Prévoir une zone pour produits casse.</t>
  </si>
  <si>
    <t>La benne à ordure n'est pas munie de sac poubelle.</t>
  </si>
  <si>
    <t>Fournir des sacs poubelle.</t>
  </si>
  <si>
    <t>Stagnation d'eau au sol du laboratoire de la boucherie.</t>
  </si>
  <si>
    <t>Améliorer le drainage des eaux à ce niveau.</t>
  </si>
  <si>
    <t>Renforcer le nettoyage et désinfection du matériel.</t>
  </si>
  <si>
    <t>Réparer la scie à os.
Raboter le billot.</t>
  </si>
  <si>
    <t>Remplir tous les paramètres des autocontrôles.</t>
  </si>
  <si>
    <t>Archiver tous les certificats sanitaires pour une période de 2 ans.</t>
  </si>
  <si>
    <t xml:space="preserve">Absence d'identification sur les demi carcasses des viandes ovines.
Absence d'identification des parages; présence de signes d'oxydation sur quelques morceaux.
</t>
  </si>
  <si>
    <t>Prendre en considération les parages dans les documents de traçabilité.
Enregistrer le poids des globes sous vide.</t>
  </si>
  <si>
    <t xml:space="preserve">Manque de traçabilité des parages dans la traçabilité de la fabrication  boucherie.
Absence de la mention du poids sur les étiquettes des globes sous vide 'Mhirssi'.Egalement, le poids n'a pas été indiqué sur la fiche des produits réceptionnés au rayon le 03/09/2019. Il y'a perte de traçabilité de ces produits au rayon.
</t>
  </si>
  <si>
    <t>Fournir des produits de nettoyage adaptés.</t>
  </si>
  <si>
    <t>L'opérateur de la boucherie manque de formation sur les bonnes pratiques d'hygiène et manipulation.</t>
  </si>
  <si>
    <t>Inclure cet opérateur au plan de formation.</t>
  </si>
  <si>
    <t>Non disponibilité du dossier médical de l'opérateur 'Chahia'.</t>
  </si>
  <si>
    <t>Manque de glaçage sur étal.</t>
  </si>
  <si>
    <t>Assurer le glaçage régulier de l'étal.</t>
  </si>
  <si>
    <t>Faire le glaçage correct des poissons.</t>
  </si>
  <si>
    <t>Fournir des produits référencés UHD et stocker les produits chimiques à l'écart des emballages.</t>
  </si>
  <si>
    <t>Non disponibilité d'une zone pour produits non conformes; les produits sont jetés directement à la poubelle.</t>
  </si>
  <si>
    <t>Prévoir une zone destinée au zone casse.</t>
  </si>
  <si>
    <t>Les températures prélevées des poissons 'Loup &amp; Bonite', exposés sur étal, varient de 5,7°C à 10°C.</t>
  </si>
  <si>
    <t>Entreposage d'un flacon de l'eau de javel dans l'armoire des emballages.
Non disponibilité de produits de nettoyage référencés UHD.</t>
  </si>
  <si>
    <t>Oxydation du revêtement de la gaine de fabrique de glace.</t>
  </si>
  <si>
    <t>Etat de propreté insatisfaisants des bacs de glace.</t>
  </si>
  <si>
    <t>Renforcer le nettoyage et désinfection des éléments de stockage.</t>
  </si>
  <si>
    <t>Procéder aux vérifications de températures.</t>
  </si>
  <si>
    <t xml:space="preserve">Panne au niveau de la chambre froide des produits finis </t>
  </si>
  <si>
    <t>Réparer la chambre froide.</t>
  </si>
  <si>
    <t>Fixer le support.
Déplacer la station de nettoyage dans un endroit adapté.</t>
  </si>
  <si>
    <t>Stockage d'un paquet de riz djerbien entamé le 03/09/2019.</t>
  </si>
  <si>
    <t>Respecter la durée de vie des produits entamés. (j ouverture +1)</t>
  </si>
  <si>
    <t>Présence de mouches au rayon traiteur.</t>
  </si>
  <si>
    <t>Renforcer la lutte contre les nuisibles.</t>
  </si>
  <si>
    <t>Le couvercle du meuble des soufflets est partiellement fixé.</t>
  </si>
  <si>
    <t>Fixer correctement le couvercle.</t>
  </si>
  <si>
    <t>L'enregistrement des produits casse et vente n'est pas réalisé au cadencier.</t>
  </si>
  <si>
    <t>Enregistrer ces paramètres sur les cadenciers.</t>
  </si>
  <si>
    <t>La T° de la partie haute du meuble froid est 17°C.</t>
  </si>
  <si>
    <t>Fournir des thermomètres séparés pour chaque secteur.</t>
  </si>
  <si>
    <t>Présence d'un seul thermomètre pour rayon fromage/ traiteur.</t>
  </si>
  <si>
    <t>Voir ligne 211</t>
  </si>
  <si>
    <t>Avertir les services concernés sur cet écart.</t>
  </si>
  <si>
    <t>Stockage des pâtes fraiches séchées 'Hlelim &amp; Nwaser' dans la chambre froide des fromages. Ces produits sont ensuite exposés à température ambiante.</t>
  </si>
  <si>
    <t>Le système d'ouverture à pédale de la poubelle du rayon fromage est abimé.</t>
  </si>
  <si>
    <t>Réparer ou remplacer la poubelle.</t>
  </si>
  <si>
    <t>Planche de découpe fissuré.</t>
  </si>
  <si>
    <t>Raboter la planche de découpe.</t>
  </si>
  <si>
    <t>La hotte est non fonctionnel.</t>
  </si>
  <si>
    <t>Mettre en marche la hotte.</t>
  </si>
  <si>
    <t>Etat de propreté insatisfaisant des caisses fournisseur des pains semi-cuits HBF.</t>
  </si>
  <si>
    <t>Avertir le fournisseur sur cet écart.</t>
  </si>
  <si>
    <t>Crevassement du sol en face de la chambre froide négative.</t>
  </si>
  <si>
    <t>Fixer le revêtement du sol.</t>
  </si>
  <si>
    <t>Absence de local déchet au magasin.</t>
  </si>
  <si>
    <t>Aménager un local déchet adapté.</t>
  </si>
  <si>
    <t>Crevassement du revêtement du sol de la zone de réception.</t>
  </si>
  <si>
    <t>Entretenir le plafond.</t>
  </si>
  <si>
    <t>Non disponibilité des produits de nettoyage.</t>
  </si>
  <si>
    <t>Fournir des produits de nettoyage référencés UHD.</t>
  </si>
  <si>
    <t>Stockage des laitues à l'état flétri.</t>
  </si>
  <si>
    <t>Renforcer le triage des légumes.</t>
  </si>
  <si>
    <t>Même chambre froide pour légumes et condiments; absence de séparation physique à ce niveau.</t>
  </si>
  <si>
    <t>Prévoir des dispositifs frigorifiques séparées ou une séparation physique au sein de la même chambre froide.</t>
  </si>
  <si>
    <t xml:space="preserve">Protéger la pâte d'ail par du papier film. </t>
  </si>
  <si>
    <t>Certains couvercles des bacs d'exposition des épices sont démontés.</t>
  </si>
  <si>
    <t>Fixer les couvercles.</t>
  </si>
  <si>
    <t>Traçabilité des gâteaux forêt 20*20 réceptionnés le 06/08/2019; on note que le N° lot du produit indiqué sur la fiche de traçabilité du 01/09/2019 est erroné.</t>
  </si>
  <si>
    <t>Enregistrer correctement les paramètres relatifs aux produits pour une meilleure maitrise de la traçabilité.</t>
  </si>
  <si>
    <t>Fournir ces dispositifs.</t>
  </si>
  <si>
    <t>Sanitaires femmes: Absence de dispositifs de papier essuie-mains.</t>
  </si>
  <si>
    <t>Sanitaires femmes: Absence de dispositifs de savon liquide.</t>
  </si>
  <si>
    <t>Non disponibilité de savon liquide et de papier essuie-mains aux sanitaires femmes.</t>
  </si>
  <si>
    <t>Fournir du savon liquide et du papier essuie-mains à ce niveau.</t>
  </si>
  <si>
    <t>Eliminer ou protéger les cartons au niveau des chambres froides positives.</t>
  </si>
  <si>
    <t>Taux d'hygrométrie 55%</t>
  </si>
  <si>
    <t>Placer les produits non conformes dans la zone casse.</t>
  </si>
  <si>
    <t>Renforcer le suivi des durées de vie des produits exposés.</t>
  </si>
  <si>
    <t>Dépassement de la durée de vie de 2 paquets de jambon 'Serrano' (DLC 01/09/2019).</t>
  </si>
  <si>
    <t>La porte du quai demeure ouverte en absence de réception de marchandises (remarque récurrente).</t>
  </si>
  <si>
    <t>Maintenir la porte du quai fermée en dehors des opérations de réception de marchandises.</t>
  </si>
  <si>
    <t xml:space="preserve">Ecarter la zone des produits casse vers un endroit adapté </t>
  </si>
  <si>
    <t>Stockage des tubercules sur des palettes en bois abimées et souillées.</t>
  </si>
  <si>
    <t>Fournir des éléments de stockage nettoyables.</t>
  </si>
  <si>
    <t>Développement de moisissures sur les instructions du laboratoire boucherie (remarque récurrente).</t>
  </si>
  <si>
    <t>Remplacer les affiches.</t>
  </si>
  <si>
    <t>Le revêtement mural et du sol de la réserve des eaux minérales est crevassé. La zone n'est pas correctement protégée contre les rayons de soleil.</t>
  </si>
  <si>
    <t>Fixer le revêtement du sol et protéger correctement la zone.</t>
  </si>
  <si>
    <t>Présence de crevasse au sol en face de la chambre froide négative.</t>
  </si>
  <si>
    <t>Fixer les crevasses à ce niveau.</t>
  </si>
  <si>
    <t>Présence de crevasses sur les murs du laboratoire.</t>
  </si>
  <si>
    <t>Colmater les trous.</t>
  </si>
  <si>
    <t>Même chambre froide pour stockage des matières premières et produits finis.</t>
  </si>
  <si>
    <t>Fournir des dispositifs frigorifiques séparés ou prévoir une séparation physique au niveau de la chambre froide pour les zones d'entreposage des produits de différentes catégories.</t>
  </si>
  <si>
    <t>Absence de support pour le produit de nettoyage à la boucherie.
La station de nettoyage est placée à coté du meuble froid au laboratoire traiteur.</t>
  </si>
  <si>
    <t>Emplacement des DEIV au rayon FLEG.</t>
  </si>
  <si>
    <t>Modifier l'emplacement des DEIV.</t>
  </si>
  <si>
    <t>Des écarts récurrents demeurent non résolus.</t>
  </si>
  <si>
    <t>Mettre en place les actions correctives nécessaires.</t>
  </si>
  <si>
    <t>Avertir le fournisseur d'indiquer les conditions de stockage des produits concernés.</t>
  </si>
  <si>
    <t>Identifier les dates d'abattage des carcasses.
Identifier la date de découpe sur les parages.</t>
  </si>
  <si>
    <t>Etat de propreté insatisfaisant de l'intérieur du poussoir après nettoyage.</t>
  </si>
  <si>
    <t>Non maitrise du protocole de lavage des mains. L'opérateur n'utilise pas du savon liquide lors du lavage des mains.</t>
  </si>
  <si>
    <t>Absence de produit de nettoyage référencés UHD.</t>
  </si>
  <si>
    <t>Les palettes utilisées pour entreposage des emballages sont souillées.
Entreposage des barquettes, destinées au conditionnement des viandes hachées, sur la scie à os. Cet équipement est souillé.
Entreposage d'un flacon d'eau de javel dans l'armoire de stockage des emballages au rayon boucherie trad.</t>
  </si>
  <si>
    <t>Maintenir les éléments de stockage des emballages propres.
Ecarter les produits chimiques de la zone de stockage des emballages.</t>
  </si>
  <si>
    <t>Manque de suivi de vérification des températures pour le mois de juillet.</t>
  </si>
  <si>
    <t>Les tableaux de vérification des températures du mois d'août ne sont pas remplis.</t>
  </si>
  <si>
    <t>Exposition de la pâte d'ail sans protection.</t>
  </si>
  <si>
    <t>Malgré la présence de zone casse, certains produits ont été maintenus dans la zone des produits conformes (restes de pâtes, paquet de croquettes détérioré)</t>
  </si>
  <si>
    <t>Dépassement de la duré de de vie des bouteilles d'huile d'olive 'Chaal' (DLUO 23/06/2019)</t>
  </si>
  <si>
    <t>Stockage des margarines dans les cartons d'origine.</t>
  </si>
  <si>
    <t>Non disponibilité du certificat sanitaire des viandes rouges 'Mahrssi' du lot 26082019.</t>
  </si>
  <si>
    <t>L'emplacement actuel de la zone casse au niveau du quai de réception empêche le maintien de la zone de réception à l'Etat propre (remarque récurrente).</t>
  </si>
  <si>
    <t>Demander auprès du fournisseur le dossier médical de l'opérateur.</t>
  </si>
  <si>
    <t xml:space="preserve">Indication erronée des morceaux de préparation fromagère par la dénomination de râpé de Tajine salé.
Absence de la liste des ingrédients sur les étiquettes UHD des pâtes fraiches (Nwasser &amp; Hlelem). </t>
  </si>
  <si>
    <t>Elévation de la température de la viande hachée, à la fin de hachage, maintenue au laboratoire (voir photo).
On note que le hachoir à viande n'est pas réfrigéré. La température prélevée du produit en attente du deuxième hachage est de l'ordre de 11,4°C.</t>
  </si>
  <si>
    <t>Transfert des poulets dans des chariots clients non identifiés. Ces dispositifs peuvent être utilisés pour d'autres effets tels que l'acheminement des viandes rouges vers les meubles d'exposition.
Entreposage d'une scie rouillée sur le dispositif de papier essuie-mains.</t>
  </si>
  <si>
    <t>Identifier les chariots destinés au transfert d'aliments par catégories de produits (viandes blanches/ viandes rouges).</t>
  </si>
  <si>
    <t>Entreposage des caisses de poulets sur le billot des viandes rouges. Attention au risque de contamination croisée.
La préparation de la viande hachée et la manipulation des viandes blanches se déroulaient simultanément.
Les portes du local déchets sont maintenues ouvertes.</t>
  </si>
  <si>
    <t>Respecter le plan de secteur lors de la manipulation des viandes de différentes natures.
Assurer la séparation dans le temps lors des manipulations des viandes rouges et blanches.
Garder les portes du local déchets fermées en absence de sortie de déchets.</t>
  </si>
  <si>
    <t>Deux barquettes de foies de bœuf, retour du linéaire, ayant une DLC 05/09/2019, ont été gardées au laboratoire dans le but de remballage. L'opérateur, interrogé, affirme que les produits sont encore en bon état.
Ces produits ont été finalement écartés.</t>
  </si>
  <si>
    <t>Interdire la pratique de remballage.</t>
  </si>
  <si>
    <t>Ajuster la température du meuble froid à 4°C.</t>
  </si>
  <si>
    <t>Procéder à un traitement antirouille aux murs.</t>
  </si>
  <si>
    <t>Scie à os en panne.
Le billot de la boucherie trad. est fissuré.</t>
  </si>
  <si>
    <t>Procéder à un traitement antirouille pour cet équipement.</t>
  </si>
  <si>
    <t>Ecaillement de la peinture au plafond et présence de traces de fuite.</t>
  </si>
  <si>
    <t>Planche de découpe souillée.
Présence de cadavres de mouches sur le meuble des produits de la mer surgelés.</t>
  </si>
  <si>
    <t>Renforcer le nettoyage des équipements.</t>
  </si>
  <si>
    <t>Etat de propreté insatisfaisant des caisses de fruits.</t>
  </si>
  <si>
    <t>Renforcer le nettoyage et désinfection des caisses.</t>
  </si>
  <si>
    <t>Entreposage des paquets d'épices dans des cartons. La date d'entame du Taberner n'est pas indiquée.</t>
  </si>
  <si>
    <t>Chefs rayons ou remplaçants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</si>
</sst>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8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5" fillId="0" borderId="18" xfId="1" applyFont="1" applyBorder="1" applyAlignment="1">
      <alignment wrapText="1"/>
    </xf>
    <xf numFmtId="0" fontId="35" fillId="0" borderId="17" xfId="1" applyFont="1" applyBorder="1"/>
    <xf numFmtId="0" fontId="6" fillId="0" borderId="1" xfId="0" applyFont="1" applyBorder="1" applyAlignment="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0.91666666666666663</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01386272"/>
        <c:axId val="-1801379200"/>
      </c:barChart>
      <c:catAx>
        <c:axId val="-180138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9200"/>
        <c:crosses val="autoZero"/>
        <c:auto val="1"/>
        <c:lblAlgn val="ctr"/>
        <c:lblOffset val="100"/>
        <c:noMultiLvlLbl val="0"/>
      </c:catAx>
      <c:valAx>
        <c:axId val="-1801379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0.97619047619047616</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15273680"/>
        <c:axId val="-1815283472"/>
      </c:barChart>
      <c:catAx>
        <c:axId val="-181527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5283472"/>
        <c:crosses val="autoZero"/>
        <c:auto val="1"/>
        <c:lblAlgn val="ctr"/>
        <c:lblOffset val="100"/>
        <c:noMultiLvlLbl val="0"/>
      </c:catAx>
      <c:valAx>
        <c:axId val="-181528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527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0.61904761904761907</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58128192"/>
        <c:axId val="-2058136352"/>
      </c:barChart>
      <c:catAx>
        <c:axId val="-205812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8136352"/>
        <c:crosses val="autoZero"/>
        <c:auto val="1"/>
        <c:lblAlgn val="ctr"/>
        <c:lblOffset val="100"/>
        <c:noMultiLvlLbl val="0"/>
      </c:catAx>
      <c:valAx>
        <c:axId val="-205813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812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0.79166666666666663</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26514448"/>
        <c:axId val="-1926509008"/>
      </c:barChart>
      <c:catAx>
        <c:axId val="-192651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509008"/>
        <c:crosses val="autoZero"/>
        <c:auto val="1"/>
        <c:lblAlgn val="ctr"/>
        <c:lblOffset val="100"/>
        <c:noMultiLvlLbl val="0"/>
      </c:catAx>
      <c:valAx>
        <c:axId val="-192650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51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0.8666666666666667</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19443792"/>
        <c:axId val="-1719453584"/>
      </c:barChart>
      <c:catAx>
        <c:axId val="-171944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3584"/>
        <c:crosses val="autoZero"/>
        <c:auto val="1"/>
        <c:lblAlgn val="ctr"/>
        <c:lblOffset val="100"/>
        <c:noMultiLvlLbl val="0"/>
      </c:catAx>
      <c:valAx>
        <c:axId val="-171945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4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0.8125</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19458480"/>
        <c:axId val="-1719456304"/>
      </c:barChart>
      <c:catAx>
        <c:axId val="-171945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6304"/>
        <c:crosses val="autoZero"/>
        <c:auto val="1"/>
        <c:lblAlgn val="ctr"/>
        <c:lblOffset val="100"/>
        <c:noMultiLvlLbl val="0"/>
      </c:catAx>
      <c:valAx>
        <c:axId val="-171945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5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0.84210526315789469</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19445424"/>
        <c:axId val="-1719453040"/>
      </c:barChart>
      <c:catAx>
        <c:axId val="-171944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3040"/>
        <c:crosses val="autoZero"/>
        <c:auto val="1"/>
        <c:lblAlgn val="ctr"/>
        <c:lblOffset val="100"/>
        <c:noMultiLvlLbl val="0"/>
      </c:catAx>
      <c:valAx>
        <c:axId val="-171945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4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0.77551020408163263</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19455216"/>
        <c:axId val="-1719461744"/>
      </c:barChart>
      <c:catAx>
        <c:axId val="-171945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61744"/>
        <c:crosses val="autoZero"/>
        <c:auto val="1"/>
        <c:lblAlgn val="ctr"/>
        <c:lblOffset val="100"/>
        <c:noMultiLvlLbl val="0"/>
      </c:catAx>
      <c:valAx>
        <c:axId val="-171946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945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0.80880773361976366</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19450320"/>
        <c:axId val="-1719454128"/>
        <c:extLst xmlns:c16r2="http://schemas.microsoft.com/office/drawing/2015/06/chart"/>
      </c:barChart>
      <c:catAx>
        <c:axId val="-17194503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4128"/>
        <c:crosses val="autoZero"/>
        <c:auto val="1"/>
        <c:lblAlgn val="ctr"/>
        <c:lblOffset val="100"/>
        <c:noMultiLvlLbl val="0"/>
      </c:catAx>
      <c:valAx>
        <c:axId val="-17194541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1945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0.49850000000000005</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19449232"/>
        <c:axId val="-1719451408"/>
        <c:extLst xmlns:c16r2="http://schemas.microsoft.com/office/drawing/2015/06/chart"/>
      </c:barChart>
      <c:catAx>
        <c:axId val="-171944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9451408"/>
        <c:crosses val="autoZero"/>
        <c:auto val="1"/>
        <c:lblAlgn val="ctr"/>
        <c:lblOffset val="100"/>
        <c:noMultiLvlLbl val="0"/>
      </c:catAx>
      <c:valAx>
        <c:axId val="-171945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1944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01381920"/>
        <c:axId val="-1801379744"/>
      </c:barChart>
      <c:catAx>
        <c:axId val="-1801381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9744"/>
        <c:crosses val="autoZero"/>
        <c:auto val="1"/>
        <c:lblAlgn val="ctr"/>
        <c:lblOffset val="100"/>
        <c:noMultiLvlLbl val="0"/>
      </c:catAx>
      <c:valAx>
        <c:axId val="-180137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0.97297297297297303</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01380832"/>
        <c:axId val="-1801380288"/>
      </c:barChart>
      <c:catAx>
        <c:axId val="-180138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80288"/>
        <c:crosses val="autoZero"/>
        <c:auto val="1"/>
        <c:lblAlgn val="ctr"/>
        <c:lblOffset val="100"/>
        <c:noMultiLvlLbl val="0"/>
      </c:catAx>
      <c:valAx>
        <c:axId val="-1801380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0.85</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01384096"/>
        <c:axId val="-1801383552"/>
      </c:barChart>
      <c:catAx>
        <c:axId val="-180138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83552"/>
        <c:crosses val="autoZero"/>
        <c:auto val="1"/>
        <c:lblAlgn val="ctr"/>
        <c:lblOffset val="100"/>
        <c:noMultiLvlLbl val="0"/>
      </c:catAx>
      <c:valAx>
        <c:axId val="-180138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8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0.97058823529411764</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01377568"/>
        <c:axId val="-1801377024"/>
      </c:barChart>
      <c:catAx>
        <c:axId val="-180137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7024"/>
        <c:crosses val="autoZero"/>
        <c:auto val="1"/>
        <c:lblAlgn val="ctr"/>
        <c:lblOffset val="100"/>
        <c:noMultiLvlLbl val="0"/>
      </c:catAx>
      <c:valAx>
        <c:axId val="-180137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7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0.13541666666666666</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01374304"/>
        <c:axId val="-1801372672"/>
      </c:barChart>
      <c:catAx>
        <c:axId val="-180137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372672"/>
        <c:crosses val="autoZero"/>
        <c:auto val="1"/>
        <c:lblAlgn val="ctr"/>
        <c:lblOffset val="100"/>
        <c:noMultiLvlLbl val="0"/>
      </c:catAx>
      <c:valAx>
        <c:axId val="-1801372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37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0.89743589743589747</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10198128"/>
        <c:axId val="-1810197584"/>
      </c:barChart>
      <c:catAx>
        <c:axId val="-181019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97584"/>
        <c:crosses val="autoZero"/>
        <c:auto val="1"/>
        <c:lblAlgn val="ctr"/>
        <c:lblOffset val="100"/>
        <c:noMultiLvlLbl val="0"/>
      </c:catAx>
      <c:valAx>
        <c:axId val="-181019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9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0.90384615384615385</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10193232"/>
        <c:axId val="-1810188880"/>
      </c:barChart>
      <c:catAx>
        <c:axId val="-181019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88880"/>
        <c:crosses val="autoZero"/>
        <c:auto val="1"/>
        <c:lblAlgn val="ctr"/>
        <c:lblOffset val="100"/>
        <c:noMultiLvlLbl val="0"/>
      </c:catAx>
      <c:valAx>
        <c:axId val="-181018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9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10204112"/>
        <c:axId val="-1810191056"/>
      </c:barChart>
      <c:catAx>
        <c:axId val="-181020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191056"/>
        <c:crosses val="autoZero"/>
        <c:auto val="1"/>
        <c:lblAlgn val="ctr"/>
        <c:lblOffset val="100"/>
        <c:noMultiLvlLbl val="0"/>
      </c:catAx>
      <c:valAx>
        <c:axId val="-181019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20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07" zoomScaleSheetLayoutView="100" workbookViewId="0">
      <selection activeCell="E20" sqref="E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0" t="s">
        <v>275</v>
      </c>
      <c r="B18" s="360"/>
      <c r="C18" s="360"/>
      <c r="D18" s="361" t="s">
        <v>467</v>
      </c>
      <c r="E18" s="361"/>
      <c r="F18" s="361"/>
      <c r="G18" s="361"/>
      <c r="H18" s="361"/>
      <c r="I18" s="361"/>
      <c r="J18" s="361"/>
      <c r="K18" s="361"/>
    </row>
    <row r="20" spans="1:11" ht="16.5" x14ac:dyDescent="0.3">
      <c r="A20" s="47"/>
      <c r="B20" s="42"/>
      <c r="C20" s="42"/>
      <c r="D20" s="42"/>
      <c r="E20" s="42"/>
      <c r="F20" s="42"/>
      <c r="G20" s="42"/>
      <c r="H20" s="42"/>
      <c r="I20" s="42"/>
    </row>
    <row r="21" spans="1:11" x14ac:dyDescent="0.25">
      <c r="A21" s="362" t="s">
        <v>276</v>
      </c>
      <c r="B21" s="362"/>
      <c r="C21" s="362"/>
      <c r="D21" s="362"/>
      <c r="E21" s="362"/>
      <c r="F21" s="362"/>
      <c r="G21" s="362"/>
      <c r="H21" s="362"/>
      <c r="I21" s="362"/>
      <c r="J21" s="362"/>
      <c r="K21" s="362"/>
    </row>
    <row r="22" spans="1:11" x14ac:dyDescent="0.25">
      <c r="A22" s="48"/>
      <c r="B22" s="43"/>
      <c r="C22" s="43"/>
      <c r="D22" s="42"/>
      <c r="E22" s="42"/>
      <c r="F22" s="42"/>
      <c r="G22" s="42"/>
      <c r="H22" s="42"/>
      <c r="I22" s="42"/>
    </row>
    <row r="23" spans="1:11" ht="42" customHeight="1" x14ac:dyDescent="0.25">
      <c r="A23" s="49" t="s">
        <v>277</v>
      </c>
      <c r="B23" s="356" t="s">
        <v>278</v>
      </c>
      <c r="C23" s="356"/>
      <c r="D23" s="42"/>
      <c r="E23" s="42"/>
      <c r="F23" s="42"/>
      <c r="G23" s="42"/>
      <c r="H23" s="42"/>
      <c r="I23" s="42"/>
      <c r="J23" t="str">
        <f>D18</f>
        <v>UHD MENZAH 9</v>
      </c>
    </row>
    <row r="24" spans="1:11" ht="33" customHeight="1" x14ac:dyDescent="0.25">
      <c r="A24" s="50" t="s">
        <v>279</v>
      </c>
      <c r="B24" s="358">
        <f>AVERAGE('A3 Exploitation'!D719,'A3 Technique'!D215)</f>
        <v>0.80880773361976366</v>
      </c>
      <c r="C24" s="358"/>
      <c r="D24" s="42"/>
      <c r="E24" s="42"/>
      <c r="F24" s="42"/>
      <c r="G24" s="42"/>
      <c r="H24" s="42"/>
      <c r="I24" s="42"/>
    </row>
    <row r="25" spans="1:11" ht="33" customHeight="1" x14ac:dyDescent="0.25">
      <c r="A25" s="50" t="s">
        <v>280</v>
      </c>
      <c r="B25" s="358" t="e">
        <f>AVERAGE('A4 Exploitation'!D719,'A4 Technique'!D215)</f>
        <v>#DIV/0!</v>
      </c>
      <c r="C25" s="358"/>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6" t="s">
        <v>281</v>
      </c>
      <c r="C29" s="356"/>
      <c r="D29" s="42"/>
      <c r="E29" s="42"/>
      <c r="F29" s="42"/>
      <c r="G29" s="42"/>
      <c r="H29" s="42"/>
      <c r="I29" s="42"/>
      <c r="J29" t="str">
        <f>D18</f>
        <v>UHD MENZAH 9</v>
      </c>
    </row>
    <row r="30" spans="1:11" ht="33" customHeight="1" x14ac:dyDescent="0.25">
      <c r="A30" s="50" t="s">
        <v>279</v>
      </c>
      <c r="B30" s="358">
        <f>'A3 Exploitation'!D719</f>
        <v>0.77551020408163263</v>
      </c>
      <c r="C30" s="358"/>
      <c r="D30" s="42"/>
      <c r="E30" s="42"/>
      <c r="F30" s="42"/>
      <c r="G30" s="42"/>
      <c r="H30" s="42"/>
      <c r="I30" s="42"/>
    </row>
    <row r="31" spans="1:11" ht="33" customHeight="1" x14ac:dyDescent="0.25">
      <c r="A31" s="50" t="s">
        <v>280</v>
      </c>
      <c r="B31" s="358" t="e">
        <f>'A4 Exploitation'!D719</f>
        <v>#DIV/0!</v>
      </c>
      <c r="C31" s="358"/>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9" t="s">
        <v>282</v>
      </c>
      <c r="C34" s="359"/>
      <c r="D34" s="42"/>
      <c r="E34" s="42"/>
      <c r="F34" s="42"/>
      <c r="G34" s="42"/>
      <c r="H34" s="42"/>
      <c r="I34" s="42"/>
      <c r="J34" t="str">
        <f>D18</f>
        <v>UHD MENZAH 9</v>
      </c>
    </row>
    <row r="35" spans="1:10" ht="33" customHeight="1" x14ac:dyDescent="0.25">
      <c r="A35" s="50" t="s">
        <v>279</v>
      </c>
      <c r="B35" s="358">
        <f>AVERAGE('A3 Exploitation'!D717, 'A3 Technique'!D213)</f>
        <v>0.49850000000000005</v>
      </c>
      <c r="C35" s="358"/>
      <c r="D35" s="42"/>
      <c r="E35" s="42"/>
      <c r="F35" s="42"/>
      <c r="G35" s="42"/>
      <c r="H35" s="42"/>
      <c r="I35" s="42"/>
    </row>
    <row r="36" spans="1:10" ht="33" customHeight="1" x14ac:dyDescent="0.25">
      <c r="A36" s="50" t="s">
        <v>280</v>
      </c>
      <c r="B36" s="358" t="e">
        <f>AVERAGE('A4 Exploitation'!D717, 'A4 Technique'!D213)</f>
        <v>#DIV/0!</v>
      </c>
      <c r="C36" s="358"/>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6" t="s">
        <v>283</v>
      </c>
      <c r="C39" s="356"/>
      <c r="D39" s="42"/>
      <c r="E39" s="42"/>
      <c r="F39" s="42"/>
      <c r="G39" s="42"/>
      <c r="H39" s="42"/>
      <c r="I39" s="42"/>
      <c r="J39" t="str">
        <f>D18</f>
        <v>UHD MENZAH 9</v>
      </c>
    </row>
    <row r="40" spans="1:10" ht="33" customHeight="1" x14ac:dyDescent="0.25">
      <c r="A40" s="50" t="s">
        <v>279</v>
      </c>
      <c r="B40" s="355">
        <f>'A3 Exploitation'!D48</f>
        <v>0.91666666666666663</v>
      </c>
      <c r="C40" s="355"/>
      <c r="D40" s="42"/>
      <c r="E40" s="42"/>
      <c r="F40" s="42"/>
      <c r="G40" s="42"/>
      <c r="H40" s="42"/>
      <c r="I40" s="42"/>
    </row>
    <row r="41" spans="1:10" ht="33" customHeight="1" x14ac:dyDescent="0.25">
      <c r="A41" s="50" t="s">
        <v>280</v>
      </c>
      <c r="B41" s="355" t="e">
        <f>'A4 Exploitation'!D48</f>
        <v>#DIV/0!</v>
      </c>
      <c r="C41" s="355"/>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6" t="s">
        <v>284</v>
      </c>
      <c r="C44" s="356"/>
      <c r="D44" s="42"/>
      <c r="E44" s="42"/>
      <c r="F44" s="42"/>
      <c r="G44" s="42"/>
      <c r="H44" s="42"/>
      <c r="I44" s="42"/>
      <c r="J44" t="str">
        <f>D18</f>
        <v>UHD MENZAH 9</v>
      </c>
    </row>
    <row r="45" spans="1:10" ht="33" customHeight="1" x14ac:dyDescent="0.25">
      <c r="A45" s="50" t="s">
        <v>279</v>
      </c>
      <c r="B45" s="355" t="e">
        <f>'A3 Exploitation'!D129</f>
        <v>#DIV/0!</v>
      </c>
      <c r="C45" s="355"/>
      <c r="D45" s="42"/>
      <c r="E45" s="42"/>
      <c r="F45" s="42"/>
      <c r="G45" s="42"/>
      <c r="H45" s="42"/>
      <c r="I45" s="42"/>
    </row>
    <row r="46" spans="1:10" ht="33" customHeight="1" x14ac:dyDescent="0.25">
      <c r="A46" s="50" t="s">
        <v>280</v>
      </c>
      <c r="B46" s="355" t="e">
        <f>'A4 Exploitation'!D129</f>
        <v>#DIV/0!</v>
      </c>
      <c r="C46" s="355"/>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6" t="s">
        <v>444</v>
      </c>
      <c r="C49" s="356"/>
      <c r="D49" s="42"/>
      <c r="E49" s="42"/>
      <c r="F49" s="42"/>
      <c r="G49" s="42"/>
      <c r="H49" s="42"/>
      <c r="I49" s="42"/>
      <c r="J49" t="str">
        <f>D18</f>
        <v>UHD MENZAH 9</v>
      </c>
    </row>
    <row r="50" spans="1:10" ht="33" customHeight="1" x14ac:dyDescent="0.25">
      <c r="A50" s="50" t="s">
        <v>279</v>
      </c>
      <c r="B50" s="355">
        <f>'A3 Exploitation'!D183</f>
        <v>0.97297297297297303</v>
      </c>
      <c r="C50" s="355"/>
      <c r="D50" s="42"/>
      <c r="E50" s="42"/>
      <c r="F50" s="42"/>
      <c r="G50" s="42"/>
      <c r="H50" s="42"/>
      <c r="I50" s="42"/>
    </row>
    <row r="51" spans="1:10" ht="33" customHeight="1" x14ac:dyDescent="0.25">
      <c r="A51" s="50" t="s">
        <v>280</v>
      </c>
      <c r="B51" s="355" t="e">
        <f>'A4 Exploitation'!D183</f>
        <v>#DIV/0!</v>
      </c>
      <c r="C51" s="355"/>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6" t="s">
        <v>445</v>
      </c>
      <c r="C54" s="356"/>
      <c r="D54" s="42"/>
      <c r="E54" s="42"/>
      <c r="F54" s="42"/>
      <c r="G54" s="42"/>
      <c r="H54" s="42"/>
      <c r="I54" s="42"/>
      <c r="J54" t="str">
        <f>D18</f>
        <v>UHD MENZAH 9</v>
      </c>
    </row>
    <row r="55" spans="1:10" ht="33" customHeight="1" x14ac:dyDescent="0.25">
      <c r="A55" s="50" t="s">
        <v>279</v>
      </c>
      <c r="B55" s="355">
        <f>'A3 Exploitation'!D245</f>
        <v>0.85</v>
      </c>
      <c r="C55" s="355"/>
      <c r="D55" s="42"/>
      <c r="E55" s="42"/>
      <c r="F55" s="42"/>
      <c r="G55" s="42"/>
      <c r="H55" s="42"/>
      <c r="I55" s="42"/>
    </row>
    <row r="56" spans="1:10" ht="33" customHeight="1" x14ac:dyDescent="0.25">
      <c r="A56" s="50" t="s">
        <v>280</v>
      </c>
      <c r="B56" s="355" t="e">
        <f>'A4 Exploitation'!D245</f>
        <v>#DIV/0!</v>
      </c>
      <c r="C56" s="355"/>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6" t="s">
        <v>446</v>
      </c>
      <c r="C59" s="356"/>
      <c r="D59" s="42"/>
      <c r="E59" s="42"/>
      <c r="F59" s="42"/>
      <c r="G59" s="42"/>
      <c r="H59" s="42"/>
      <c r="I59" s="42"/>
      <c r="J59" t="str">
        <f>D18</f>
        <v>UHD MENZAH 9</v>
      </c>
    </row>
    <row r="60" spans="1:10" ht="33" customHeight="1" x14ac:dyDescent="0.25">
      <c r="A60" s="50" t="s">
        <v>279</v>
      </c>
      <c r="B60" s="355">
        <f>'A3 Exploitation'!D300</f>
        <v>0.97058823529411764</v>
      </c>
      <c r="C60" s="355"/>
      <c r="D60" s="42"/>
      <c r="E60" s="42"/>
      <c r="F60" s="42"/>
      <c r="G60" s="42"/>
      <c r="H60" s="42"/>
      <c r="I60" s="42"/>
    </row>
    <row r="61" spans="1:10" ht="33" customHeight="1" x14ac:dyDescent="0.25">
      <c r="A61" s="50" t="s">
        <v>280</v>
      </c>
      <c r="B61" s="355" t="e">
        <f>'A4 Exploitation'!D300</f>
        <v>#DIV/0!</v>
      </c>
      <c r="C61" s="355"/>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6" t="s">
        <v>447</v>
      </c>
      <c r="C64" s="356"/>
      <c r="D64" s="42"/>
      <c r="E64" s="42"/>
      <c r="F64" s="42"/>
      <c r="G64" s="42"/>
      <c r="H64" s="42"/>
      <c r="I64" s="42"/>
      <c r="J64" t="str">
        <f>D18</f>
        <v>UHD MENZAH 9</v>
      </c>
    </row>
    <row r="65" spans="1:10" ht="33" customHeight="1" x14ac:dyDescent="0.25">
      <c r="A65" s="50" t="s">
        <v>279</v>
      </c>
      <c r="B65" s="355">
        <f>'A3 Exploitation'!D366</f>
        <v>0.13541666666666666</v>
      </c>
      <c r="C65" s="355"/>
      <c r="D65" s="42"/>
      <c r="E65" s="42"/>
      <c r="F65" s="42"/>
      <c r="G65" s="42"/>
      <c r="H65" s="42"/>
      <c r="I65" s="42"/>
    </row>
    <row r="66" spans="1:10" ht="33" customHeight="1" x14ac:dyDescent="0.25">
      <c r="A66" s="50" t="s">
        <v>280</v>
      </c>
      <c r="B66" s="355" t="e">
        <f>'A4 Exploitation'!D366</f>
        <v>#DIV/0!</v>
      </c>
      <c r="C66" s="355"/>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6" t="s">
        <v>448</v>
      </c>
      <c r="C69" s="356"/>
      <c r="D69" s="42"/>
      <c r="E69" s="42"/>
      <c r="F69" s="42"/>
      <c r="G69" s="42"/>
      <c r="H69" s="42"/>
      <c r="I69" s="42"/>
      <c r="J69" t="str">
        <f>D18</f>
        <v>UHD MENZAH 9</v>
      </c>
    </row>
    <row r="70" spans="1:10" ht="33" customHeight="1" x14ac:dyDescent="0.25">
      <c r="A70" s="50" t="s">
        <v>279</v>
      </c>
      <c r="B70" s="355">
        <f>'A3 Exploitation'!D424</f>
        <v>0.89743589743589747</v>
      </c>
      <c r="C70" s="355"/>
      <c r="D70" s="42"/>
      <c r="E70" s="42"/>
      <c r="F70" s="42"/>
      <c r="G70" s="42"/>
      <c r="H70" s="42"/>
      <c r="I70" s="42"/>
    </row>
    <row r="71" spans="1:10" ht="33" customHeight="1" x14ac:dyDescent="0.25">
      <c r="A71" s="50" t="s">
        <v>280</v>
      </c>
      <c r="B71" s="355" t="e">
        <f>'A4 Exploitation'!D424</f>
        <v>#DIV/0!</v>
      </c>
      <c r="C71" s="355"/>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6" t="s">
        <v>449</v>
      </c>
      <c r="C74" s="356"/>
      <c r="D74" s="42"/>
      <c r="E74" s="42"/>
      <c r="F74" s="42"/>
      <c r="G74" s="42"/>
      <c r="H74" s="42"/>
      <c r="I74" s="42"/>
      <c r="J74" t="str">
        <f>D18</f>
        <v>UHD MENZAH 9</v>
      </c>
    </row>
    <row r="75" spans="1:10" ht="33" customHeight="1" x14ac:dyDescent="0.25">
      <c r="A75" s="50" t="s">
        <v>279</v>
      </c>
      <c r="B75" s="355">
        <f>'A3 Exploitation'!D471</f>
        <v>0.90384615384615385</v>
      </c>
      <c r="C75" s="355"/>
      <c r="D75" s="42"/>
      <c r="E75" s="42"/>
      <c r="F75" s="42"/>
      <c r="G75" s="42"/>
      <c r="H75" s="42"/>
      <c r="I75" s="42"/>
    </row>
    <row r="76" spans="1:10" ht="33" customHeight="1" x14ac:dyDescent="0.25">
      <c r="A76" s="50" t="s">
        <v>280</v>
      </c>
      <c r="B76" s="355" t="e">
        <f>'A4 Exploitation'!D471</f>
        <v>#DIV/0!</v>
      </c>
      <c r="C76" s="355"/>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6" t="s">
        <v>450</v>
      </c>
      <c r="C79" s="356"/>
      <c r="D79" s="42"/>
      <c r="E79" s="42"/>
      <c r="F79" s="42"/>
      <c r="G79" s="42"/>
      <c r="H79" s="42"/>
      <c r="I79" s="42"/>
      <c r="J79" t="str">
        <f>D18</f>
        <v>UHD MENZAH 9</v>
      </c>
    </row>
    <row r="80" spans="1:10" ht="33" customHeight="1" x14ac:dyDescent="0.25">
      <c r="A80" s="50" t="s">
        <v>279</v>
      </c>
      <c r="B80" s="355" t="e">
        <f>'A3 Exploitation'!D517</f>
        <v>#DIV/0!</v>
      </c>
      <c r="C80" s="355"/>
      <c r="D80" s="42"/>
      <c r="E80" s="42"/>
      <c r="F80" s="42"/>
      <c r="G80" s="42"/>
      <c r="H80" s="42"/>
      <c r="I80" s="42"/>
    </row>
    <row r="81" spans="1:10" ht="33" customHeight="1" x14ac:dyDescent="0.25">
      <c r="A81" s="50" t="s">
        <v>280</v>
      </c>
      <c r="B81" s="355" t="e">
        <f>'A4 Exploitation'!D517</f>
        <v>#DIV/0!</v>
      </c>
      <c r="C81" s="355"/>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6" t="s">
        <v>451</v>
      </c>
      <c r="C84" s="356"/>
      <c r="D84" s="42"/>
      <c r="E84" s="42"/>
      <c r="F84" s="42"/>
      <c r="G84" s="42"/>
      <c r="H84" s="42"/>
      <c r="I84" s="42"/>
      <c r="J84" t="str">
        <f>D18</f>
        <v>UHD MENZAH 9</v>
      </c>
    </row>
    <row r="85" spans="1:10" ht="33" customHeight="1" x14ac:dyDescent="0.25">
      <c r="A85" s="50" t="s">
        <v>279</v>
      </c>
      <c r="B85" s="355">
        <f>'A3 Exploitation'!D560</f>
        <v>0.97619047619047616</v>
      </c>
      <c r="C85" s="355"/>
      <c r="D85" s="42"/>
      <c r="E85" s="42"/>
      <c r="F85" s="42"/>
      <c r="G85" s="42"/>
      <c r="H85" s="42"/>
      <c r="I85" s="42"/>
    </row>
    <row r="86" spans="1:10" ht="33" customHeight="1" x14ac:dyDescent="0.25">
      <c r="A86" s="50" t="s">
        <v>280</v>
      </c>
      <c r="B86" s="355" t="e">
        <f>'A4 Exploitation'!D560</f>
        <v>#DIV/0!</v>
      </c>
      <c r="C86" s="355"/>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6" t="s">
        <v>285</v>
      </c>
      <c r="C89" s="356"/>
      <c r="D89" s="42"/>
      <c r="E89" s="42"/>
      <c r="F89" s="42"/>
      <c r="G89" s="42"/>
      <c r="H89" s="42"/>
      <c r="I89" s="42"/>
      <c r="J89" t="str">
        <f>D18</f>
        <v>UHD MENZAH 9</v>
      </c>
    </row>
    <row r="90" spans="1:10" ht="33" customHeight="1" x14ac:dyDescent="0.25">
      <c r="A90" s="50" t="s">
        <v>279</v>
      </c>
      <c r="B90" s="355">
        <f>'A3 Exploitation'!D600</f>
        <v>0.61904761904761907</v>
      </c>
      <c r="C90" s="355"/>
      <c r="D90" s="42"/>
      <c r="E90" s="42"/>
      <c r="F90" s="42"/>
      <c r="G90" s="42"/>
      <c r="H90" s="42"/>
      <c r="I90" s="42"/>
    </row>
    <row r="91" spans="1:10" ht="33" customHeight="1" x14ac:dyDescent="0.25">
      <c r="A91" s="50" t="s">
        <v>280</v>
      </c>
      <c r="B91" s="355" t="e">
        <f>'A4 Exploitation'!D600</f>
        <v>#DIV/0!</v>
      </c>
      <c r="C91" s="355"/>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6" t="s">
        <v>286</v>
      </c>
      <c r="C94" s="356"/>
      <c r="D94" s="42"/>
      <c r="E94" s="42"/>
      <c r="F94" s="42"/>
      <c r="G94" s="42"/>
      <c r="H94" s="42"/>
      <c r="I94" s="42"/>
      <c r="J94" t="str">
        <f>D18</f>
        <v>UHD MENZAH 9</v>
      </c>
    </row>
    <row r="95" spans="1:10" ht="33" customHeight="1" x14ac:dyDescent="0.25">
      <c r="A95" s="50" t="s">
        <v>279</v>
      </c>
      <c r="B95" s="355">
        <f>'A3 Exploitation'!D662</f>
        <v>0.79166666666666663</v>
      </c>
      <c r="C95" s="355"/>
      <c r="D95" s="42"/>
      <c r="E95" s="42"/>
      <c r="F95" s="42"/>
      <c r="G95" s="42"/>
      <c r="H95" s="42"/>
      <c r="I95" s="42"/>
    </row>
    <row r="96" spans="1:10" ht="33" customHeight="1" x14ac:dyDescent="0.25">
      <c r="A96" s="50" t="s">
        <v>280</v>
      </c>
      <c r="B96" s="355" t="e">
        <f>'A4 Exploitation'!D662</f>
        <v>#DIV/0!</v>
      </c>
      <c r="C96" s="355"/>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7"/>
      <c r="C99" s="357"/>
      <c r="D99" s="42"/>
      <c r="E99" s="42"/>
      <c r="F99" s="42"/>
      <c r="G99" s="42"/>
      <c r="H99" s="42"/>
      <c r="I99" s="42"/>
    </row>
    <row r="100" spans="1:10" ht="33" customHeight="1" x14ac:dyDescent="0.25">
      <c r="A100" s="49" t="s">
        <v>277</v>
      </c>
      <c r="B100" s="356" t="s">
        <v>452</v>
      </c>
      <c r="C100" s="356"/>
      <c r="D100" s="42"/>
      <c r="E100" s="42"/>
      <c r="F100" s="42"/>
      <c r="G100" s="42"/>
      <c r="H100" s="42"/>
      <c r="I100" s="42"/>
      <c r="J100" t="str">
        <f>D18</f>
        <v>UHD MENZAH 9</v>
      </c>
    </row>
    <row r="101" spans="1:10" ht="33" customHeight="1" x14ac:dyDescent="0.25">
      <c r="A101" s="50" t="s">
        <v>279</v>
      </c>
      <c r="B101" s="355">
        <f>'A3 Exploitation'!D691</f>
        <v>0.8666666666666667</v>
      </c>
      <c r="C101" s="355"/>
      <c r="D101" s="42"/>
      <c r="E101" s="42"/>
      <c r="F101" s="42"/>
      <c r="G101" s="42"/>
      <c r="H101" s="42"/>
      <c r="I101" s="42"/>
    </row>
    <row r="102" spans="1:10" ht="33" customHeight="1" x14ac:dyDescent="0.25">
      <c r="A102" s="50" t="s">
        <v>280</v>
      </c>
      <c r="B102" s="355" t="e">
        <f>'A4 Exploitation'!D691</f>
        <v>#DIV/0!</v>
      </c>
      <c r="C102" s="355"/>
    </row>
    <row r="103" spans="1:10" ht="18.75" x14ac:dyDescent="0.25">
      <c r="A103" s="53"/>
      <c r="B103" s="46"/>
      <c r="C103" s="46"/>
    </row>
    <row r="104" spans="1:10" ht="33" customHeight="1" x14ac:dyDescent="0.25">
      <c r="A104" s="53"/>
      <c r="B104" s="46"/>
      <c r="C104" s="46"/>
    </row>
    <row r="105" spans="1:10" ht="33" customHeight="1" x14ac:dyDescent="0.25">
      <c r="A105" s="49" t="s">
        <v>277</v>
      </c>
      <c r="B105" s="356" t="s">
        <v>453</v>
      </c>
      <c r="C105" s="356"/>
      <c r="J105" t="str">
        <f>D18</f>
        <v>UHD MENZAH 9</v>
      </c>
    </row>
    <row r="106" spans="1:10" ht="33" customHeight="1" x14ac:dyDescent="0.25">
      <c r="A106" s="50" t="s">
        <v>279</v>
      </c>
      <c r="B106" s="355">
        <f>'A3 Exploitation'!D715</f>
        <v>0.8125</v>
      </c>
      <c r="C106" s="355"/>
    </row>
    <row r="107" spans="1:10" ht="33" customHeight="1" x14ac:dyDescent="0.25">
      <c r="A107" s="50" t="s">
        <v>280</v>
      </c>
      <c r="B107" s="355" t="e">
        <f>'A4 Exploitation'!D715</f>
        <v>#DIV/0!</v>
      </c>
      <c r="C107" s="355"/>
    </row>
    <row r="108" spans="1:10" ht="18.75" x14ac:dyDescent="0.25">
      <c r="A108" s="53"/>
      <c r="B108" s="46"/>
      <c r="C108" s="46"/>
    </row>
    <row r="109" spans="1:10" ht="33" customHeight="1" x14ac:dyDescent="0.25">
      <c r="A109" s="53"/>
      <c r="B109" s="46"/>
      <c r="C109" s="46"/>
    </row>
    <row r="110" spans="1:10" ht="33" customHeight="1" x14ac:dyDescent="0.25">
      <c r="A110" s="49" t="s">
        <v>277</v>
      </c>
      <c r="B110" s="356" t="s">
        <v>287</v>
      </c>
      <c r="C110" s="356"/>
      <c r="J110" t="str">
        <f>D18</f>
        <v>UHD MENZAH 9</v>
      </c>
    </row>
    <row r="111" spans="1:10" ht="33" customHeight="1" x14ac:dyDescent="0.25">
      <c r="A111" s="50" t="s">
        <v>279</v>
      </c>
      <c r="B111" s="355">
        <f>'A3 Technique'!D215</f>
        <v>0.84210526315789469</v>
      </c>
      <c r="C111" s="355"/>
    </row>
    <row r="112" spans="1:10" ht="33" customHeight="1" x14ac:dyDescent="0.25">
      <c r="A112" s="50" t="s">
        <v>280</v>
      </c>
      <c r="B112" s="355" t="e">
        <f>'A4 Technique'!D215</f>
        <v>#DIV/0!</v>
      </c>
      <c r="C112" s="355"/>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8" zoomScale="70" zoomScaleNormal="100" zoomScaleSheetLayoutView="70" workbookViewId="0">
      <selection activeCell="D21" sqref="D2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3"/>
      <c r="E1" s="443"/>
      <c r="F1" s="443"/>
      <c r="G1" s="443"/>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4" t="s">
        <v>149</v>
      </c>
      <c r="B7" s="444"/>
      <c r="C7" s="444"/>
      <c r="D7" s="444"/>
      <c r="E7" s="444"/>
      <c r="F7" s="444"/>
      <c r="G7" s="93"/>
    </row>
    <row r="8" spans="1:7" ht="22.5" x14ac:dyDescent="0.45">
      <c r="A8" s="445" t="str">
        <f>'Page de garde'!D18</f>
        <v>UHD MENZAH 9</v>
      </c>
      <c r="B8" s="445"/>
      <c r="C8" s="445"/>
      <c r="D8" s="445"/>
      <c r="E8" s="445"/>
      <c r="F8" s="445"/>
      <c r="G8" s="93"/>
    </row>
    <row r="9" spans="1:7" ht="22.5" x14ac:dyDescent="0.45">
      <c r="A9" s="94" t="s">
        <v>39</v>
      </c>
      <c r="B9" s="446" t="s">
        <v>466</v>
      </c>
      <c r="C9" s="446"/>
      <c r="D9" s="446"/>
      <c r="E9" s="446"/>
      <c r="F9" s="446"/>
      <c r="G9" s="93"/>
    </row>
    <row r="10" spans="1:7" ht="22.5" x14ac:dyDescent="0.45">
      <c r="A10" s="95" t="s">
        <v>41</v>
      </c>
      <c r="B10" s="447" t="s">
        <v>619</v>
      </c>
      <c r="C10" s="447"/>
      <c r="D10" s="447"/>
      <c r="E10" s="447"/>
      <c r="F10" s="447"/>
      <c r="G10" s="93"/>
    </row>
    <row r="11" spans="1:7" ht="22.5" x14ac:dyDescent="0.45">
      <c r="A11" s="94" t="s">
        <v>40</v>
      </c>
      <c r="B11" s="448">
        <v>43713</v>
      </c>
      <c r="C11" s="448"/>
      <c r="D11" s="448"/>
      <c r="E11" s="448"/>
      <c r="F11" s="448"/>
      <c r="G11" s="93"/>
    </row>
    <row r="12" spans="1:7" ht="22.5" x14ac:dyDescent="0.45">
      <c r="A12" s="94" t="s">
        <v>198</v>
      </c>
      <c r="B12" s="449">
        <f>D719</f>
        <v>0.77551020408163263</v>
      </c>
      <c r="C12" s="449"/>
      <c r="D12" s="449"/>
      <c r="E12" s="449"/>
      <c r="F12" s="449"/>
      <c r="G12" s="93"/>
    </row>
    <row r="13" spans="1:7" ht="22.5" x14ac:dyDescent="0.45">
      <c r="A13" s="92"/>
      <c r="B13" s="90"/>
      <c r="C13" s="90"/>
      <c r="D13" s="443"/>
      <c r="E13" s="443"/>
      <c r="F13" s="443"/>
      <c r="G13" s="44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43713</v>
      </c>
      <c r="B16" s="99"/>
      <c r="C16" s="99"/>
      <c r="D16" s="99"/>
      <c r="E16" s="99"/>
      <c r="F16" s="99"/>
      <c r="G16" s="96"/>
    </row>
    <row r="17" spans="1:8" ht="16.5" customHeight="1" x14ac:dyDescent="0.4">
      <c r="A17" s="369" t="s">
        <v>28</v>
      </c>
      <c r="B17" s="371" t="s">
        <v>29</v>
      </c>
      <c r="C17" s="371"/>
      <c r="D17" s="371" t="s">
        <v>42</v>
      </c>
      <c r="E17" s="372" t="s">
        <v>264</v>
      </c>
      <c r="F17" s="372" t="s">
        <v>294</v>
      </c>
      <c r="G17" s="96"/>
    </row>
    <row r="18" spans="1:8" ht="16.5" customHeight="1" x14ac:dyDescent="0.4">
      <c r="A18" s="369"/>
      <c r="B18" s="100" t="s">
        <v>32</v>
      </c>
      <c r="C18" s="100" t="s">
        <v>31</v>
      </c>
      <c r="D18" s="371"/>
      <c r="E18" s="372"/>
      <c r="F18" s="372"/>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126" x14ac:dyDescent="0.4">
      <c r="A21" s="103" t="s">
        <v>9</v>
      </c>
      <c r="B21" s="104">
        <v>1</v>
      </c>
      <c r="C21" s="104"/>
      <c r="D21" s="105" t="s">
        <v>565</v>
      </c>
      <c r="E21" s="105" t="s">
        <v>566</v>
      </c>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70.5" customHeight="1" x14ac:dyDescent="0.4">
      <c r="A41" s="103" t="s">
        <v>306</v>
      </c>
      <c r="B41" s="104">
        <v>1</v>
      </c>
      <c r="C41" s="104"/>
      <c r="D41" s="105" t="s">
        <v>544</v>
      </c>
      <c r="E41" s="105" t="s">
        <v>545</v>
      </c>
      <c r="F41" s="105"/>
      <c r="G41" s="96"/>
    </row>
    <row r="42" spans="1:7" ht="24.75" customHeight="1" x14ac:dyDescent="0.4">
      <c r="A42" s="107" t="s">
        <v>388</v>
      </c>
      <c r="B42" s="104">
        <v>2</v>
      </c>
      <c r="C42" s="104"/>
      <c r="D42" s="105"/>
      <c r="E42" s="106"/>
      <c r="F42" s="105"/>
      <c r="G42" s="96"/>
    </row>
    <row r="43" spans="1:7" ht="21" x14ac:dyDescent="0.4">
      <c r="A43" s="103" t="s">
        <v>402</v>
      </c>
      <c r="B43" s="322">
        <v>1</v>
      </c>
      <c r="C43" s="104"/>
      <c r="D43" s="319">
        <v>0.75</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6" t="s">
        <v>36</v>
      </c>
      <c r="B47" s="124"/>
      <c r="C47" s="125"/>
      <c r="D47" s="126">
        <f>SUM(D44,D26)</f>
        <v>33</v>
      </c>
      <c r="E47" s="90"/>
      <c r="F47" s="96"/>
      <c r="G47" s="96"/>
    </row>
    <row r="48" spans="1:7" ht="22.5" x14ac:dyDescent="0.45">
      <c r="A48" s="326" t="s">
        <v>166</v>
      </c>
      <c r="B48" s="124"/>
      <c r="C48" s="125"/>
      <c r="D48" s="127">
        <f>D47/(COUNT(B30:C37,B21:C25,B39:C43)*2)</f>
        <v>0.91666666666666663</v>
      </c>
      <c r="E48" s="90"/>
      <c r="F48" s="96"/>
      <c r="G48" s="96"/>
    </row>
    <row r="49" spans="1:7" ht="21" x14ac:dyDescent="0.3">
      <c r="A49" s="402"/>
      <c r="B49" s="402"/>
      <c r="C49" s="402"/>
      <c r="D49" s="402"/>
      <c r="E49" s="402"/>
      <c r="F49" s="402"/>
      <c r="G49" s="402"/>
    </row>
    <row r="50" spans="1:7" ht="22.5" x14ac:dyDescent="0.45">
      <c r="A50" s="244" t="s">
        <v>107</v>
      </c>
      <c r="B50" s="244"/>
      <c r="C50" s="244"/>
      <c r="D50" s="244"/>
      <c r="E50" s="244"/>
      <c r="F50" s="244"/>
      <c r="G50" s="96"/>
    </row>
    <row r="51" spans="1:7" ht="21" x14ac:dyDescent="0.4">
      <c r="A51" s="129">
        <f>B11</f>
        <v>43713</v>
      </c>
      <c r="B51" s="96"/>
      <c r="C51" s="96"/>
      <c r="D51" s="96"/>
      <c r="E51" s="90"/>
      <c r="F51" s="96"/>
      <c r="G51" s="96"/>
    </row>
    <row r="52" spans="1:7" ht="21" x14ac:dyDescent="0.4">
      <c r="A52" s="369" t="s">
        <v>28</v>
      </c>
      <c r="B52" s="371" t="s">
        <v>29</v>
      </c>
      <c r="C52" s="371"/>
      <c r="D52" s="371" t="s">
        <v>42</v>
      </c>
      <c r="E52" s="372" t="s">
        <v>264</v>
      </c>
      <c r="F52" s="372" t="s">
        <v>295</v>
      </c>
      <c r="G52" s="96"/>
    </row>
    <row r="53" spans="1:7" ht="21" x14ac:dyDescent="0.4">
      <c r="A53" s="369"/>
      <c r="B53" s="100" t="s">
        <v>32</v>
      </c>
      <c r="C53" s="100" t="s">
        <v>31</v>
      </c>
      <c r="D53" s="371"/>
      <c r="E53" s="372"/>
      <c r="F53" s="372"/>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0"/>
      <c r="B64" s="441"/>
      <c r="C64" s="441"/>
      <c r="D64" s="441"/>
      <c r="E64" s="441"/>
      <c r="F64" s="441"/>
      <c r="G64" s="441"/>
    </row>
    <row r="65" spans="1:7" ht="43.5" customHeight="1" x14ac:dyDescent="0.4">
      <c r="A65" s="436" t="s">
        <v>341</v>
      </c>
      <c r="B65" s="436"/>
      <c r="C65" s="436"/>
      <c r="D65" s="436"/>
      <c r="E65" s="436"/>
      <c r="F65" s="43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0"/>
      <c r="B83" s="420"/>
      <c r="C83" s="420"/>
      <c r="D83" s="420"/>
      <c r="E83" s="420"/>
      <c r="F83" s="420"/>
      <c r="G83" s="420"/>
    </row>
    <row r="84" spans="1:7" ht="45" customHeight="1" x14ac:dyDescent="0.45">
      <c r="A84" s="442" t="s">
        <v>342</v>
      </c>
      <c r="B84" s="442"/>
      <c r="C84" s="442"/>
      <c r="D84" s="442"/>
      <c r="E84" s="442"/>
      <c r="F84" s="442"/>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8"/>
      <c r="B101" s="429"/>
      <c r="C101" s="429"/>
      <c r="D101" s="429"/>
      <c r="E101" s="429"/>
      <c r="F101" s="435"/>
      <c r="G101" s="96"/>
    </row>
    <row r="102" spans="1:7" ht="46.5" customHeight="1" x14ac:dyDescent="0.4">
      <c r="A102" s="436" t="s">
        <v>343</v>
      </c>
      <c r="B102" s="436"/>
      <c r="C102" s="436"/>
      <c r="D102" s="436"/>
      <c r="E102" s="436"/>
      <c r="F102" s="43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8"/>
      <c r="B109" s="429"/>
      <c r="C109" s="429"/>
      <c r="D109" s="429"/>
      <c r="E109" s="429"/>
      <c r="F109" s="435"/>
      <c r="G109" s="96"/>
    </row>
    <row r="110" spans="1:7" ht="39.75" customHeight="1" x14ac:dyDescent="0.4">
      <c r="A110" s="436" t="s">
        <v>375</v>
      </c>
      <c r="B110" s="436"/>
      <c r="C110" s="436"/>
      <c r="D110" s="436"/>
      <c r="E110" s="436"/>
      <c r="F110" s="43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9"/>
      <c r="B118" s="429"/>
      <c r="C118" s="429"/>
      <c r="D118" s="429"/>
      <c r="E118" s="429"/>
      <c r="F118" s="429"/>
      <c r="G118" s="96"/>
    </row>
    <row r="119" spans="1:7" ht="22.5" x14ac:dyDescent="0.4">
      <c r="A119" s="436" t="s">
        <v>304</v>
      </c>
      <c r="B119" s="436"/>
      <c r="C119" s="436"/>
      <c r="D119" s="436"/>
      <c r="E119" s="436"/>
      <c r="F119" s="436"/>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7"/>
      <c r="B130" s="437"/>
      <c r="C130" s="437"/>
      <c r="D130" s="437"/>
      <c r="E130" s="437"/>
      <c r="F130" s="437"/>
      <c r="G130" s="96"/>
    </row>
    <row r="131" spans="1:16384" ht="22.5" customHeight="1" x14ac:dyDescent="0.4">
      <c r="A131" s="438" t="s">
        <v>404</v>
      </c>
      <c r="B131" s="438"/>
      <c r="C131" s="438"/>
      <c r="D131" s="438"/>
      <c r="E131" s="438"/>
      <c r="F131" s="438"/>
      <c r="G131" s="96"/>
    </row>
    <row r="132" spans="1:16384" ht="22.5" customHeight="1" x14ac:dyDescent="0.4">
      <c r="A132" s="439"/>
      <c r="B132" s="439"/>
      <c r="C132" s="439"/>
      <c r="D132" s="439"/>
      <c r="E132" s="439"/>
      <c r="F132" s="439"/>
      <c r="G132" s="96"/>
    </row>
    <row r="133" spans="1:16384" s="258" customFormat="1" ht="22.5" customHeight="1" x14ac:dyDescent="0.25">
      <c r="A133" s="369" t="s">
        <v>28</v>
      </c>
      <c r="B133" s="371" t="s">
        <v>29</v>
      </c>
      <c r="C133" s="371"/>
      <c r="D133" s="371" t="s">
        <v>42</v>
      </c>
      <c r="E133" s="372" t="s">
        <v>264</v>
      </c>
      <c r="F133" s="372" t="s">
        <v>295</v>
      </c>
    </row>
    <row r="134" spans="1:16384" s="258" customFormat="1" ht="22.5" customHeight="1" x14ac:dyDescent="0.25">
      <c r="A134" s="369"/>
      <c r="B134" s="100" t="s">
        <v>32</v>
      </c>
      <c r="C134" s="100" t="s">
        <v>31</v>
      </c>
      <c r="D134" s="371"/>
      <c r="E134" s="372"/>
      <c r="F134" s="37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0" t="s">
        <v>441</v>
      </c>
      <c r="B137" s="430"/>
      <c r="C137" s="430"/>
      <c r="D137" s="430"/>
      <c r="E137" s="430"/>
      <c r="F137" s="430"/>
      <c r="G137" s="96"/>
    </row>
    <row r="138" spans="1:16384" ht="22.5" x14ac:dyDescent="0.45">
      <c r="A138" s="275" t="s">
        <v>50</v>
      </c>
      <c r="B138" s="104">
        <v>2</v>
      </c>
      <c r="C138" s="118" t="str">
        <f>IF(B138=0, -10, "0")</f>
        <v>0</v>
      </c>
      <c r="D138" s="314"/>
      <c r="E138" s="210"/>
      <c r="F138" s="105"/>
      <c r="G138" s="96"/>
    </row>
    <row r="139" spans="1:16384" ht="63" x14ac:dyDescent="0.4">
      <c r="A139" s="107" t="s">
        <v>327</v>
      </c>
      <c r="B139" s="104">
        <v>1</v>
      </c>
      <c r="C139" s="107"/>
      <c r="D139" s="107" t="s">
        <v>536</v>
      </c>
      <c r="E139" s="107" t="s">
        <v>537</v>
      </c>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27" t="s">
        <v>340</v>
      </c>
      <c r="B144" s="427"/>
      <c r="C144" s="427"/>
      <c r="D144" s="427"/>
      <c r="E144" s="427"/>
      <c r="F144" s="427"/>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147" x14ac:dyDescent="0.4">
      <c r="A152" s="224" t="s">
        <v>358</v>
      </c>
      <c r="B152" s="252">
        <v>1</v>
      </c>
      <c r="C152" s="118" t="str">
        <f>IF(B152=0, -10, "0")</f>
        <v>0</v>
      </c>
      <c r="D152" s="107" t="s">
        <v>553</v>
      </c>
      <c r="E152" s="107" t="s">
        <v>554</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354" t="str">
        <f>IF(B160=0, -5, "0")</f>
        <v>0</v>
      </c>
      <c r="D160" s="107"/>
      <c r="E160" s="107"/>
      <c r="F160" s="209"/>
      <c r="G160" s="96"/>
    </row>
    <row r="161" spans="1:7" ht="21" x14ac:dyDescent="0.4">
      <c r="A161" s="428"/>
      <c r="B161" s="429"/>
      <c r="C161" s="429"/>
      <c r="D161" s="429"/>
      <c r="E161" s="429"/>
      <c r="F161" s="429"/>
      <c r="G161" s="96"/>
    </row>
    <row r="162" spans="1:7" ht="32.25" customHeight="1" x14ac:dyDescent="0.4">
      <c r="A162" s="430" t="s">
        <v>442</v>
      </c>
      <c r="B162" s="430"/>
      <c r="C162" s="430"/>
      <c r="D162" s="430"/>
      <c r="E162" s="430"/>
      <c r="F162" s="430"/>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1"/>
      <c r="B172" s="432"/>
      <c r="C172" s="432"/>
      <c r="D172" s="432"/>
      <c r="E172" s="432"/>
      <c r="F172" s="432"/>
      <c r="G172" s="96"/>
    </row>
    <row r="173" spans="1:7" ht="32.25" customHeight="1" x14ac:dyDescent="0.4">
      <c r="A173" s="430" t="s">
        <v>304</v>
      </c>
      <c r="B173" s="430"/>
      <c r="C173" s="430"/>
      <c r="D173" s="430"/>
      <c r="E173" s="430"/>
      <c r="F173" s="430"/>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354"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2</v>
      </c>
      <c r="C181" s="103"/>
      <c r="D181" s="319">
        <v>1</v>
      </c>
      <c r="E181" s="353"/>
      <c r="F181" s="353"/>
      <c r="G181" s="96"/>
    </row>
    <row r="182" spans="1:7" ht="22.5" x14ac:dyDescent="0.4">
      <c r="A182" s="231" t="s">
        <v>418</v>
      </c>
      <c r="B182" s="433"/>
      <c r="C182" s="434"/>
      <c r="D182" s="243">
        <f>SUM(B145:C160,B174:C181,B163:C171,B138:C142)</f>
        <v>72</v>
      </c>
      <c r="E182" s="90"/>
      <c r="F182" s="96"/>
      <c r="G182" s="96"/>
    </row>
    <row r="183" spans="1:7" ht="22.5" x14ac:dyDescent="0.4">
      <c r="A183" s="231" t="s">
        <v>419</v>
      </c>
      <c r="B183" s="219"/>
      <c r="C183" s="220"/>
      <c r="D183" s="221">
        <f>D182/(COUNT(B138:C142,B145:C160,B163:C171,B174:C181)*2)</f>
        <v>0.97297297297297303</v>
      </c>
      <c r="E183" s="90"/>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43713</v>
      </c>
      <c r="B186" s="96"/>
      <c r="C186" s="96"/>
      <c r="D186" s="96"/>
      <c r="E186" s="90"/>
      <c r="F186" s="96"/>
      <c r="G186" s="96"/>
    </row>
    <row r="187" spans="1:7" ht="21" x14ac:dyDescent="0.4">
      <c r="A187" s="369" t="s">
        <v>28</v>
      </c>
      <c r="B187" s="371" t="s">
        <v>29</v>
      </c>
      <c r="C187" s="371"/>
      <c r="D187" s="371" t="s">
        <v>42</v>
      </c>
      <c r="E187" s="372" t="s">
        <v>264</v>
      </c>
      <c r="F187" s="372" t="s">
        <v>295</v>
      </c>
      <c r="G187" s="96"/>
    </row>
    <row r="188" spans="1:7" ht="21" x14ac:dyDescent="0.4">
      <c r="A188" s="369"/>
      <c r="B188" s="100" t="s">
        <v>32</v>
      </c>
      <c r="C188" s="100" t="s">
        <v>31</v>
      </c>
      <c r="D188" s="371"/>
      <c r="E188" s="372"/>
      <c r="F188" s="372"/>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84" x14ac:dyDescent="0.4">
      <c r="A195" s="335" t="s">
        <v>366</v>
      </c>
      <c r="B195" s="104">
        <v>0</v>
      </c>
      <c r="C195" s="140">
        <f>IF(B195=0, -5, "0")</f>
        <v>-5</v>
      </c>
      <c r="D195" s="105" t="s">
        <v>516</v>
      </c>
      <c r="E195" s="105" t="s">
        <v>517</v>
      </c>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6" t="s">
        <v>34</v>
      </c>
      <c r="B199" s="377"/>
      <c r="C199" s="378"/>
      <c r="D199" s="108">
        <f>SUM(B191:C198)</f>
        <v>9</v>
      </c>
      <c r="E199" s="90"/>
      <c r="F199" s="96"/>
      <c r="G199" s="96"/>
    </row>
    <row r="200" spans="1:7" ht="21" x14ac:dyDescent="0.4">
      <c r="A200" s="108" t="s">
        <v>33</v>
      </c>
      <c r="B200" s="109"/>
      <c r="C200" s="110"/>
      <c r="D200" s="111">
        <f>D199/(COUNT(B191:C198)*2)</f>
        <v>0.5</v>
      </c>
      <c r="E200" s="90"/>
      <c r="F200" s="96"/>
      <c r="G200" s="96"/>
    </row>
    <row r="201" spans="1:7" ht="21" x14ac:dyDescent="0.4">
      <c r="A201" s="402"/>
      <c r="B201" s="402"/>
      <c r="C201" s="402"/>
      <c r="D201" s="402"/>
      <c r="E201" s="402"/>
      <c r="F201" s="402"/>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485" t="s">
        <v>330</v>
      </c>
      <c r="B209" s="104">
        <v>2</v>
      </c>
      <c r="C209" s="137"/>
      <c r="D209" s="157"/>
      <c r="E209" s="106"/>
      <c r="F209" s="105"/>
      <c r="G209" s="96"/>
    </row>
    <row r="210" spans="1:7" ht="21" x14ac:dyDescent="0.4">
      <c r="A210" s="484" t="s">
        <v>392</v>
      </c>
      <c r="B210" s="104">
        <v>2</v>
      </c>
      <c r="C210" s="137"/>
      <c r="D210" s="105"/>
      <c r="E210" s="106"/>
      <c r="F210" s="105"/>
      <c r="G210" s="96"/>
    </row>
    <row r="211" spans="1:7" ht="84" x14ac:dyDescent="0.4">
      <c r="A211" s="103" t="s">
        <v>140</v>
      </c>
      <c r="B211" s="104">
        <v>0</v>
      </c>
      <c r="C211" s="104"/>
      <c r="D211" s="105" t="s">
        <v>526</v>
      </c>
      <c r="E211" s="105" t="s">
        <v>525</v>
      </c>
      <c r="F211" s="105"/>
      <c r="G211" s="96"/>
    </row>
    <row r="212" spans="1:7" ht="69" customHeight="1" x14ac:dyDescent="0.4">
      <c r="A212" s="158" t="s">
        <v>393</v>
      </c>
      <c r="B212" s="104">
        <v>1</v>
      </c>
      <c r="C212" s="159" t="str">
        <f>IF(B212=0, -5, "0")</f>
        <v>0</v>
      </c>
      <c r="D212" s="105" t="s">
        <v>522</v>
      </c>
      <c r="E212" s="105" t="s">
        <v>523</v>
      </c>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76" t="s">
        <v>34</v>
      </c>
      <c r="B223" s="377"/>
      <c r="C223" s="378"/>
      <c r="D223" s="123">
        <f>SUM(B203:C222)</f>
        <v>35</v>
      </c>
      <c r="E223" s="90"/>
      <c r="F223" s="96"/>
      <c r="G223" s="96"/>
    </row>
    <row r="224" spans="1:7" ht="21" x14ac:dyDescent="0.4">
      <c r="A224" s="108" t="s">
        <v>33</v>
      </c>
      <c r="B224" s="109"/>
      <c r="C224" s="110"/>
      <c r="D224" s="111">
        <f>D223/(COUNT(B203:C222)*2)</f>
        <v>0.92105263157894735</v>
      </c>
      <c r="E224" s="90"/>
      <c r="F224" s="96"/>
      <c r="G224" s="96"/>
    </row>
    <row r="225" spans="1:7" ht="21" x14ac:dyDescent="0.4">
      <c r="A225" s="402"/>
      <c r="B225" s="402"/>
      <c r="C225" s="402"/>
      <c r="D225" s="402"/>
      <c r="E225" s="402"/>
      <c r="F225" s="402"/>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2</v>
      </c>
      <c r="C240" s="137"/>
      <c r="D240" s="319">
        <v>1</v>
      </c>
      <c r="E240" s="353"/>
      <c r="F240" s="353"/>
      <c r="G240" s="96"/>
    </row>
    <row r="241" spans="1:7" ht="21" x14ac:dyDescent="0.4">
      <c r="A241" s="376" t="s">
        <v>34</v>
      </c>
      <c r="B241" s="377"/>
      <c r="C241" s="378"/>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68</v>
      </c>
      <c r="E244" s="90"/>
      <c r="F244" s="96"/>
      <c r="G244" s="96"/>
    </row>
    <row r="245" spans="1:7" ht="22.5" x14ac:dyDescent="0.45">
      <c r="A245" s="326" t="s">
        <v>422</v>
      </c>
      <c r="B245" s="153"/>
      <c r="C245" s="154"/>
      <c r="D245" s="127">
        <f>D244/(COUNT(B227:C231,B191:C198,B203:C222,B233:C240)*2)</f>
        <v>0.85</v>
      </c>
      <c r="E245" s="90"/>
      <c r="F245" s="96"/>
      <c r="G245" s="96"/>
    </row>
    <row r="246" spans="1:7" ht="21" x14ac:dyDescent="0.4">
      <c r="A246" s="402"/>
      <c r="B246" s="402"/>
      <c r="C246" s="402"/>
      <c r="D246" s="402"/>
      <c r="E246" s="402"/>
      <c r="F246" s="402"/>
      <c r="G246" s="96"/>
    </row>
    <row r="247" spans="1:7" ht="22.5" x14ac:dyDescent="0.45">
      <c r="A247" s="97" t="s">
        <v>101</v>
      </c>
      <c r="B247" s="97"/>
      <c r="C247" s="97"/>
      <c r="D247" s="97"/>
      <c r="E247" s="97"/>
      <c r="F247" s="97"/>
      <c r="G247" s="96"/>
    </row>
    <row r="248" spans="1:7" ht="21" x14ac:dyDescent="0.4">
      <c r="A248" s="129">
        <f>B11</f>
        <v>43713</v>
      </c>
      <c r="B248" s="96"/>
      <c r="C248" s="96"/>
      <c r="D248" s="96"/>
      <c r="E248" s="90"/>
      <c r="F248" s="96"/>
      <c r="G248" s="96"/>
    </row>
    <row r="249" spans="1:7" ht="21" x14ac:dyDescent="0.4">
      <c r="A249" s="369" t="s">
        <v>28</v>
      </c>
      <c r="B249" s="371" t="s">
        <v>29</v>
      </c>
      <c r="C249" s="371"/>
      <c r="D249" s="371" t="s">
        <v>42</v>
      </c>
      <c r="E249" s="372" t="s">
        <v>264</v>
      </c>
      <c r="F249" s="372" t="s">
        <v>295</v>
      </c>
      <c r="G249" s="96"/>
    </row>
    <row r="250" spans="1:7" ht="21" x14ac:dyDescent="0.4">
      <c r="A250" s="369"/>
      <c r="B250" s="100" t="s">
        <v>32</v>
      </c>
      <c r="C250" s="100" t="s">
        <v>31</v>
      </c>
      <c r="D250" s="371"/>
      <c r="E250" s="372"/>
      <c r="F250" s="372"/>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145.5" customHeight="1" x14ac:dyDescent="0.4">
      <c r="A258" s="130" t="s">
        <v>141</v>
      </c>
      <c r="B258" s="104">
        <v>1</v>
      </c>
      <c r="C258" s="104"/>
      <c r="D258" s="105" t="s">
        <v>529</v>
      </c>
      <c r="E258" s="105" t="s">
        <v>585</v>
      </c>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6" t="s">
        <v>34</v>
      </c>
      <c r="B261" s="377"/>
      <c r="C261" s="378"/>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126" x14ac:dyDescent="0.4">
      <c r="A274" s="103" t="s">
        <v>116</v>
      </c>
      <c r="B274" s="104">
        <v>1</v>
      </c>
      <c r="C274" s="104"/>
      <c r="D274" s="131" t="s">
        <v>601</v>
      </c>
      <c r="E274" s="105" t="s">
        <v>528</v>
      </c>
      <c r="F274" s="105"/>
      <c r="G274" s="96"/>
    </row>
    <row r="275" spans="1:7" ht="21" x14ac:dyDescent="0.4">
      <c r="A275" s="168" t="s">
        <v>359</v>
      </c>
      <c r="B275" s="104">
        <v>2</v>
      </c>
      <c r="C275" s="140" t="str">
        <f>IF(B275=0, -10, "0")</f>
        <v>0</v>
      </c>
      <c r="D275" s="211"/>
      <c r="E275" s="106"/>
      <c r="F275" s="105"/>
      <c r="G275" s="96"/>
    </row>
    <row r="276" spans="1:7" ht="2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t="s">
        <v>30</v>
      </c>
      <c r="C278" s="104"/>
      <c r="D278" s="105" t="s">
        <v>527</v>
      </c>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6"/>
      <c r="B286" s="386"/>
      <c r="C286" s="386"/>
      <c r="D286" s="386"/>
      <c r="E286" s="386"/>
      <c r="F286" s="386"/>
      <c r="G286" s="96"/>
    </row>
    <row r="287" spans="1:7" ht="31.5" customHeight="1" x14ac:dyDescent="0.4">
      <c r="A287" s="422" t="s">
        <v>304</v>
      </c>
      <c r="B287" s="422"/>
      <c r="C287" s="422"/>
      <c r="D287" s="422"/>
      <c r="E287" s="422"/>
      <c r="F287" s="422"/>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9">
        <v>1</v>
      </c>
      <c r="E295" s="353"/>
      <c r="F295" s="353"/>
      <c r="G295" s="96"/>
    </row>
    <row r="296" spans="1:7" ht="21" x14ac:dyDescent="0.4">
      <c r="A296" s="123" t="s">
        <v>34</v>
      </c>
      <c r="B296" s="123"/>
      <c r="C296" s="123"/>
      <c r="D296" s="123">
        <f>SUM(B265:C285,B288:C295)</f>
        <v>51</v>
      </c>
      <c r="E296" s="90"/>
      <c r="F296" s="96"/>
      <c r="G296" s="96"/>
    </row>
    <row r="297" spans="1:7" ht="21" x14ac:dyDescent="0.4">
      <c r="A297" s="108" t="s">
        <v>33</v>
      </c>
      <c r="B297" s="109"/>
      <c r="C297" s="110"/>
      <c r="D297" s="111">
        <f>D296/(COUNT(B265:C285,B288:C295)*2)</f>
        <v>0.98076923076923073</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66</v>
      </c>
      <c r="E299" s="90"/>
      <c r="F299" s="96"/>
      <c r="G299" s="96"/>
    </row>
    <row r="300" spans="1:7" ht="22.5" x14ac:dyDescent="0.45">
      <c r="A300" s="326" t="s">
        <v>424</v>
      </c>
      <c r="B300" s="153"/>
      <c r="C300" s="154"/>
      <c r="D300" s="127">
        <f>D299/(COUNT(B253:C260,B265:C285,B288:C295)*2)</f>
        <v>0.97058823529411764</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43713</v>
      </c>
      <c r="B303" s="96"/>
      <c r="C303" s="96"/>
      <c r="D303" s="96"/>
      <c r="E303" s="90"/>
      <c r="F303" s="96"/>
      <c r="G303" s="96"/>
    </row>
    <row r="304" spans="1:7" ht="21" x14ac:dyDescent="0.4">
      <c r="A304" s="369" t="s">
        <v>28</v>
      </c>
      <c r="B304" s="371" t="s">
        <v>29</v>
      </c>
      <c r="C304" s="371"/>
      <c r="D304" s="371" t="s">
        <v>42</v>
      </c>
      <c r="E304" s="372" t="s">
        <v>264</v>
      </c>
      <c r="F304" s="372" t="s">
        <v>295</v>
      </c>
      <c r="G304" s="96"/>
    </row>
    <row r="305" spans="1:7" ht="21" x14ac:dyDescent="0.4">
      <c r="A305" s="369"/>
      <c r="B305" s="100" t="s">
        <v>32</v>
      </c>
      <c r="C305" s="100" t="s">
        <v>31</v>
      </c>
      <c r="D305" s="371"/>
      <c r="E305" s="372"/>
      <c r="F305" s="372"/>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63" x14ac:dyDescent="0.4">
      <c r="A310" s="130" t="s">
        <v>78</v>
      </c>
      <c r="B310" s="104">
        <v>1</v>
      </c>
      <c r="C310" s="104"/>
      <c r="D310" s="105" t="s">
        <v>618</v>
      </c>
      <c r="E310" s="105" t="s">
        <v>482</v>
      </c>
      <c r="F310" s="105"/>
      <c r="G310" s="96"/>
    </row>
    <row r="311" spans="1:7" ht="21" x14ac:dyDescent="0.4">
      <c r="A311" s="130" t="s">
        <v>118</v>
      </c>
      <c r="B311" s="104">
        <v>2</v>
      </c>
      <c r="C311" s="104"/>
      <c r="D311" s="105"/>
      <c r="E311" s="106"/>
      <c r="F311" s="105"/>
      <c r="G311" s="96"/>
    </row>
    <row r="312" spans="1:7" ht="49.5" customHeight="1" x14ac:dyDescent="0.4">
      <c r="A312" s="130" t="s">
        <v>325</v>
      </c>
      <c r="B312" s="104">
        <v>1</v>
      </c>
      <c r="C312" s="104"/>
      <c r="D312" s="141" t="s">
        <v>484</v>
      </c>
      <c r="E312" s="141" t="s">
        <v>485</v>
      </c>
      <c r="F312" s="105"/>
      <c r="G312" s="96"/>
    </row>
    <row r="313" spans="1:7" ht="133.5" customHeight="1" x14ac:dyDescent="0.4">
      <c r="A313" s="130" t="s">
        <v>119</v>
      </c>
      <c r="B313" s="104">
        <v>0</v>
      </c>
      <c r="C313" s="104"/>
      <c r="D313" s="141" t="s">
        <v>494</v>
      </c>
      <c r="E313" s="141" t="s">
        <v>586</v>
      </c>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12</v>
      </c>
      <c r="E316" s="90"/>
      <c r="F316" s="96"/>
      <c r="G316" s="96"/>
    </row>
    <row r="317" spans="1:7" ht="21" x14ac:dyDescent="0.4">
      <c r="A317" s="108" t="s">
        <v>33</v>
      </c>
      <c r="B317" s="109"/>
      <c r="C317" s="110"/>
      <c r="D317" s="111">
        <f>D316/(COUNT(B308:C315)*2)</f>
        <v>0.75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84" x14ac:dyDescent="0.4">
      <c r="A320" s="103" t="s">
        <v>143</v>
      </c>
      <c r="B320" s="104">
        <v>1</v>
      </c>
      <c r="C320" s="118"/>
      <c r="D320" s="141" t="s">
        <v>587</v>
      </c>
      <c r="E320" s="105" t="s">
        <v>490</v>
      </c>
      <c r="F320" s="105"/>
      <c r="G320" s="96"/>
    </row>
    <row r="321" spans="1:7" ht="70.5" customHeight="1" x14ac:dyDescent="0.4">
      <c r="A321" s="103" t="s">
        <v>134</v>
      </c>
      <c r="B321" s="104">
        <v>1</v>
      </c>
      <c r="C321" s="118"/>
      <c r="D321" s="141" t="s">
        <v>483</v>
      </c>
      <c r="E321" s="141" t="s">
        <v>473</v>
      </c>
      <c r="F321" s="105"/>
      <c r="G321" s="96"/>
    </row>
    <row r="322" spans="1:7" ht="161.25" customHeight="1" x14ac:dyDescent="0.45">
      <c r="A322" s="170" t="s">
        <v>309</v>
      </c>
      <c r="B322" s="104">
        <v>0</v>
      </c>
      <c r="C322" s="118">
        <f>IF(B322=0, -10, "0")</f>
        <v>-10</v>
      </c>
      <c r="D322" s="156" t="s">
        <v>602</v>
      </c>
      <c r="E322" s="105" t="s">
        <v>468</v>
      </c>
      <c r="F322" s="105"/>
      <c r="G322" s="96"/>
    </row>
    <row r="323" spans="1:7" ht="206.25" customHeight="1" x14ac:dyDescent="0.4">
      <c r="A323" s="103" t="s">
        <v>53</v>
      </c>
      <c r="B323" s="104">
        <v>1</v>
      </c>
      <c r="C323" s="104"/>
      <c r="D323" s="131" t="s">
        <v>603</v>
      </c>
      <c r="E323" s="105" t="s">
        <v>604</v>
      </c>
      <c r="F323" s="105"/>
      <c r="G323" s="96"/>
    </row>
    <row r="324" spans="1:7" ht="357" x14ac:dyDescent="0.4">
      <c r="A324" s="230" t="s">
        <v>420</v>
      </c>
      <c r="B324" s="104">
        <v>0</v>
      </c>
      <c r="C324" s="118">
        <f>IF(B324=0, -10, "0")</f>
        <v>-10</v>
      </c>
      <c r="D324" s="157" t="s">
        <v>605</v>
      </c>
      <c r="E324" s="105" t="s">
        <v>606</v>
      </c>
      <c r="F324" s="105"/>
      <c r="G324" s="96"/>
    </row>
    <row r="325" spans="1:7" ht="210" x14ac:dyDescent="0.4">
      <c r="A325" s="103" t="s">
        <v>207</v>
      </c>
      <c r="B325" s="104">
        <v>1</v>
      </c>
      <c r="C325" s="104"/>
      <c r="D325" s="157" t="s">
        <v>590</v>
      </c>
      <c r="E325" s="105" t="s">
        <v>591</v>
      </c>
      <c r="F325" s="105"/>
      <c r="G325" s="96"/>
    </row>
    <row r="326" spans="1:7" ht="42" x14ac:dyDescent="0.4">
      <c r="A326" s="103" t="s">
        <v>140</v>
      </c>
      <c r="B326" s="104">
        <v>0</v>
      </c>
      <c r="C326" s="104"/>
      <c r="D326" s="105" t="s">
        <v>469</v>
      </c>
      <c r="E326" s="105" t="s">
        <v>470</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31" x14ac:dyDescent="0.4">
      <c r="A332" s="173" t="s">
        <v>58</v>
      </c>
      <c r="B332" s="104">
        <v>0</v>
      </c>
      <c r="C332" s="118">
        <f>IF(B332=0, -10, "0")</f>
        <v>-10</v>
      </c>
      <c r="D332" s="156" t="s">
        <v>496</v>
      </c>
      <c r="E332" s="141" t="s">
        <v>495</v>
      </c>
      <c r="F332" s="105"/>
      <c r="G332" s="96"/>
    </row>
    <row r="333" spans="1:7" ht="51.75" customHeight="1" x14ac:dyDescent="0.4">
      <c r="A333" s="229" t="s">
        <v>344</v>
      </c>
      <c r="B333" s="104">
        <v>1</v>
      </c>
      <c r="C333" s="118" t="str">
        <f>IF(B333=0, -5, "0")</f>
        <v>0</v>
      </c>
      <c r="D333" s="105" t="s">
        <v>475</v>
      </c>
      <c r="E333" s="164" t="s">
        <v>476</v>
      </c>
      <c r="F333" s="105"/>
      <c r="G333" s="96"/>
    </row>
    <row r="334" spans="1:7" ht="90" customHeight="1" x14ac:dyDescent="0.4">
      <c r="A334" s="229" t="s">
        <v>63</v>
      </c>
      <c r="B334" s="104">
        <v>0</v>
      </c>
      <c r="C334" s="118">
        <f>IF(B334=0, -5, "0")</f>
        <v>-5</v>
      </c>
      <c r="D334" s="105" t="s">
        <v>588</v>
      </c>
      <c r="E334" s="164" t="s">
        <v>481</v>
      </c>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479</v>
      </c>
      <c r="E336" s="105" t="s">
        <v>480</v>
      </c>
      <c r="F336" s="105"/>
      <c r="G336" s="96"/>
    </row>
    <row r="337" spans="1:7" ht="63" x14ac:dyDescent="0.4">
      <c r="A337" s="103" t="s">
        <v>367</v>
      </c>
      <c r="B337" s="104">
        <v>1</v>
      </c>
      <c r="C337" s="104"/>
      <c r="D337" s="105" t="s">
        <v>589</v>
      </c>
      <c r="E337" s="105" t="s">
        <v>497</v>
      </c>
      <c r="F337" s="105"/>
      <c r="G337" s="96"/>
    </row>
    <row r="338" spans="1:7" ht="42" x14ac:dyDescent="0.4">
      <c r="A338" s="161" t="s">
        <v>406</v>
      </c>
      <c r="B338" s="104">
        <v>1</v>
      </c>
      <c r="C338" s="104"/>
      <c r="D338" s="96" t="s">
        <v>486</v>
      </c>
      <c r="E338" s="105" t="s">
        <v>487</v>
      </c>
      <c r="F338" s="105"/>
      <c r="G338" s="96"/>
    </row>
    <row r="339" spans="1:7" ht="21" x14ac:dyDescent="0.4">
      <c r="A339" s="108" t="s">
        <v>34</v>
      </c>
      <c r="B339" s="108"/>
      <c r="C339" s="108"/>
      <c r="D339" s="108">
        <f>SUM(B320:C338)</f>
        <v>-15</v>
      </c>
      <c r="E339" s="90"/>
      <c r="F339" s="96"/>
      <c r="G339" s="96"/>
    </row>
    <row r="340" spans="1:7" ht="21" x14ac:dyDescent="0.4">
      <c r="A340" s="108" t="s">
        <v>33</v>
      </c>
      <c r="B340" s="109"/>
      <c r="C340" s="110"/>
      <c r="D340" s="111">
        <f>D339/(COUNT(B320:C338)*2)</f>
        <v>-0.32608695652173914</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5"/>
      <c r="F343" s="105"/>
      <c r="G343" s="96"/>
    </row>
    <row r="344" spans="1:7" ht="22.5" x14ac:dyDescent="0.4">
      <c r="A344" s="173" t="s">
        <v>50</v>
      </c>
      <c r="B344" s="104">
        <v>2</v>
      </c>
      <c r="C344" s="118" t="str">
        <f>IF(B344=0, -10, "0")</f>
        <v>0</v>
      </c>
      <c r="D344" s="135"/>
      <c r="E344" s="106"/>
      <c r="F344" s="105"/>
      <c r="G344" s="96"/>
    </row>
    <row r="345" spans="1:7" ht="189" x14ac:dyDescent="0.4">
      <c r="A345" s="173" t="s">
        <v>376</v>
      </c>
      <c r="B345" s="104">
        <v>0</v>
      </c>
      <c r="C345" s="118">
        <f>IF(B345=0, -10, "0")</f>
        <v>-10</v>
      </c>
      <c r="D345" s="148" t="s">
        <v>607</v>
      </c>
      <c r="E345" s="105" t="s">
        <v>608</v>
      </c>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7"/>
      <c r="B352" s="407"/>
      <c r="C352" s="407"/>
      <c r="D352" s="407"/>
      <c r="E352" s="407"/>
      <c r="F352" s="407"/>
      <c r="G352" s="407"/>
    </row>
    <row r="353" spans="1:7" ht="32.25" customHeight="1" x14ac:dyDescent="0.4">
      <c r="A353" s="421" t="s">
        <v>304</v>
      </c>
      <c r="B353" s="421"/>
      <c r="C353" s="421"/>
      <c r="D353" s="421"/>
      <c r="E353" s="421"/>
      <c r="F353" s="421"/>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63" x14ac:dyDescent="0.4">
      <c r="A358" s="139" t="s">
        <v>311</v>
      </c>
      <c r="B358" s="104">
        <v>1</v>
      </c>
      <c r="C358" s="104" t="str">
        <f>IF(B358=0, -5, "0")</f>
        <v>0</v>
      </c>
      <c r="D358" s="131" t="s">
        <v>592</v>
      </c>
      <c r="E358" s="105" t="s">
        <v>492</v>
      </c>
      <c r="F358" s="105"/>
      <c r="G358" s="96"/>
    </row>
    <row r="359" spans="1:7" ht="21" x14ac:dyDescent="0.4">
      <c r="A359" s="152" t="s">
        <v>321</v>
      </c>
      <c r="B359" s="104" t="s">
        <v>30</v>
      </c>
      <c r="C359" s="137"/>
      <c r="D359" s="131"/>
      <c r="E359" s="106"/>
      <c r="F359" s="105"/>
      <c r="G359" s="96"/>
    </row>
    <row r="360" spans="1:7" ht="84" x14ac:dyDescent="0.4">
      <c r="A360" s="107" t="s">
        <v>396</v>
      </c>
      <c r="B360" s="104">
        <v>0</v>
      </c>
      <c r="C360" s="137"/>
      <c r="D360" s="131" t="s">
        <v>598</v>
      </c>
      <c r="E360" s="105" t="s">
        <v>493</v>
      </c>
      <c r="F360" s="105"/>
      <c r="G360" s="96"/>
    </row>
    <row r="361" spans="1:7" ht="63" x14ac:dyDescent="0.4">
      <c r="A361" s="107" t="s">
        <v>206</v>
      </c>
      <c r="B361" s="104">
        <v>1</v>
      </c>
      <c r="C361" s="137"/>
      <c r="D361" s="319">
        <v>0.66700000000000004</v>
      </c>
      <c r="E361" s="353"/>
      <c r="F361" s="353"/>
      <c r="G361" s="96"/>
    </row>
    <row r="362" spans="1:7" ht="21" x14ac:dyDescent="0.4">
      <c r="A362" s="108" t="s">
        <v>34</v>
      </c>
      <c r="B362" s="108"/>
      <c r="C362" s="108"/>
      <c r="D362" s="108">
        <f>SUM(B343:C351,B354:C361)</f>
        <v>16</v>
      </c>
      <c r="E362" s="90"/>
      <c r="F362" s="96"/>
      <c r="G362" s="96"/>
    </row>
    <row r="363" spans="1:7" ht="21" x14ac:dyDescent="0.4">
      <c r="A363" s="108" t="s">
        <v>33</v>
      </c>
      <c r="B363" s="109"/>
      <c r="C363" s="110"/>
      <c r="D363" s="111">
        <f>D362/(COUNT(B343:C351,B354:C361)*2)</f>
        <v>0.47058823529411764</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13</v>
      </c>
      <c r="E365" s="90"/>
      <c r="F365" s="96"/>
      <c r="G365" s="96"/>
    </row>
    <row r="366" spans="1:7" ht="22.5" x14ac:dyDescent="0.45">
      <c r="A366" s="177" t="s">
        <v>426</v>
      </c>
      <c r="B366" s="178"/>
      <c r="C366" s="179"/>
      <c r="D366" s="180">
        <f>D365/(COUNT(B320:C338,B343:C351,B308:C315,B354:C361)*2)</f>
        <v>0.13541666666666666</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43713</v>
      </c>
      <c r="B369" s="96"/>
      <c r="C369" s="96"/>
      <c r="D369" s="96"/>
      <c r="E369" s="90"/>
      <c r="F369" s="96"/>
      <c r="G369" s="96"/>
    </row>
    <row r="370" spans="1:7" ht="21" x14ac:dyDescent="0.4">
      <c r="A370" s="369" t="s">
        <v>28</v>
      </c>
      <c r="B370" s="371" t="s">
        <v>29</v>
      </c>
      <c r="C370" s="371"/>
      <c r="D370" s="371" t="s">
        <v>42</v>
      </c>
      <c r="E370" s="372" t="s">
        <v>264</v>
      </c>
      <c r="F370" s="372" t="s">
        <v>295</v>
      </c>
      <c r="G370" s="96"/>
    </row>
    <row r="371" spans="1:7" ht="21" x14ac:dyDescent="0.4">
      <c r="A371" s="369"/>
      <c r="B371" s="100" t="s">
        <v>32</v>
      </c>
      <c r="C371" s="100" t="s">
        <v>31</v>
      </c>
      <c r="D371" s="371"/>
      <c r="E371" s="372"/>
      <c r="F371" s="372"/>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105" x14ac:dyDescent="0.4">
      <c r="A374" s="130" t="s">
        <v>115</v>
      </c>
      <c r="B374" s="104">
        <v>1</v>
      </c>
      <c r="C374" s="104"/>
      <c r="D374" s="131" t="s">
        <v>510</v>
      </c>
      <c r="E374" s="105" t="s">
        <v>511</v>
      </c>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63" x14ac:dyDescent="0.4">
      <c r="A377" s="130" t="s">
        <v>325</v>
      </c>
      <c r="B377" s="104">
        <v>1</v>
      </c>
      <c r="C377" s="104"/>
      <c r="D377" s="105" t="s">
        <v>505</v>
      </c>
      <c r="E377" s="105" t="s">
        <v>506</v>
      </c>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5"/>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0.90909090909090906</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69.75" customHeight="1" x14ac:dyDescent="0.4">
      <c r="A389" s="135" t="s">
        <v>355</v>
      </c>
      <c r="B389" s="104">
        <v>1</v>
      </c>
      <c r="C389" s="104"/>
      <c r="D389" s="90" t="s">
        <v>501</v>
      </c>
      <c r="E389" s="105" t="s">
        <v>502</v>
      </c>
      <c r="F389" s="105"/>
      <c r="G389" s="96"/>
    </row>
    <row r="390" spans="1:7" ht="84" x14ac:dyDescent="0.4">
      <c r="A390" s="103" t="s">
        <v>152</v>
      </c>
      <c r="B390" s="104">
        <v>0</v>
      </c>
      <c r="C390" s="104"/>
      <c r="D390" s="156" t="s">
        <v>614</v>
      </c>
      <c r="E390" s="105" t="s">
        <v>615</v>
      </c>
      <c r="F390" s="105"/>
      <c r="G390" s="96"/>
    </row>
    <row r="391" spans="1:7" ht="22.5" x14ac:dyDescent="0.4">
      <c r="A391" s="173" t="s">
        <v>318</v>
      </c>
      <c r="B391" s="104">
        <v>2</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1</v>
      </c>
      <c r="C397" s="118" t="str">
        <f>IF(B397=0, -10, "0")</f>
        <v>0</v>
      </c>
      <c r="D397" s="156" t="s">
        <v>507</v>
      </c>
      <c r="E397" s="105" t="s">
        <v>503</v>
      </c>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126" x14ac:dyDescent="0.4">
      <c r="A407" s="103" t="s">
        <v>148</v>
      </c>
      <c r="B407" s="104">
        <v>1</v>
      </c>
      <c r="C407" s="104"/>
      <c r="D407" s="156" t="s">
        <v>508</v>
      </c>
      <c r="E407" s="105" t="s">
        <v>504</v>
      </c>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9"/>
      <c r="B410" s="420"/>
      <c r="C410" s="420"/>
      <c r="D410" s="420"/>
      <c r="E410" s="420"/>
      <c r="F410" s="420"/>
      <c r="G410" s="420"/>
    </row>
    <row r="411" spans="1:7" ht="24.75" x14ac:dyDescent="0.4">
      <c r="A411" s="417" t="s">
        <v>313</v>
      </c>
      <c r="B411" s="417"/>
      <c r="C411" s="417"/>
      <c r="D411" s="417"/>
      <c r="E411" s="417"/>
      <c r="F411" s="417"/>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63" x14ac:dyDescent="0.4">
      <c r="A417" s="139" t="s">
        <v>311</v>
      </c>
      <c r="B417" s="104">
        <v>1</v>
      </c>
      <c r="C417" s="104" t="str">
        <f>IF(B417=0, -5, "0")</f>
        <v>0</v>
      </c>
      <c r="D417" s="156" t="s">
        <v>593</v>
      </c>
      <c r="E417" s="105" t="s">
        <v>512</v>
      </c>
      <c r="F417" s="105"/>
      <c r="G417" s="96"/>
    </row>
    <row r="418" spans="1:7" ht="21" x14ac:dyDescent="0.4">
      <c r="A418" s="152" t="s">
        <v>321</v>
      </c>
      <c r="B418" s="104" t="s">
        <v>30</v>
      </c>
      <c r="C418" s="104"/>
      <c r="D418" s="156"/>
      <c r="E418" s="106"/>
      <c r="F418" s="105"/>
      <c r="G418" s="96"/>
    </row>
    <row r="419" spans="1:7" ht="21" x14ac:dyDescent="0.4">
      <c r="A419" s="190" t="s">
        <v>427</v>
      </c>
      <c r="B419" s="104">
        <v>2</v>
      </c>
      <c r="C419" s="104"/>
      <c r="D419" s="319">
        <v>1</v>
      </c>
      <c r="E419" s="353"/>
      <c r="F419" s="353"/>
      <c r="G419" s="96"/>
    </row>
    <row r="420" spans="1:7" ht="21" x14ac:dyDescent="0.4">
      <c r="A420" s="108" t="s">
        <v>34</v>
      </c>
      <c r="B420" s="108"/>
      <c r="C420" s="108"/>
      <c r="D420" s="108">
        <f>SUM(B389:C409,B412:C419)</f>
        <v>50</v>
      </c>
      <c r="E420" s="90"/>
      <c r="F420" s="96"/>
      <c r="G420" s="96"/>
    </row>
    <row r="421" spans="1:7" ht="21" x14ac:dyDescent="0.4">
      <c r="A421" s="108" t="s">
        <v>33</v>
      </c>
      <c r="B421" s="109"/>
      <c r="C421" s="110"/>
      <c r="D421" s="111">
        <f>D420/(COUNT(B389:C409,B412:C419)*2)</f>
        <v>0.8928571428571429</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70</v>
      </c>
      <c r="E423" s="90"/>
      <c r="F423" s="96"/>
      <c r="G423" s="96"/>
    </row>
    <row r="424" spans="1:7" ht="22.5" x14ac:dyDescent="0.45">
      <c r="A424" s="326" t="s">
        <v>429</v>
      </c>
      <c r="B424" s="153"/>
      <c r="C424" s="154"/>
      <c r="D424" s="127">
        <f>D423/(COUNT(B374:C384,B389:C409,B412:C419)*2)</f>
        <v>0.89743589743589747</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43713</v>
      </c>
      <c r="B427" s="96"/>
      <c r="C427" s="96"/>
      <c r="D427" s="96"/>
      <c r="E427" s="90"/>
      <c r="F427" s="96"/>
      <c r="G427" s="96"/>
    </row>
    <row r="428" spans="1:7" ht="21" x14ac:dyDescent="0.4">
      <c r="A428" s="369" t="s">
        <v>28</v>
      </c>
      <c r="B428" s="371" t="s">
        <v>29</v>
      </c>
      <c r="C428" s="371"/>
      <c r="D428" s="371" t="s">
        <v>42</v>
      </c>
      <c r="E428" s="372" t="s">
        <v>264</v>
      </c>
      <c r="F428" s="372" t="s">
        <v>295</v>
      </c>
      <c r="G428" s="96"/>
    </row>
    <row r="429" spans="1:7" ht="21" x14ac:dyDescent="0.4">
      <c r="A429" s="369"/>
      <c r="B429" s="100" t="s">
        <v>32</v>
      </c>
      <c r="C429" s="100" t="s">
        <v>31</v>
      </c>
      <c r="D429" s="371"/>
      <c r="E429" s="372"/>
      <c r="F429" s="372"/>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105" x14ac:dyDescent="0.4">
      <c r="A434" s="192" t="s">
        <v>18</v>
      </c>
      <c r="B434" s="104">
        <v>1</v>
      </c>
      <c r="C434" s="104"/>
      <c r="D434" s="105" t="s">
        <v>599</v>
      </c>
      <c r="E434" s="105" t="s">
        <v>567</v>
      </c>
      <c r="F434" s="105"/>
      <c r="G434" s="96"/>
    </row>
    <row r="435" spans="1:7" ht="18.75" customHeight="1" x14ac:dyDescent="0.4">
      <c r="A435" s="192" t="s">
        <v>35</v>
      </c>
      <c r="B435" s="104">
        <v>2</v>
      </c>
      <c r="C435" s="104"/>
      <c r="D435" s="105"/>
      <c r="E435" s="106"/>
      <c r="F435" s="105"/>
      <c r="G435" s="96"/>
    </row>
    <row r="436" spans="1:7" ht="84" x14ac:dyDescent="0.4">
      <c r="A436" s="192" t="s">
        <v>298</v>
      </c>
      <c r="B436" s="104">
        <v>1</v>
      </c>
      <c r="C436" s="104"/>
      <c r="D436" s="105" t="s">
        <v>568</v>
      </c>
      <c r="E436" s="105" t="s">
        <v>569</v>
      </c>
      <c r="F436" s="105"/>
      <c r="G436" s="96"/>
    </row>
    <row r="437" spans="1:7" ht="42" x14ac:dyDescent="0.4">
      <c r="A437" s="192" t="s">
        <v>44</v>
      </c>
      <c r="B437" s="104">
        <v>1</v>
      </c>
      <c r="C437" s="104"/>
      <c r="D437" s="131" t="s">
        <v>546</v>
      </c>
      <c r="E437" s="105" t="s">
        <v>547</v>
      </c>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13</v>
      </c>
      <c r="E440" s="90"/>
      <c r="F440" s="96"/>
      <c r="G440" s="96"/>
    </row>
    <row r="441" spans="1:7" ht="21" x14ac:dyDescent="0.4">
      <c r="A441" s="108" t="s">
        <v>33</v>
      </c>
      <c r="B441" s="109"/>
      <c r="C441" s="110"/>
      <c r="D441" s="111">
        <f>D440/(COUNT(B432:C439)*2)</f>
        <v>0.8125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84" x14ac:dyDescent="0.4">
      <c r="A444" s="103" t="s">
        <v>216</v>
      </c>
      <c r="B444" s="104">
        <v>1</v>
      </c>
      <c r="C444" s="104"/>
      <c r="D444" s="105" t="s">
        <v>616</v>
      </c>
      <c r="E444" s="105" t="s">
        <v>617</v>
      </c>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7" t="s">
        <v>304</v>
      </c>
      <c r="B459" s="417"/>
      <c r="C459" s="417"/>
      <c r="D459" s="417"/>
      <c r="E459" s="417"/>
      <c r="F459" s="417"/>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1</v>
      </c>
      <c r="C466" s="104"/>
      <c r="D466" s="319">
        <v>0.5</v>
      </c>
      <c r="E466" s="353"/>
      <c r="F466" s="353"/>
      <c r="G466" s="96"/>
    </row>
    <row r="467" spans="1:7" ht="21" x14ac:dyDescent="0.4">
      <c r="A467" s="108" t="s">
        <v>34</v>
      </c>
      <c r="B467" s="123"/>
      <c r="C467" s="123"/>
      <c r="D467" s="197">
        <f>SUM(B444:C457,B460:C466)</f>
        <v>34</v>
      </c>
      <c r="E467" s="90"/>
      <c r="F467" s="96"/>
      <c r="G467" s="96"/>
    </row>
    <row r="468" spans="1:7" ht="21" x14ac:dyDescent="0.4">
      <c r="A468" s="108" t="s">
        <v>33</v>
      </c>
      <c r="B468" s="109"/>
      <c r="C468" s="110"/>
      <c r="D468" s="111">
        <f>D467/(COUNT(B444:C457,B460:C466)*2)</f>
        <v>0.94444444444444442</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47</v>
      </c>
      <c r="E470" s="90"/>
      <c r="F470" s="96"/>
      <c r="G470" s="96"/>
    </row>
    <row r="471" spans="1:7" ht="22.5" x14ac:dyDescent="0.45">
      <c r="A471" s="326" t="s">
        <v>432</v>
      </c>
      <c r="B471" s="153"/>
      <c r="C471" s="154"/>
      <c r="D471" s="127">
        <f>D470/(COUNT(B444:C457,B432:C439,B460:C466)*2)</f>
        <v>0.90384615384615385</v>
      </c>
      <c r="E471" s="90"/>
      <c r="F471" s="96"/>
      <c r="G471" s="96"/>
    </row>
    <row r="472" spans="1:7" ht="21" x14ac:dyDescent="0.4">
      <c r="A472" s="128"/>
      <c r="B472" s="96"/>
      <c r="C472" s="96"/>
      <c r="D472" s="96"/>
      <c r="E472" s="90"/>
      <c r="F472" s="96"/>
      <c r="G472" s="96"/>
    </row>
    <row r="473" spans="1:7" ht="24.75" x14ac:dyDescent="0.4">
      <c r="A473" s="418" t="s">
        <v>405</v>
      </c>
      <c r="B473" s="418"/>
      <c r="C473" s="418"/>
      <c r="D473" s="418"/>
      <c r="E473" s="418"/>
      <c r="F473" s="418"/>
      <c r="G473" s="96"/>
    </row>
    <row r="474" spans="1:7" ht="21" customHeight="1" x14ac:dyDescent="0.4">
      <c r="A474" s="191">
        <f>B11</f>
        <v>43713</v>
      </c>
      <c r="F474" s="2"/>
      <c r="G474" s="96"/>
    </row>
    <row r="475" spans="1:7" ht="21" x14ac:dyDescent="0.4">
      <c r="A475" s="403" t="s">
        <v>28</v>
      </c>
      <c r="B475" s="404" t="s">
        <v>29</v>
      </c>
      <c r="C475" s="404"/>
      <c r="D475" s="404" t="s">
        <v>42</v>
      </c>
      <c r="E475" s="405" t="s">
        <v>264</v>
      </c>
      <c r="F475" s="405" t="s">
        <v>295</v>
      </c>
      <c r="G475" s="96"/>
    </row>
    <row r="476" spans="1:7" ht="21" x14ac:dyDescent="0.4">
      <c r="A476" s="403"/>
      <c r="B476" s="254" t="s">
        <v>32</v>
      </c>
      <c r="C476" s="254" t="s">
        <v>31</v>
      </c>
      <c r="D476" s="404"/>
      <c r="E476" s="405"/>
      <c r="F476" s="405"/>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8"/>
      <c r="B507" s="388"/>
      <c r="C507" s="388"/>
      <c r="D507" s="388"/>
      <c r="E507" s="388"/>
      <c r="F507" s="388"/>
      <c r="G507" s="388"/>
    </row>
    <row r="508" spans="1:7" ht="26.25" customHeight="1" x14ac:dyDescent="0.5">
      <c r="A508" s="288" t="s">
        <v>304</v>
      </c>
      <c r="B508" s="415"/>
      <c r="C508" s="415"/>
      <c r="D508" s="415"/>
      <c r="E508" s="415"/>
      <c r="F508" s="415"/>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6" t="s">
        <v>97</v>
      </c>
      <c r="B520" s="416"/>
      <c r="C520" s="416"/>
      <c r="D520" s="416"/>
      <c r="E520" s="416"/>
      <c r="F520" s="416"/>
      <c r="G520" s="96"/>
    </row>
    <row r="521" spans="1:7" ht="22.5" customHeight="1" x14ac:dyDescent="0.4">
      <c r="A521" s="191">
        <f>B11</f>
        <v>43713</v>
      </c>
      <c r="B521" s="96"/>
      <c r="C521" s="96"/>
      <c r="D521" s="114"/>
      <c r="E521" s="114"/>
      <c r="F521" s="114"/>
      <c r="G521" s="96"/>
    </row>
    <row r="522" spans="1:7" ht="21" x14ac:dyDescent="0.4">
      <c r="A522" s="410" t="s">
        <v>28</v>
      </c>
      <c r="B522" s="370" t="s">
        <v>29</v>
      </c>
      <c r="C522" s="412"/>
      <c r="D522" s="371" t="s">
        <v>42</v>
      </c>
      <c r="E522" s="372" t="s">
        <v>264</v>
      </c>
      <c r="F522" s="372" t="s">
        <v>295</v>
      </c>
      <c r="G522" s="96"/>
    </row>
    <row r="523" spans="1:7" ht="21" x14ac:dyDescent="0.4">
      <c r="A523" s="411"/>
      <c r="B523" s="249" t="s">
        <v>32</v>
      </c>
      <c r="C523" s="250" t="s">
        <v>31</v>
      </c>
      <c r="D523" s="371"/>
      <c r="E523" s="372"/>
      <c r="F523" s="372"/>
      <c r="G523" s="96"/>
    </row>
    <row r="524" spans="1:7" ht="22.5" x14ac:dyDescent="0.4">
      <c r="A524" s="286"/>
      <c r="B524" s="287"/>
      <c r="C524" s="287"/>
      <c r="D524" s="283"/>
      <c r="E524" s="324"/>
      <c r="F524" s="324"/>
      <c r="G524" s="96"/>
    </row>
    <row r="525" spans="1:7" ht="24.75" x14ac:dyDescent="0.4">
      <c r="A525" s="289" t="s">
        <v>17</v>
      </c>
      <c r="B525" s="251"/>
      <c r="C525" s="413"/>
      <c r="D525" s="413"/>
      <c r="E525" s="413"/>
      <c r="F525" s="414"/>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6" t="s">
        <v>34</v>
      </c>
      <c r="B532" s="377"/>
      <c r="C532" s="378"/>
      <c r="D532" s="315">
        <f>SUM(B526:C531)</f>
        <v>12</v>
      </c>
      <c r="E532" s="202"/>
      <c r="F532" s="202"/>
      <c r="G532" s="96"/>
    </row>
    <row r="533" spans="1:7" ht="21" customHeight="1" x14ac:dyDescent="0.4">
      <c r="A533" s="376" t="s">
        <v>33</v>
      </c>
      <c r="B533" s="377"/>
      <c r="C533" s="378"/>
      <c r="D533" s="298">
        <f>D532/(COUNT(B526:C531)*2)</f>
        <v>1</v>
      </c>
      <c r="E533" s="202"/>
      <c r="F533" s="202"/>
      <c r="G533" s="96"/>
    </row>
    <row r="534" spans="1:7" ht="21" x14ac:dyDescent="0.4">
      <c r="A534" s="402"/>
      <c r="B534" s="402"/>
      <c r="C534" s="402"/>
      <c r="D534" s="402"/>
      <c r="E534" s="402"/>
      <c r="F534" s="402"/>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63" x14ac:dyDescent="0.4">
      <c r="A538" s="103" t="s">
        <v>288</v>
      </c>
      <c r="B538" s="104">
        <v>1</v>
      </c>
      <c r="C538" s="104"/>
      <c r="D538" s="135" t="s">
        <v>594</v>
      </c>
      <c r="E538" s="105" t="s">
        <v>550</v>
      </c>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2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6"/>
      <c r="B546" s="407"/>
      <c r="C546" s="407"/>
      <c r="D546" s="407"/>
      <c r="E546" s="407"/>
      <c r="F546" s="407"/>
      <c r="G546" s="407"/>
    </row>
    <row r="547" spans="1:7" ht="35.25" customHeight="1" x14ac:dyDescent="0.4">
      <c r="A547" s="290" t="s">
        <v>304</v>
      </c>
      <c r="B547" s="265"/>
      <c r="C547" s="408"/>
      <c r="D547" s="408"/>
      <c r="E547" s="408"/>
      <c r="F547" s="409"/>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v>2</v>
      </c>
      <c r="C555" s="104"/>
      <c r="D555" s="319">
        <v>1</v>
      </c>
      <c r="E555" s="353"/>
      <c r="F555" s="353"/>
      <c r="G555" s="96"/>
    </row>
    <row r="556" spans="1:7" ht="21" x14ac:dyDescent="0.4">
      <c r="A556" s="384" t="s">
        <v>34</v>
      </c>
      <c r="B556" s="384"/>
      <c r="C556" s="396"/>
      <c r="D556" s="327">
        <f>SUM(B548:C555,B536:C545)</f>
        <v>29</v>
      </c>
      <c r="E556" s="90"/>
      <c r="F556" s="96"/>
      <c r="G556" s="96"/>
    </row>
    <row r="557" spans="1:7" ht="21" x14ac:dyDescent="0.4">
      <c r="A557" s="384" t="s">
        <v>33</v>
      </c>
      <c r="B557" s="384"/>
      <c r="C557" s="384"/>
      <c r="D557" s="298">
        <f>D556/(COUNT(B548:C555,B536:C545)*2)</f>
        <v>0.96666666666666667</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41</v>
      </c>
      <c r="E559" s="90"/>
      <c r="F559" s="96"/>
      <c r="G559" s="96"/>
    </row>
    <row r="560" spans="1:7" ht="21" customHeight="1" x14ac:dyDescent="0.45">
      <c r="A560" s="326" t="s">
        <v>436</v>
      </c>
      <c r="B560" s="153"/>
      <c r="C560" s="154"/>
      <c r="D560" s="127">
        <f>D559/(COUNT(B536:C545,B526:C531,B548:C555)*2)</f>
        <v>0.97619047619047616</v>
      </c>
      <c r="E560" s="239"/>
      <c r="F560" s="239"/>
      <c r="G560" s="96"/>
    </row>
    <row r="561" spans="1:7" ht="21" customHeight="1" x14ac:dyDescent="0.4">
      <c r="A561" s="128"/>
      <c r="B561" s="96"/>
      <c r="C561" s="96"/>
      <c r="D561" s="96"/>
      <c r="E561" s="90"/>
      <c r="F561" s="96"/>
      <c r="G561" s="96"/>
    </row>
    <row r="562" spans="1:7" ht="21" x14ac:dyDescent="0.4">
      <c r="A562" s="402"/>
      <c r="B562" s="402"/>
      <c r="C562" s="402"/>
      <c r="D562" s="402"/>
      <c r="E562" s="402"/>
      <c r="F562" s="402"/>
      <c r="G562" s="96"/>
    </row>
    <row r="563" spans="1:7" ht="22.5" x14ac:dyDescent="0.45">
      <c r="A563" s="383" t="s">
        <v>19</v>
      </c>
      <c r="B563" s="383"/>
      <c r="C563" s="383"/>
      <c r="D563" s="383"/>
      <c r="E563" s="383"/>
      <c r="F563" s="383"/>
      <c r="G563" s="96"/>
    </row>
    <row r="564" spans="1:7" ht="22.5" x14ac:dyDescent="0.4">
      <c r="A564" s="198">
        <f>B11</f>
        <v>43713</v>
      </c>
      <c r="B564" s="96"/>
      <c r="C564" s="96"/>
      <c r="D564" s="280"/>
      <c r="E564" s="280"/>
      <c r="F564" s="280"/>
      <c r="G564" s="96"/>
    </row>
    <row r="565" spans="1:7" ht="21" x14ac:dyDescent="0.4">
      <c r="A565" s="403" t="s">
        <v>28</v>
      </c>
      <c r="B565" s="404" t="s">
        <v>29</v>
      </c>
      <c r="C565" s="404"/>
      <c r="D565" s="404" t="s">
        <v>42</v>
      </c>
      <c r="E565" s="405" t="s">
        <v>264</v>
      </c>
      <c r="F565" s="405" t="s">
        <v>295</v>
      </c>
      <c r="G565" s="96"/>
    </row>
    <row r="566" spans="1:7" ht="21" x14ac:dyDescent="0.4">
      <c r="A566" s="403"/>
      <c r="B566" s="254" t="s">
        <v>32</v>
      </c>
      <c r="C566" s="254" t="s">
        <v>31</v>
      </c>
      <c r="D566" s="404"/>
      <c r="E566" s="405"/>
      <c r="F566" s="405"/>
      <c r="G566" s="96"/>
    </row>
    <row r="567" spans="1:7" ht="22.5" x14ac:dyDescent="0.4">
      <c r="A567" s="291"/>
      <c r="B567" s="292"/>
      <c r="C567" s="292"/>
      <c r="D567" s="292"/>
      <c r="E567" s="268"/>
      <c r="F567" s="293"/>
      <c r="G567" s="96"/>
    </row>
    <row r="568" spans="1:7" ht="24.75" x14ac:dyDescent="0.4">
      <c r="A568" s="393" t="s">
        <v>10</v>
      </c>
      <c r="B568" s="394"/>
      <c r="C568" s="394"/>
      <c r="D568" s="394"/>
      <c r="E568" s="394"/>
      <c r="F568" s="395"/>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115.5" customHeight="1" x14ac:dyDescent="0.4">
      <c r="A575" s="174" t="s">
        <v>21</v>
      </c>
      <c r="B575" s="104">
        <v>1</v>
      </c>
      <c r="C575" s="118" t="str">
        <f>IF(B575=0, -5, "0")</f>
        <v>0</v>
      </c>
      <c r="D575" s="103" t="s">
        <v>595</v>
      </c>
      <c r="E575" s="105" t="s">
        <v>562</v>
      </c>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4" t="s">
        <v>34</v>
      </c>
      <c r="B578" s="384"/>
      <c r="C578" s="396"/>
      <c r="D578" s="327">
        <f>SUM(B569:C577)</f>
        <v>17</v>
      </c>
      <c r="E578" s="90"/>
      <c r="F578" s="96"/>
      <c r="G578" s="96"/>
    </row>
    <row r="579" spans="1:7" ht="21" x14ac:dyDescent="0.4">
      <c r="A579" s="384" t="s">
        <v>33</v>
      </c>
      <c r="B579" s="384"/>
      <c r="C579" s="384"/>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397" t="s">
        <v>23</v>
      </c>
      <c r="B581" s="398"/>
      <c r="C581" s="398"/>
      <c r="D581" s="398"/>
      <c r="E581" s="398"/>
      <c r="F581" s="399"/>
      <c r="G581" s="96"/>
    </row>
    <row r="582" spans="1:7" ht="21" x14ac:dyDescent="0.4">
      <c r="A582" s="103" t="s">
        <v>87</v>
      </c>
      <c r="B582" s="104">
        <v>2</v>
      </c>
      <c r="C582" s="104"/>
      <c r="D582" s="105"/>
      <c r="E582" s="106"/>
      <c r="F582" s="105"/>
      <c r="G582" s="96"/>
    </row>
    <row r="583" spans="1:7" ht="97.5" customHeight="1" x14ac:dyDescent="0.45">
      <c r="A583" s="184" t="s">
        <v>7</v>
      </c>
      <c r="B583" s="104">
        <v>0</v>
      </c>
      <c r="C583" s="118">
        <f>IF(B583=0, -10, "0")</f>
        <v>-10</v>
      </c>
      <c r="D583" s="141" t="s">
        <v>596</v>
      </c>
      <c r="E583" s="105" t="s">
        <v>563</v>
      </c>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0" t="s">
        <v>370</v>
      </c>
      <c r="B588" s="401"/>
      <c r="C588" s="401"/>
      <c r="D588" s="401"/>
      <c r="E588" s="401"/>
      <c r="F588" s="401"/>
      <c r="G588" s="401"/>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1</v>
      </c>
      <c r="C595" s="104"/>
      <c r="D595" s="319">
        <v>0.66700000000000004</v>
      </c>
      <c r="E595" s="353"/>
      <c r="F595" s="353"/>
      <c r="G595" s="96"/>
    </row>
    <row r="596" spans="1:7" ht="21" x14ac:dyDescent="0.4">
      <c r="A596" s="384" t="s">
        <v>34</v>
      </c>
      <c r="B596" s="384"/>
      <c r="C596" s="396"/>
      <c r="D596" s="327">
        <f>SUM(B589:C595,B582:C587)</f>
        <v>9</v>
      </c>
      <c r="E596" s="90"/>
      <c r="F596" s="96"/>
      <c r="G596" s="96"/>
    </row>
    <row r="597" spans="1:7" ht="21" x14ac:dyDescent="0.4">
      <c r="A597" s="384" t="s">
        <v>33</v>
      </c>
      <c r="B597" s="384"/>
      <c r="C597" s="384"/>
      <c r="D597" s="298">
        <f>D596/(COUNT(B582:C587,B589:C595)*2)</f>
        <v>0.375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26</v>
      </c>
      <c r="E599" s="239"/>
      <c r="F599" s="239"/>
      <c r="G599" s="96"/>
    </row>
    <row r="600" spans="1:7" ht="22.5" x14ac:dyDescent="0.45">
      <c r="A600" s="390" t="s">
        <v>168</v>
      </c>
      <c r="B600" s="391"/>
      <c r="C600" s="392"/>
      <c r="D600" s="127">
        <f>D599/(COUNT(B569:C577,B589:C595,B582:C587)*2)</f>
        <v>0.61904761904761907</v>
      </c>
      <c r="E600" s="90"/>
      <c r="F600" s="96"/>
      <c r="G600" s="96"/>
    </row>
    <row r="601" spans="1:7" ht="21" x14ac:dyDescent="0.4">
      <c r="A601" s="128"/>
      <c r="B601" s="96"/>
      <c r="C601" s="96"/>
      <c r="G601" s="96"/>
    </row>
    <row r="602" spans="1:7" ht="19.5" customHeight="1" x14ac:dyDescent="0.45">
      <c r="A602" s="383" t="s">
        <v>8</v>
      </c>
      <c r="B602" s="383"/>
      <c r="C602" s="383"/>
      <c r="D602" s="383"/>
      <c r="E602" s="383"/>
      <c r="F602" s="383"/>
      <c r="G602" s="96"/>
    </row>
    <row r="603" spans="1:7" ht="22.5" x14ac:dyDescent="0.4">
      <c r="A603" s="129">
        <f>B11</f>
        <v>43713</v>
      </c>
      <c r="B603" s="96"/>
      <c r="C603" s="96"/>
      <c r="D603" s="114"/>
      <c r="E603" s="114"/>
      <c r="F603" s="114"/>
      <c r="G603" s="96"/>
    </row>
    <row r="604" spans="1:7" ht="21" x14ac:dyDescent="0.4">
      <c r="A604" s="369" t="s">
        <v>28</v>
      </c>
      <c r="B604" s="371" t="s">
        <v>29</v>
      </c>
      <c r="C604" s="371"/>
      <c r="D604" s="371" t="s">
        <v>42</v>
      </c>
      <c r="E604" s="372" t="s">
        <v>264</v>
      </c>
      <c r="F604" s="372" t="s">
        <v>295</v>
      </c>
      <c r="G604" s="96"/>
    </row>
    <row r="605" spans="1:7" ht="18.75" customHeight="1" x14ac:dyDescent="0.4">
      <c r="A605" s="369"/>
      <c r="B605" s="100" t="s">
        <v>32</v>
      </c>
      <c r="C605" s="100" t="s">
        <v>31</v>
      </c>
      <c r="D605" s="371"/>
      <c r="E605" s="372"/>
      <c r="F605" s="372"/>
      <c r="G605" s="96"/>
    </row>
    <row r="606" spans="1:7" ht="18.75" customHeight="1" x14ac:dyDescent="0.4">
      <c r="A606" s="282"/>
      <c r="B606" s="283"/>
      <c r="C606" s="283"/>
      <c r="D606" s="283"/>
      <c r="E606" s="324"/>
      <c r="F606" s="324"/>
      <c r="G606" s="96"/>
    </row>
    <row r="607" spans="1:7" ht="24.75" x14ac:dyDescent="0.4">
      <c r="A607" s="284" t="s">
        <v>90</v>
      </c>
      <c r="B607" s="114"/>
      <c r="C607" s="374"/>
      <c r="D607" s="374"/>
      <c r="E607" s="374"/>
      <c r="F607" s="375"/>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105" x14ac:dyDescent="0.4">
      <c r="A611" s="130" t="s">
        <v>11</v>
      </c>
      <c r="B611" s="104">
        <v>1</v>
      </c>
      <c r="C611" s="104"/>
      <c r="D611" s="105" t="s">
        <v>597</v>
      </c>
      <c r="E611" s="105" t="s">
        <v>560</v>
      </c>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84" t="s">
        <v>34</v>
      </c>
      <c r="B616" s="384"/>
      <c r="C616" s="384"/>
      <c r="D616" s="327">
        <f>SUM(B608:C615)</f>
        <v>15</v>
      </c>
      <c r="E616" s="385"/>
      <c r="F616" s="386"/>
      <c r="G616" s="96"/>
    </row>
    <row r="617" spans="1:7" ht="21" x14ac:dyDescent="0.4">
      <c r="A617" s="384" t="s">
        <v>33</v>
      </c>
      <c r="B617" s="384"/>
      <c r="C617" s="384"/>
      <c r="D617" s="298">
        <f>D616/(COUNT(B608:C615)*2)</f>
        <v>0.9375</v>
      </c>
      <c r="E617" s="387"/>
      <c r="F617" s="388"/>
      <c r="G617" s="96"/>
    </row>
    <row r="618" spans="1:7" ht="21" x14ac:dyDescent="0.4">
      <c r="A618" s="128"/>
      <c r="B618" s="96"/>
      <c r="C618" s="389"/>
      <c r="D618" s="389"/>
      <c r="E618" s="389"/>
      <c r="F618" s="389"/>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64.5" customHeight="1" x14ac:dyDescent="0.45">
      <c r="A621" s="184" t="s">
        <v>50</v>
      </c>
      <c r="B621" s="104">
        <v>0</v>
      </c>
      <c r="C621" s="118">
        <f>IF(B621=0, -10, "0")</f>
        <v>-10</v>
      </c>
      <c r="D621" s="119" t="s">
        <v>564</v>
      </c>
      <c r="E621" s="105" t="s">
        <v>563</v>
      </c>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6" t="s">
        <v>34</v>
      </c>
      <c r="B629" s="377"/>
      <c r="C629" s="378"/>
      <c r="D629" s="201">
        <f>SUM(B620:C628)</f>
        <v>6</v>
      </c>
      <c r="E629" s="258"/>
      <c r="F629" s="258"/>
      <c r="G629" s="256"/>
    </row>
    <row r="630" spans="1:16382" ht="22.5" x14ac:dyDescent="0.4">
      <c r="A630" s="108" t="s">
        <v>33</v>
      </c>
      <c r="B630" s="109"/>
      <c r="C630" s="109"/>
      <c r="D630" s="111">
        <f>D629/(COUNT(B620:C628)*2)</f>
        <v>0.3</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4"/>
      <c r="D632" s="374"/>
      <c r="E632" s="374"/>
      <c r="F632" s="375"/>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6" t="s">
        <v>34</v>
      </c>
      <c r="B639" s="377"/>
      <c r="C639" s="378"/>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79"/>
      <c r="B641" s="379"/>
      <c r="C641" s="379"/>
      <c r="D641" s="379"/>
      <c r="E641" s="379"/>
      <c r="F641" s="379"/>
      <c r="G641" s="379"/>
    </row>
    <row r="642" spans="1:7" ht="24.75" x14ac:dyDescent="0.4">
      <c r="A642" s="284" t="s">
        <v>26</v>
      </c>
      <c r="B642" s="374"/>
      <c r="C642" s="374"/>
      <c r="D642" s="374"/>
      <c r="E642" s="374"/>
      <c r="F642" s="375"/>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6.2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0" t="s">
        <v>304</v>
      </c>
      <c r="B650" s="381"/>
      <c r="C650" s="381"/>
      <c r="D650" s="381"/>
      <c r="E650" s="381"/>
      <c r="F650" s="382"/>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57</v>
      </c>
      <c r="E661" s="90"/>
      <c r="F661" s="96"/>
      <c r="G661" s="96"/>
    </row>
    <row r="662" spans="1:7" ht="22.5" x14ac:dyDescent="0.45">
      <c r="A662" s="326" t="s">
        <v>169</v>
      </c>
      <c r="B662" s="153"/>
      <c r="C662" s="154"/>
      <c r="D662" s="127">
        <f>D661/(COUNT(B651:C657,B620:C628,B633:C638,B608:C615,B643:C649)*2)</f>
        <v>0.79166666666666663</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3" t="s">
        <v>465</v>
      </c>
      <c r="B665" s="383"/>
      <c r="C665" s="383"/>
      <c r="D665" s="383"/>
      <c r="E665" s="383"/>
      <c r="F665" s="383"/>
      <c r="G665" s="96"/>
    </row>
    <row r="666" spans="1:7" ht="21" x14ac:dyDescent="0.4">
      <c r="A666" s="198">
        <f>B11</f>
        <v>43713</v>
      </c>
      <c r="B666" s="96"/>
      <c r="C666" s="96"/>
      <c r="D666" s="96"/>
      <c r="E666" s="90"/>
      <c r="F666" s="96"/>
      <c r="G666" s="96"/>
    </row>
    <row r="667" spans="1:7" ht="21.75" customHeight="1" x14ac:dyDescent="0.4">
      <c r="A667" s="369" t="s">
        <v>28</v>
      </c>
      <c r="B667" s="371" t="s">
        <v>29</v>
      </c>
      <c r="C667" s="371"/>
      <c r="D667" s="371" t="s">
        <v>42</v>
      </c>
      <c r="E667" s="372" t="s">
        <v>264</v>
      </c>
      <c r="F667" s="372" t="s">
        <v>295</v>
      </c>
      <c r="G667" s="96"/>
    </row>
    <row r="668" spans="1:7" ht="21" x14ac:dyDescent="0.4">
      <c r="A668" s="369"/>
      <c r="B668" s="100" t="s">
        <v>32</v>
      </c>
      <c r="C668" s="100" t="s">
        <v>31</v>
      </c>
      <c r="D668" s="371"/>
      <c r="E668" s="372"/>
      <c r="F668" s="372"/>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63" x14ac:dyDescent="0.4">
      <c r="A674" s="103" t="s">
        <v>66</v>
      </c>
      <c r="B674" s="104">
        <v>1</v>
      </c>
      <c r="C674" s="104"/>
      <c r="D674" s="207" t="s">
        <v>570</v>
      </c>
      <c r="E674" s="105" t="s">
        <v>571</v>
      </c>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63" x14ac:dyDescent="0.4">
      <c r="A677" s="311" t="s">
        <v>290</v>
      </c>
      <c r="B677" s="104">
        <v>1</v>
      </c>
      <c r="C677" s="140" t="str">
        <f>IF(B677=0, -5, "0")</f>
        <v>0</v>
      </c>
      <c r="D677" s="160" t="s">
        <v>498</v>
      </c>
      <c r="E677" s="160" t="s">
        <v>499</v>
      </c>
      <c r="F677" s="105"/>
      <c r="G677" s="96"/>
    </row>
    <row r="678" spans="1:7" ht="42" x14ac:dyDescent="0.4">
      <c r="A678" s="107" t="s">
        <v>373</v>
      </c>
      <c r="B678" s="104" t="s">
        <v>30</v>
      </c>
      <c r="C678" s="159"/>
      <c r="D678" s="222"/>
      <c r="E678" s="210"/>
      <c r="F678" s="105"/>
      <c r="G678" s="96"/>
    </row>
    <row r="679" spans="1:7" ht="21" x14ac:dyDescent="0.4">
      <c r="A679" s="107" t="s">
        <v>382</v>
      </c>
      <c r="B679" s="104">
        <v>2</v>
      </c>
      <c r="C679" s="159"/>
      <c r="D679" s="223"/>
      <c r="E679" s="210"/>
      <c r="F679" s="105"/>
      <c r="G679" s="96"/>
    </row>
    <row r="680" spans="1:7" ht="21" x14ac:dyDescent="0.4">
      <c r="A680" s="192" t="s">
        <v>13</v>
      </c>
      <c r="B680" s="104" t="s">
        <v>30</v>
      </c>
      <c r="C680" s="216"/>
      <c r="D680" s="207"/>
      <c r="E680" s="106"/>
      <c r="F680" s="105"/>
      <c r="G680" s="96"/>
    </row>
    <row r="681" spans="1:7" ht="2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84" x14ac:dyDescent="0.4">
      <c r="A684" s="233" t="s">
        <v>461</v>
      </c>
      <c r="B684" s="104">
        <v>1</v>
      </c>
      <c r="C684" s="140" t="str">
        <f>IF(B684=0, -5, "0")</f>
        <v>0</v>
      </c>
      <c r="D684" s="209" t="s">
        <v>500</v>
      </c>
      <c r="E684" s="105" t="s">
        <v>600</v>
      </c>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1</v>
      </c>
      <c r="C689" s="104"/>
      <c r="D689" s="319">
        <v>0.6</v>
      </c>
      <c r="E689" s="353"/>
      <c r="F689" s="353"/>
      <c r="G689" s="96"/>
    </row>
    <row r="690" spans="1:7" ht="22.5" x14ac:dyDescent="0.45">
      <c r="A690" s="326" t="s">
        <v>407</v>
      </c>
      <c r="B690" s="153"/>
      <c r="C690" s="154"/>
      <c r="D690" s="126">
        <f>SUM(B670:C689)</f>
        <v>26</v>
      </c>
      <c r="E690" s="90"/>
      <c r="F690" s="96"/>
      <c r="G690" s="96"/>
    </row>
    <row r="691" spans="1:7" ht="22.5" x14ac:dyDescent="0.45">
      <c r="A691" s="326" t="s">
        <v>408</v>
      </c>
      <c r="B691" s="153"/>
      <c r="C691" s="154"/>
      <c r="D691" s="127">
        <f>D690/(COUNT(B670:C689)*2)</f>
        <v>0.8666666666666667</v>
      </c>
      <c r="G691" s="96"/>
    </row>
    <row r="692" spans="1:7" ht="21" x14ac:dyDescent="0.4">
      <c r="A692" s="202"/>
      <c r="B692" s="259"/>
      <c r="C692" s="259"/>
      <c r="G692" s="215"/>
    </row>
    <row r="693" spans="1:7" ht="21" customHeight="1" x14ac:dyDescent="0.4">
      <c r="A693" s="373" t="s">
        <v>439</v>
      </c>
      <c r="B693" s="373"/>
      <c r="C693" s="373"/>
      <c r="D693" s="373"/>
      <c r="E693" s="373"/>
      <c r="F693" s="373"/>
      <c r="G693" s="215"/>
    </row>
    <row r="694" spans="1:7" ht="21" customHeight="1" x14ac:dyDescent="0.4">
      <c r="A694" s="198">
        <f>B11</f>
        <v>43713</v>
      </c>
      <c r="B694" s="96"/>
      <c r="C694" s="96"/>
      <c r="D694" s="214"/>
      <c r="E694" s="214"/>
      <c r="F694" s="214"/>
      <c r="G694" s="215"/>
    </row>
    <row r="695" spans="1:7" ht="21" x14ac:dyDescent="0.4">
      <c r="A695" s="368" t="s">
        <v>28</v>
      </c>
      <c r="B695" s="370" t="s">
        <v>29</v>
      </c>
      <c r="C695" s="370"/>
      <c r="D695" s="371" t="s">
        <v>42</v>
      </c>
      <c r="E695" s="372" t="s">
        <v>264</v>
      </c>
      <c r="F695" s="372" t="s">
        <v>295</v>
      </c>
      <c r="G695" s="215"/>
    </row>
    <row r="696" spans="1:7" ht="21" x14ac:dyDescent="0.4">
      <c r="A696" s="369"/>
      <c r="B696" s="100" t="s">
        <v>32</v>
      </c>
      <c r="C696" s="100" t="s">
        <v>31</v>
      </c>
      <c r="D696" s="371"/>
      <c r="E696" s="372"/>
      <c r="F696" s="372"/>
      <c r="G696" s="215"/>
    </row>
    <row r="697" spans="1:7" ht="22.5" x14ac:dyDescent="0.4">
      <c r="A697" s="282"/>
      <c r="B697" s="283"/>
      <c r="C697" s="283"/>
      <c r="D697" s="283"/>
      <c r="E697" s="324"/>
      <c r="F697" s="324"/>
      <c r="G697" s="96"/>
    </row>
    <row r="698" spans="1:7" ht="24.75" x14ac:dyDescent="0.4">
      <c r="A698" s="365" t="s">
        <v>299</v>
      </c>
      <c r="B698" s="366"/>
      <c r="C698" s="366"/>
      <c r="D698" s="366"/>
      <c r="E698" s="366"/>
      <c r="F698" s="367"/>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84" x14ac:dyDescent="0.4">
      <c r="A703" s="213" t="s">
        <v>315</v>
      </c>
      <c r="B703" s="216">
        <v>0</v>
      </c>
      <c r="C703" s="216"/>
      <c r="D703" s="133" t="s">
        <v>558</v>
      </c>
      <c r="E703" s="133" t="s">
        <v>559</v>
      </c>
      <c r="F703" s="160"/>
      <c r="G703" s="215"/>
    </row>
    <row r="704" spans="1:7" ht="21" x14ac:dyDescent="0.4">
      <c r="A704" s="108" t="s">
        <v>34</v>
      </c>
      <c r="B704" s="363"/>
      <c r="C704" s="364"/>
      <c r="D704" s="201">
        <f>SUM(B699:C703)</f>
        <v>8</v>
      </c>
      <c r="E704" s="90"/>
      <c r="F704" s="96"/>
      <c r="G704" s="96"/>
    </row>
    <row r="705" spans="1:7" ht="21" x14ac:dyDescent="0.4">
      <c r="A705" s="108" t="s">
        <v>33</v>
      </c>
      <c r="B705" s="363"/>
      <c r="C705" s="364"/>
      <c r="D705" s="306">
        <f>D704/(COUNT(B699:C703)*2)</f>
        <v>0.8</v>
      </c>
      <c r="E705" s="90"/>
      <c r="F705" s="96"/>
      <c r="G705" s="96"/>
    </row>
    <row r="706" spans="1:7" ht="21" x14ac:dyDescent="0.4">
      <c r="A706" s="149"/>
      <c r="B706" s="294"/>
      <c r="C706" s="294"/>
      <c r="D706" s="204"/>
      <c r="E706" s="304"/>
      <c r="F706" s="305"/>
      <c r="G706" s="96"/>
    </row>
    <row r="707" spans="1:7" ht="24.75" x14ac:dyDescent="0.4">
      <c r="A707" s="365" t="s">
        <v>300</v>
      </c>
      <c r="B707" s="366"/>
      <c r="C707" s="366"/>
      <c r="D707" s="366"/>
      <c r="E707" s="366"/>
      <c r="F707" s="367"/>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1</v>
      </c>
      <c r="C710" s="104"/>
      <c r="D710" s="319">
        <v>0.5</v>
      </c>
      <c r="E710" s="321"/>
      <c r="F710" s="321"/>
    </row>
    <row r="711" spans="1:7" ht="21" x14ac:dyDescent="0.3">
      <c r="A711" s="108" t="s">
        <v>34</v>
      </c>
      <c r="B711" s="108"/>
      <c r="C711" s="123"/>
      <c r="D711" s="281">
        <f>SUM(B708:C710)</f>
        <v>5</v>
      </c>
    </row>
    <row r="712" spans="1:7" ht="21" x14ac:dyDescent="0.4">
      <c r="A712" s="108" t="s">
        <v>33</v>
      </c>
      <c r="B712" s="109"/>
      <c r="C712" s="110"/>
      <c r="D712" s="261">
        <f>D711/(COUNT(B708:C710)*2)</f>
        <v>0.83333333333333337</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13</v>
      </c>
      <c r="G714" s="96"/>
    </row>
    <row r="715" spans="1:7" ht="22.5" x14ac:dyDescent="0.45">
      <c r="A715" s="326" t="s">
        <v>410</v>
      </c>
      <c r="B715" s="153"/>
      <c r="C715" s="154"/>
      <c r="D715" s="127">
        <f>D714/(COUNT(B708:C710,B699:C703)*2)</f>
        <v>0.8125</v>
      </c>
      <c r="E715" s="90"/>
      <c r="F715" s="96"/>
    </row>
    <row r="716" spans="1:7" x14ac:dyDescent="0.3">
      <c r="A716" s="2"/>
    </row>
    <row r="717" spans="1:7" s="3" customFormat="1" ht="22.5" x14ac:dyDescent="0.45">
      <c r="A717" s="295" t="s">
        <v>402</v>
      </c>
      <c r="B717" s="36"/>
      <c r="C717" s="36"/>
      <c r="D717" s="320">
        <f>AVERAGE(D710,D689,D657,D595,D555,D515,D466,D419,D361,D295,D240,D181,D127,D43)</f>
        <v>0.80700000000000005</v>
      </c>
      <c r="E717" s="84"/>
      <c r="F717" s="85"/>
      <c r="G717" s="80"/>
    </row>
    <row r="718" spans="1:7" ht="22.5" x14ac:dyDescent="0.3">
      <c r="A718" s="19" t="s">
        <v>403</v>
      </c>
      <c r="B718" s="20"/>
      <c r="C718" s="21"/>
      <c r="D718" s="22">
        <f>SUM(D714,D690,D661,D599,D559,D516,D470,D423,D365,D299,D244,D182,D128,D47)</f>
        <v>532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0.77551020408163263</v>
      </c>
      <c r="E719" s="3"/>
      <c r="F719" s="3"/>
    </row>
  </sheetData>
  <sheetProtection algorithmName="SHA-512" hashValue="TaZ85GPGLfKIYfzXo/u0DKHpT42X5XuE3nsHYUNrahI0bCO+e2m23sn6cHim277uTr0etHB6UvpOXbQArLJ9jg==" saltValue="0yz3RHq/sTDV2wmAjRjx0g=="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190" zoomScale="80" zoomScaleNormal="90" zoomScaleSheetLayoutView="80" workbookViewId="0">
      <selection activeCell="D19" sqref="D1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3"/>
      <c r="E1" s="473"/>
      <c r="F1" s="473"/>
      <c r="G1" s="47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4" t="s">
        <v>46</v>
      </c>
      <c r="B6" s="474"/>
      <c r="C6" s="474"/>
      <c r="D6" s="474"/>
      <c r="E6" s="474"/>
      <c r="F6" s="474"/>
      <c r="G6" s="79"/>
    </row>
    <row r="7" spans="1:7" s="2" customFormat="1" ht="21.75" customHeight="1" x14ac:dyDescent="0.45">
      <c r="A7" s="475" t="str">
        <f>'Page de garde'!D18</f>
        <v>UHD MENZAH 9</v>
      </c>
      <c r="B7" s="475"/>
      <c r="C7" s="475"/>
      <c r="D7" s="475"/>
      <c r="E7" s="475"/>
      <c r="F7" s="475"/>
      <c r="G7" s="79"/>
    </row>
    <row r="8" spans="1:7" s="2" customFormat="1" ht="24" x14ac:dyDescent="0.45">
      <c r="A8" s="4" t="s">
        <v>39</v>
      </c>
      <c r="B8" s="476" t="str">
        <f>'A3 Exploitation'!B9:F9</f>
        <v>Mme Meriam CHOUCHENE</v>
      </c>
      <c r="C8" s="476"/>
      <c r="D8" s="476"/>
      <c r="E8" s="476"/>
      <c r="F8" s="476"/>
      <c r="G8" s="79"/>
    </row>
    <row r="9" spans="1:7" s="2" customFormat="1" ht="24" x14ac:dyDescent="0.45">
      <c r="A9" s="5" t="s">
        <v>41</v>
      </c>
      <c r="B9" s="477" t="str">
        <f>'A3 Exploitation'!B10:F10</f>
        <v>Chefs rayons ou remplaçants</v>
      </c>
      <c r="C9" s="477"/>
      <c r="D9" s="477"/>
      <c r="E9" s="477"/>
      <c r="F9" s="477"/>
      <c r="G9" s="79"/>
    </row>
    <row r="10" spans="1:7" s="2" customFormat="1" ht="24" x14ac:dyDescent="0.45">
      <c r="A10" s="4" t="s">
        <v>40</v>
      </c>
      <c r="B10" s="472">
        <f>'A3 Exploitation'!B11:F11</f>
        <v>43713</v>
      </c>
      <c r="C10" s="472"/>
      <c r="D10" s="472"/>
      <c r="E10" s="472"/>
      <c r="F10" s="472"/>
      <c r="G10" s="79"/>
    </row>
    <row r="11" spans="1:7" s="2" customFormat="1" ht="24" x14ac:dyDescent="0.45">
      <c r="A11" s="4" t="s">
        <v>248</v>
      </c>
      <c r="B11" s="464">
        <f>D215</f>
        <v>0.84210526315789469</v>
      </c>
      <c r="C11" s="464"/>
      <c r="D11" s="464"/>
      <c r="E11" s="464"/>
      <c r="F11" s="464"/>
      <c r="G11" s="79"/>
    </row>
    <row r="12" spans="1:7" s="2" customFormat="1" ht="22.5" x14ac:dyDescent="0.45">
      <c r="A12" s="1"/>
      <c r="D12" s="443"/>
      <c r="E12" s="443"/>
      <c r="F12" s="443"/>
      <c r="G12" s="443"/>
    </row>
    <row r="13" spans="1:7" s="2" customFormat="1" ht="11.25" customHeight="1" x14ac:dyDescent="0.3">
      <c r="A13" s="465" t="s">
        <v>28</v>
      </c>
      <c r="B13" s="466" t="s">
        <v>29</v>
      </c>
      <c r="C13" s="466"/>
      <c r="D13" s="466" t="s">
        <v>42</v>
      </c>
      <c r="E13" s="466" t="s">
        <v>158</v>
      </c>
      <c r="F13" s="466" t="s">
        <v>159</v>
      </c>
    </row>
    <row r="14" spans="1:7" s="2" customFormat="1" ht="12.75" customHeight="1" x14ac:dyDescent="0.3">
      <c r="A14" s="465"/>
      <c r="B14" s="18" t="s">
        <v>32</v>
      </c>
      <c r="C14" s="18" t="s">
        <v>31</v>
      </c>
      <c r="D14" s="466"/>
      <c r="E14" s="466"/>
      <c r="F14" s="466"/>
      <c r="G14" s="78"/>
    </row>
    <row r="15" spans="1:7" x14ac:dyDescent="0.3">
      <c r="A15" s="467"/>
      <c r="B15" s="468"/>
      <c r="C15" s="468"/>
      <c r="D15" s="468"/>
      <c r="E15" s="468"/>
      <c r="F15" s="468"/>
    </row>
    <row r="16" spans="1:7" ht="19.5" x14ac:dyDescent="0.4">
      <c r="A16" s="469" t="s">
        <v>0</v>
      </c>
      <c r="B16" s="470"/>
      <c r="C16" s="470"/>
      <c r="D16" s="470"/>
      <c r="E16" s="470"/>
      <c r="F16" s="47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ht="33" x14ac:dyDescent="0.3">
      <c r="A19" s="6" t="s">
        <v>68</v>
      </c>
      <c r="B19" s="55">
        <v>1</v>
      </c>
      <c r="C19" s="55"/>
      <c r="D19" s="56" t="s">
        <v>542</v>
      </c>
      <c r="E19" s="56" t="s">
        <v>539</v>
      </c>
      <c r="F19" s="55"/>
    </row>
    <row r="20" spans="1:7" ht="33" x14ac:dyDescent="0.3">
      <c r="A20" s="6" t="s">
        <v>128</v>
      </c>
      <c r="B20" s="55">
        <v>1</v>
      </c>
      <c r="C20" s="55"/>
      <c r="D20" s="56" t="s">
        <v>613</v>
      </c>
      <c r="E20" s="55" t="s">
        <v>543</v>
      </c>
      <c r="F20" s="55"/>
    </row>
    <row r="21" spans="1:7" x14ac:dyDescent="0.3">
      <c r="A21" s="26" t="s">
        <v>440</v>
      </c>
      <c r="B21" s="55">
        <v>2</v>
      </c>
      <c r="C21" s="55"/>
      <c r="D21" s="58"/>
      <c r="E21" s="55"/>
      <c r="F21" s="55"/>
    </row>
    <row r="22" spans="1:7" x14ac:dyDescent="0.3">
      <c r="A22" s="471" t="s">
        <v>34</v>
      </c>
      <c r="B22" s="455"/>
      <c r="C22" s="456"/>
      <c r="D22" s="330">
        <f>SUM(B17:C21)</f>
        <v>8</v>
      </c>
    </row>
    <row r="23" spans="1:7" x14ac:dyDescent="0.3">
      <c r="A23" s="450" t="s">
        <v>249</v>
      </c>
      <c r="B23" s="451"/>
      <c r="C23" s="452"/>
      <c r="D23" s="17">
        <f>D22/(COUNT(B17:C21)*2)</f>
        <v>0.8</v>
      </c>
    </row>
    <row r="24" spans="1:7" x14ac:dyDescent="0.3">
      <c r="A24" s="10"/>
      <c r="B24" s="11"/>
      <c r="C24" s="11"/>
      <c r="D24" s="12"/>
    </row>
    <row r="25" spans="1:7" ht="19.5" x14ac:dyDescent="0.4">
      <c r="A25" s="453" t="s">
        <v>4</v>
      </c>
      <c r="B25" s="454"/>
      <c r="C25" s="454"/>
      <c r="D25" s="454"/>
      <c r="E25" s="454"/>
      <c r="F25" s="454"/>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0" t="s">
        <v>34</v>
      </c>
      <c r="B33" s="451"/>
      <c r="C33" s="452"/>
      <c r="D33" s="329">
        <f>SUM(B26:C32)</f>
        <v>14</v>
      </c>
    </row>
    <row r="34" spans="1:6" x14ac:dyDescent="0.3">
      <c r="A34" s="450" t="s">
        <v>249</v>
      </c>
      <c r="B34" s="451"/>
      <c r="C34" s="452"/>
      <c r="D34" s="17">
        <f>D33/(COUNT(B26:C32)*2)</f>
        <v>1</v>
      </c>
    </row>
    <row r="35" spans="1:6" x14ac:dyDescent="0.3">
      <c r="A35" s="10"/>
      <c r="B35" s="11"/>
      <c r="C35" s="11"/>
      <c r="D35" s="12"/>
    </row>
    <row r="36" spans="1:6" ht="19.5" x14ac:dyDescent="0.4">
      <c r="A36" s="453" t="s">
        <v>178</v>
      </c>
      <c r="B36" s="454"/>
      <c r="C36" s="454"/>
      <c r="D36" s="454"/>
      <c r="E36" s="454"/>
      <c r="F36" s="454"/>
    </row>
    <row r="37" spans="1:6" ht="116.25" x14ac:dyDescent="0.35">
      <c r="A37" s="24" t="s">
        <v>84</v>
      </c>
      <c r="B37" s="55">
        <v>1</v>
      </c>
      <c r="C37" s="6" t="str">
        <f>IF(B37=0, -5, "0")</f>
        <v>0</v>
      </c>
      <c r="D37" s="56" t="s">
        <v>548</v>
      </c>
      <c r="E37" s="56" t="s">
        <v>549</v>
      </c>
      <c r="F37" s="55"/>
    </row>
    <row r="38" spans="1:6" x14ac:dyDescent="0.3">
      <c r="A38" s="6" t="s">
        <v>192</v>
      </c>
      <c r="B38" s="55">
        <v>2</v>
      </c>
      <c r="C38" s="55"/>
      <c r="D38" s="56"/>
      <c r="E38" s="55"/>
      <c r="F38" s="55"/>
    </row>
    <row r="39" spans="1:6" ht="33" x14ac:dyDescent="0.3">
      <c r="A39" s="6" t="s">
        <v>235</v>
      </c>
      <c r="B39" s="55">
        <v>1</v>
      </c>
      <c r="C39" s="55"/>
      <c r="D39" s="56" t="s">
        <v>551</v>
      </c>
      <c r="E39" s="55" t="s">
        <v>552</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0" t="s">
        <v>34</v>
      </c>
      <c r="B42" s="451"/>
      <c r="C42" s="452"/>
      <c r="D42" s="329">
        <f>SUM(B37:C41)</f>
        <v>8</v>
      </c>
    </row>
    <row r="43" spans="1:6" x14ac:dyDescent="0.3">
      <c r="A43" s="450" t="s">
        <v>249</v>
      </c>
      <c r="B43" s="451"/>
      <c r="C43" s="452"/>
      <c r="D43" s="17">
        <f>D42/(COUNT(B37:C41)*2)</f>
        <v>0.8</v>
      </c>
    </row>
    <row r="44" spans="1:6" x14ac:dyDescent="0.3">
      <c r="A44" s="338"/>
      <c r="B44" s="339"/>
      <c r="C44" s="339"/>
      <c r="D44" s="340"/>
    </row>
    <row r="45" spans="1:6" ht="19.5" x14ac:dyDescent="0.4">
      <c r="A45" s="459" t="s">
        <v>405</v>
      </c>
      <c r="B45" s="460"/>
      <c r="C45" s="460"/>
      <c r="D45" s="460"/>
      <c r="E45" s="460"/>
      <c r="F45" s="46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0" t="s">
        <v>34</v>
      </c>
      <c r="B58" s="451"/>
      <c r="C58" s="452"/>
      <c r="D58" s="341">
        <f>SUM(B46:C57)</f>
        <v>0</v>
      </c>
    </row>
    <row r="59" spans="1:6" x14ac:dyDescent="0.3">
      <c r="A59" s="450" t="s">
        <v>249</v>
      </c>
      <c r="B59" s="451"/>
      <c r="C59" s="452"/>
      <c r="D59" s="17" t="e">
        <f>D58/(COUNT(B46:C57)*2)</f>
        <v>#DIV/0!</v>
      </c>
    </row>
    <row r="60" spans="1:6" x14ac:dyDescent="0.3">
      <c r="A60" s="29"/>
      <c r="B60" s="30"/>
      <c r="C60" s="30"/>
      <c r="D60" s="31"/>
    </row>
    <row r="61" spans="1:6" ht="19.5" x14ac:dyDescent="0.4">
      <c r="A61" s="462" t="s">
        <v>19</v>
      </c>
      <c r="B61" s="463"/>
      <c r="C61" s="463"/>
      <c r="D61" s="463"/>
      <c r="E61" s="463"/>
      <c r="F61" s="463"/>
    </row>
    <row r="62" spans="1:6" ht="82.5" x14ac:dyDescent="0.3">
      <c r="A62" s="6" t="s">
        <v>224</v>
      </c>
      <c r="B62" s="55">
        <v>1</v>
      </c>
      <c r="C62" s="55"/>
      <c r="D62" s="56" t="s">
        <v>572</v>
      </c>
      <c r="E62" s="56" t="s">
        <v>573</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t="s">
        <v>561</v>
      </c>
      <c r="E66" s="55"/>
      <c r="F66" s="55"/>
    </row>
    <row r="67" spans="1:6" ht="18" x14ac:dyDescent="0.35">
      <c r="A67" s="24" t="s">
        <v>250</v>
      </c>
      <c r="B67" s="55" t="s">
        <v>30</v>
      </c>
      <c r="C67" s="6" t="str">
        <f>IF(B67=0, -5, "0")</f>
        <v>0</v>
      </c>
      <c r="D67" s="59"/>
      <c r="E67" s="55"/>
      <c r="F67" s="55"/>
    </row>
    <row r="68" spans="1:6" x14ac:dyDescent="0.3">
      <c r="A68" s="450" t="s">
        <v>34</v>
      </c>
      <c r="B68" s="451"/>
      <c r="C68" s="452"/>
      <c r="D68" s="329">
        <f>SUM(B62:C67)</f>
        <v>9</v>
      </c>
    </row>
    <row r="69" spans="1:6" x14ac:dyDescent="0.3">
      <c r="A69" s="450" t="s">
        <v>249</v>
      </c>
      <c r="B69" s="451"/>
      <c r="C69" s="452"/>
      <c r="D69" s="17">
        <f>D68/(COUNT(B62:C67)*2)</f>
        <v>0.9</v>
      </c>
    </row>
    <row r="70" spans="1:6" x14ac:dyDescent="0.3">
      <c r="A70" s="10"/>
      <c r="B70" s="11"/>
      <c r="C70" s="11"/>
      <c r="D70" s="12"/>
    </row>
    <row r="71" spans="1:6" ht="19.5" x14ac:dyDescent="0.4">
      <c r="A71" s="453" t="s">
        <v>8</v>
      </c>
      <c r="B71" s="454"/>
      <c r="C71" s="454"/>
      <c r="D71" s="454"/>
      <c r="E71" s="454"/>
      <c r="F71" s="454"/>
    </row>
    <row r="72" spans="1:6" ht="36" x14ac:dyDescent="0.35">
      <c r="A72" s="25" t="s">
        <v>146</v>
      </c>
      <c r="B72" s="55">
        <v>1</v>
      </c>
      <c r="C72" s="6" t="str">
        <f>IF(B72=0, -5, "0")</f>
        <v>0</v>
      </c>
      <c r="D72" s="56" t="s">
        <v>538</v>
      </c>
      <c r="E72" s="56" t="s">
        <v>539</v>
      </c>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0" t="s">
        <v>34</v>
      </c>
      <c r="B79" s="451"/>
      <c r="C79" s="452"/>
      <c r="D79" s="329">
        <f>SUM(B72:C78)</f>
        <v>13</v>
      </c>
    </row>
    <row r="80" spans="1:6" x14ac:dyDescent="0.3">
      <c r="A80" s="450" t="s">
        <v>249</v>
      </c>
      <c r="B80" s="451"/>
      <c r="C80" s="452"/>
      <c r="D80" s="17">
        <f>D79/(COUNT(B72:C78)*2)</f>
        <v>0.9285714285714286</v>
      </c>
    </row>
    <row r="81" spans="1:6" x14ac:dyDescent="0.3">
      <c r="A81" s="10"/>
      <c r="B81" s="11"/>
      <c r="C81" s="11"/>
      <c r="D81" s="12"/>
    </row>
    <row r="82" spans="1:6" ht="19.5" x14ac:dyDescent="0.4">
      <c r="A82" s="453" t="s">
        <v>463</v>
      </c>
      <c r="B82" s="454"/>
      <c r="C82" s="454"/>
      <c r="D82" s="454"/>
      <c r="E82" s="454"/>
      <c r="F82" s="454"/>
    </row>
    <row r="83" spans="1:6" ht="19.5" x14ac:dyDescent="0.4">
      <c r="A83" s="6" t="s">
        <v>225</v>
      </c>
      <c r="B83" s="61">
        <v>2</v>
      </c>
      <c r="C83" s="62"/>
      <c r="D83" s="56"/>
      <c r="E83" s="63"/>
      <c r="F83" s="55"/>
    </row>
    <row r="84" spans="1:6" ht="34.5" x14ac:dyDescent="0.4">
      <c r="A84" s="6" t="s">
        <v>226</v>
      </c>
      <c r="B84" s="61">
        <v>1</v>
      </c>
      <c r="C84" s="62"/>
      <c r="D84" s="56" t="s">
        <v>576</v>
      </c>
      <c r="E84" s="56" t="s">
        <v>577</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34.5" x14ac:dyDescent="0.4">
      <c r="A89" s="6" t="s">
        <v>81</v>
      </c>
      <c r="B89" s="61">
        <v>1</v>
      </c>
      <c r="C89" s="62"/>
      <c r="D89" s="55" t="s">
        <v>534</v>
      </c>
      <c r="E89" s="56" t="s">
        <v>535</v>
      </c>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33.75" x14ac:dyDescent="0.35">
      <c r="A93" s="28" t="s">
        <v>239</v>
      </c>
      <c r="B93" s="61">
        <v>1</v>
      </c>
      <c r="C93" s="6" t="str">
        <f>IF(B93=0, -5, "0")</f>
        <v>0</v>
      </c>
      <c r="D93" s="56" t="s">
        <v>574</v>
      </c>
      <c r="E93" s="56" t="s">
        <v>575</v>
      </c>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0" t="s">
        <v>34</v>
      </c>
      <c r="B100" s="451"/>
      <c r="C100" s="452"/>
      <c r="D100" s="329">
        <f>SUM(B83:C99)</f>
        <v>23</v>
      </c>
    </row>
    <row r="101" spans="1:6" x14ac:dyDescent="0.3">
      <c r="A101" s="450" t="s">
        <v>249</v>
      </c>
      <c r="B101" s="451"/>
      <c r="C101" s="452"/>
      <c r="D101" s="17">
        <f>D100/(COUNT(B83:C99)*2)</f>
        <v>0.88461538461538458</v>
      </c>
    </row>
    <row r="102" spans="1:6" x14ac:dyDescent="0.3">
      <c r="A102" s="10"/>
      <c r="B102" s="11"/>
      <c r="C102" s="11"/>
      <c r="D102" s="12"/>
    </row>
    <row r="103" spans="1:6" ht="19.5" x14ac:dyDescent="0.4">
      <c r="A103" s="453" t="s">
        <v>170</v>
      </c>
      <c r="B103" s="454"/>
      <c r="C103" s="454"/>
      <c r="D103" s="454"/>
      <c r="E103" s="454"/>
      <c r="F103" s="454"/>
    </row>
    <row r="104" spans="1:6" ht="52.5" customHeight="1" x14ac:dyDescent="0.4">
      <c r="A104" s="32" t="s">
        <v>227</v>
      </c>
      <c r="B104" s="69">
        <v>1</v>
      </c>
      <c r="C104" s="62"/>
      <c r="D104" s="56" t="s">
        <v>513</v>
      </c>
      <c r="E104" s="56" t="s">
        <v>514</v>
      </c>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ht="33" x14ac:dyDescent="0.3">
      <c r="A111" s="6" t="s">
        <v>136</v>
      </c>
      <c r="B111" s="69">
        <v>1</v>
      </c>
      <c r="C111" s="55"/>
      <c r="D111" s="56" t="s">
        <v>520</v>
      </c>
      <c r="E111" s="56" t="s">
        <v>521</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524</v>
      </c>
      <c r="E115" s="56" t="s">
        <v>609</v>
      </c>
      <c r="F115" s="55"/>
    </row>
    <row r="116" spans="1:6" ht="18" x14ac:dyDescent="0.35">
      <c r="A116" s="27" t="s">
        <v>251</v>
      </c>
      <c r="B116" s="69">
        <v>2</v>
      </c>
      <c r="C116" s="6" t="str">
        <f>IF(B116=0, -5, "0")</f>
        <v>0</v>
      </c>
      <c r="D116" s="486"/>
      <c r="E116" s="55"/>
      <c r="F116" s="55"/>
    </row>
    <row r="117" spans="1:6" x14ac:dyDescent="0.3">
      <c r="A117" s="32" t="s">
        <v>191</v>
      </c>
      <c r="B117" s="69">
        <v>2</v>
      </c>
      <c r="C117" s="55"/>
      <c r="D117" s="56"/>
      <c r="E117" s="55"/>
      <c r="F117" s="55"/>
    </row>
    <row r="118" spans="1:6" x14ac:dyDescent="0.3">
      <c r="A118" s="450" t="s">
        <v>34</v>
      </c>
      <c r="B118" s="451"/>
      <c r="C118" s="452"/>
      <c r="D118" s="329">
        <f>SUM(B104:C117)</f>
        <v>17</v>
      </c>
    </row>
    <row r="119" spans="1:6" x14ac:dyDescent="0.3">
      <c r="A119" s="450" t="s">
        <v>249</v>
      </c>
      <c r="B119" s="451"/>
      <c r="C119" s="452"/>
      <c r="D119" s="17">
        <f>D118/(COUNT(B104:C117)*2)</f>
        <v>0.6071428571428571</v>
      </c>
    </row>
    <row r="120" spans="1:6" x14ac:dyDescent="0.3">
      <c r="A120" s="10"/>
      <c r="B120" s="11"/>
      <c r="C120" s="11"/>
      <c r="D120" s="12"/>
    </row>
    <row r="121" spans="1:6" x14ac:dyDescent="0.3">
      <c r="A121" s="29"/>
      <c r="B121" s="30"/>
      <c r="C121" s="30"/>
      <c r="D121" s="31"/>
    </row>
    <row r="122" spans="1:6" ht="19.5" x14ac:dyDescent="0.4">
      <c r="A122" s="453" t="s">
        <v>171</v>
      </c>
      <c r="B122" s="454"/>
      <c r="C122" s="454"/>
      <c r="D122" s="454"/>
      <c r="E122" s="454"/>
      <c r="F122" s="454"/>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0" t="s">
        <v>34</v>
      </c>
      <c r="B134" s="451"/>
      <c r="C134" s="452"/>
      <c r="D134" s="329">
        <f>SUM(B123:C133)</f>
        <v>22</v>
      </c>
    </row>
    <row r="135" spans="1:6" x14ac:dyDescent="0.3">
      <c r="A135" s="450" t="s">
        <v>249</v>
      </c>
      <c r="B135" s="451"/>
      <c r="C135" s="452"/>
      <c r="D135" s="17">
        <f>D134/(COUNT(B123:C133)*2)</f>
        <v>1</v>
      </c>
    </row>
    <row r="136" spans="1:6" x14ac:dyDescent="0.3">
      <c r="A136" s="10"/>
      <c r="B136" s="11"/>
      <c r="C136" s="11"/>
      <c r="D136" s="12"/>
    </row>
    <row r="137" spans="1:6" ht="19.5" x14ac:dyDescent="0.4">
      <c r="A137" s="453" t="s">
        <v>154</v>
      </c>
      <c r="B137" s="454"/>
      <c r="C137" s="454"/>
      <c r="D137" s="454"/>
      <c r="E137" s="454"/>
      <c r="F137" s="454"/>
    </row>
    <row r="138" spans="1:6" ht="198" x14ac:dyDescent="0.3">
      <c r="A138" s="26" t="s">
        <v>229</v>
      </c>
      <c r="B138" s="70">
        <v>1</v>
      </c>
      <c r="C138" s="55"/>
      <c r="D138" s="71" t="s">
        <v>578</v>
      </c>
      <c r="E138" s="71" t="s">
        <v>579</v>
      </c>
      <c r="F138" s="55"/>
    </row>
    <row r="139" spans="1:6" ht="49.5" x14ac:dyDescent="0.3">
      <c r="A139" s="26" t="s">
        <v>226</v>
      </c>
      <c r="B139" s="70">
        <v>1</v>
      </c>
      <c r="C139" s="55"/>
      <c r="D139" s="56" t="s">
        <v>474</v>
      </c>
      <c r="E139" s="56" t="s">
        <v>610</v>
      </c>
      <c r="F139" s="55"/>
    </row>
    <row r="140" spans="1:6" ht="19.5" x14ac:dyDescent="0.4">
      <c r="A140" s="6" t="s">
        <v>247</v>
      </c>
      <c r="B140" s="70">
        <v>2</v>
      </c>
      <c r="C140" s="62"/>
      <c r="D140" s="56"/>
      <c r="E140" s="56"/>
      <c r="F140" s="55"/>
    </row>
    <row r="141" spans="1:6" ht="51" x14ac:dyDescent="0.4">
      <c r="A141" s="6" t="s">
        <v>204</v>
      </c>
      <c r="B141" s="70">
        <v>1</v>
      </c>
      <c r="C141" s="62"/>
      <c r="D141" s="56" t="s">
        <v>471</v>
      </c>
      <c r="E141" s="56" t="s">
        <v>472</v>
      </c>
      <c r="F141" s="55"/>
    </row>
    <row r="142" spans="1:6" ht="51" x14ac:dyDescent="0.4">
      <c r="A142" s="6" t="s">
        <v>246</v>
      </c>
      <c r="B142" s="70">
        <v>1</v>
      </c>
      <c r="C142" s="62"/>
      <c r="D142" s="56" t="s">
        <v>611</v>
      </c>
      <c r="E142" s="56" t="s">
        <v>491</v>
      </c>
      <c r="F142" s="55"/>
    </row>
    <row r="143" spans="1:6" ht="36" x14ac:dyDescent="0.35">
      <c r="A143" s="25" t="s">
        <v>172</v>
      </c>
      <c r="B143" s="70">
        <v>2</v>
      </c>
      <c r="C143" s="6" t="str">
        <f>IF(B143=0, -5, "0")</f>
        <v>0</v>
      </c>
      <c r="D143" s="66"/>
      <c r="E143" s="63"/>
      <c r="F143" s="55"/>
    </row>
    <row r="144" spans="1:6" ht="18" x14ac:dyDescent="0.35">
      <c r="A144" s="24" t="s">
        <v>195</v>
      </c>
      <c r="B144" s="70">
        <v>1</v>
      </c>
      <c r="C144" s="6" t="str">
        <f>IF(B144=0, -5, "0")</f>
        <v>0</v>
      </c>
      <c r="D144" s="56" t="s">
        <v>477</v>
      </c>
      <c r="E144" s="56" t="s">
        <v>478</v>
      </c>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0" t="s">
        <v>34</v>
      </c>
      <c r="B149" s="451"/>
      <c r="C149" s="452"/>
      <c r="D149" s="329">
        <f>SUM(B138:C148)</f>
        <v>17</v>
      </c>
    </row>
    <row r="150" spans="1:6" x14ac:dyDescent="0.3">
      <c r="A150" s="450" t="s">
        <v>249</v>
      </c>
      <c r="B150" s="451"/>
      <c r="C150" s="452"/>
      <c r="D150" s="16">
        <f>D149/(COUNT(B138:C148)*2)</f>
        <v>0.77272727272727271</v>
      </c>
    </row>
    <row r="151" spans="1:6" x14ac:dyDescent="0.3">
      <c r="A151" s="10"/>
      <c r="B151" s="11"/>
      <c r="C151" s="11"/>
      <c r="D151" s="15"/>
    </row>
    <row r="152" spans="1:6" ht="19.5" x14ac:dyDescent="0.4">
      <c r="A152" s="453" t="s">
        <v>61</v>
      </c>
      <c r="B152" s="454"/>
      <c r="C152" s="454"/>
      <c r="D152" s="454"/>
      <c r="E152" s="454"/>
      <c r="F152" s="454"/>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66" x14ac:dyDescent="0.3">
      <c r="A163" s="32" t="s">
        <v>173</v>
      </c>
      <c r="B163" s="69">
        <v>1</v>
      </c>
      <c r="C163" s="56"/>
      <c r="D163" s="56" t="s">
        <v>509</v>
      </c>
      <c r="E163" s="56" t="s">
        <v>612</v>
      </c>
      <c r="F163" s="55"/>
    </row>
    <row r="164" spans="1:6" ht="33" x14ac:dyDescent="0.3">
      <c r="A164" s="6" t="s">
        <v>259</v>
      </c>
      <c r="B164" s="69">
        <v>1</v>
      </c>
      <c r="C164" s="56"/>
      <c r="D164" s="56" t="s">
        <v>532</v>
      </c>
      <c r="E164" s="56" t="s">
        <v>533</v>
      </c>
      <c r="F164" s="55"/>
    </row>
    <row r="165" spans="1:6" x14ac:dyDescent="0.3">
      <c r="A165" s="450" t="s">
        <v>34</v>
      </c>
      <c r="B165" s="451"/>
      <c r="C165" s="452"/>
      <c r="D165" s="329">
        <f>SUM(B153:C164)</f>
        <v>22</v>
      </c>
    </row>
    <row r="166" spans="1:6" x14ac:dyDescent="0.3">
      <c r="A166" s="450" t="s">
        <v>249</v>
      </c>
      <c r="B166" s="451"/>
      <c r="C166" s="452"/>
      <c r="D166" s="17">
        <f>D165/(COUNT(B153:C164)*2)</f>
        <v>0.91666666666666663</v>
      </c>
    </row>
    <row r="167" spans="1:6" x14ac:dyDescent="0.3">
      <c r="A167" s="10"/>
      <c r="B167" s="11"/>
      <c r="C167" s="11"/>
      <c r="D167" s="12"/>
    </row>
    <row r="168" spans="1:6" ht="19.5" x14ac:dyDescent="0.4">
      <c r="A168" s="453" t="s">
        <v>176</v>
      </c>
      <c r="B168" s="454"/>
      <c r="C168" s="454"/>
      <c r="D168" s="454"/>
      <c r="E168" s="454"/>
      <c r="F168" s="454"/>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1</v>
      </c>
      <c r="C171" s="6" t="str">
        <f>IF(B171=0, -5, "0")</f>
        <v>0</v>
      </c>
      <c r="D171" s="56" t="s">
        <v>557</v>
      </c>
      <c r="E171" s="56" t="s">
        <v>555</v>
      </c>
      <c r="F171" s="55"/>
    </row>
    <row r="172" spans="1:6" ht="33.75" x14ac:dyDescent="0.35">
      <c r="A172" s="24" t="s">
        <v>261</v>
      </c>
      <c r="B172" s="55">
        <v>1</v>
      </c>
      <c r="C172" s="6" t="str">
        <f>IF(B172=0, -5, "0")</f>
        <v>0</v>
      </c>
      <c r="D172" s="56" t="s">
        <v>556</v>
      </c>
      <c r="E172" s="56" t="s">
        <v>555</v>
      </c>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0" t="s">
        <v>34</v>
      </c>
      <c r="B177" s="455"/>
      <c r="C177" s="456"/>
      <c r="D177" s="330">
        <f>SUM(B169:C176)</f>
        <v>14</v>
      </c>
    </row>
    <row r="178" spans="1:6" x14ac:dyDescent="0.3">
      <c r="A178" s="450" t="s">
        <v>249</v>
      </c>
      <c r="B178" s="451"/>
      <c r="C178" s="452"/>
      <c r="D178" s="17">
        <f>D177/(COUNT(B169:C176)*2)</f>
        <v>0.875</v>
      </c>
    </row>
    <row r="179" spans="1:6" x14ac:dyDescent="0.3">
      <c r="A179" s="10"/>
      <c r="B179" s="11"/>
      <c r="C179" s="13"/>
      <c r="D179" s="14"/>
    </row>
    <row r="180" spans="1:6" ht="19.5" x14ac:dyDescent="0.4">
      <c r="A180" s="453" t="s">
        <v>64</v>
      </c>
      <c r="B180" s="454"/>
      <c r="C180" s="454"/>
      <c r="D180" s="454"/>
      <c r="E180" s="454"/>
      <c r="F180" s="454"/>
    </row>
    <row r="181" spans="1:6" ht="83.25" x14ac:dyDescent="0.35">
      <c r="A181" s="24" t="s">
        <v>240</v>
      </c>
      <c r="B181" s="55">
        <v>1</v>
      </c>
      <c r="C181" s="6" t="str">
        <f>IF(B181=0, -5, "0")</f>
        <v>0</v>
      </c>
      <c r="D181" s="56" t="s">
        <v>580</v>
      </c>
      <c r="E181" s="56" t="s">
        <v>515</v>
      </c>
      <c r="F181" s="55"/>
    </row>
    <row r="182" spans="1:6" x14ac:dyDescent="0.3">
      <c r="A182" s="6" t="s">
        <v>241</v>
      </c>
      <c r="B182" s="55">
        <v>2</v>
      </c>
      <c r="C182" s="55"/>
      <c r="D182" s="56"/>
      <c r="E182" s="56"/>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0" t="s">
        <v>34</v>
      </c>
      <c r="B185" s="451"/>
      <c r="C185" s="452"/>
      <c r="D185" s="329">
        <f>SUM(B181:C184)</f>
        <v>7</v>
      </c>
    </row>
    <row r="186" spans="1:6" x14ac:dyDescent="0.3">
      <c r="A186" s="450" t="s">
        <v>249</v>
      </c>
      <c r="B186" s="451"/>
      <c r="C186" s="452"/>
      <c r="D186" s="17">
        <f>D185/(COUNT(B181:C184)*2)</f>
        <v>0.875</v>
      </c>
    </row>
    <row r="187" spans="1:6" x14ac:dyDescent="0.3">
      <c r="A187" s="10"/>
      <c r="B187" s="11"/>
      <c r="C187" s="11"/>
      <c r="D187" s="12"/>
    </row>
    <row r="188" spans="1:6" ht="19.5" x14ac:dyDescent="0.4">
      <c r="A188" s="457" t="s">
        <v>15</v>
      </c>
      <c r="B188" s="458"/>
      <c r="C188" s="458"/>
      <c r="D188" s="458"/>
      <c r="E188" s="458"/>
      <c r="F188" s="458"/>
    </row>
    <row r="189" spans="1:6" ht="49.5" x14ac:dyDescent="0.3">
      <c r="A189" s="6" t="s">
        <v>150</v>
      </c>
      <c r="B189" s="55">
        <v>1</v>
      </c>
      <c r="C189" s="55"/>
      <c r="D189" s="56" t="s">
        <v>581</v>
      </c>
      <c r="E189" s="56" t="s">
        <v>582</v>
      </c>
      <c r="F189" s="55"/>
    </row>
    <row r="190" spans="1:6" x14ac:dyDescent="0.3">
      <c r="A190" s="6" t="s">
        <v>74</v>
      </c>
      <c r="B190" s="55">
        <v>2</v>
      </c>
      <c r="C190" s="55"/>
      <c r="D190" s="76"/>
      <c r="E190" s="55"/>
      <c r="F190" s="55"/>
    </row>
    <row r="191" spans="1:6" ht="33" x14ac:dyDescent="0.3">
      <c r="A191" s="26" t="s">
        <v>165</v>
      </c>
      <c r="B191" s="55">
        <v>1</v>
      </c>
      <c r="C191" s="55"/>
      <c r="D191" s="56" t="s">
        <v>518</v>
      </c>
      <c r="E191" s="56" t="s">
        <v>519</v>
      </c>
      <c r="F191" s="55"/>
    </row>
    <row r="192" spans="1:6" x14ac:dyDescent="0.3">
      <c r="A192" s="6" t="s">
        <v>127</v>
      </c>
      <c r="B192" s="55">
        <v>2</v>
      </c>
      <c r="C192" s="55"/>
      <c r="D192" s="56"/>
      <c r="E192" s="56"/>
      <c r="F192" s="55"/>
    </row>
    <row r="193" spans="1:7" x14ac:dyDescent="0.3">
      <c r="A193" s="450" t="s">
        <v>34</v>
      </c>
      <c r="B193" s="451"/>
      <c r="C193" s="452"/>
      <c r="D193" s="329">
        <f>SUM(B189:C192)</f>
        <v>6</v>
      </c>
    </row>
    <row r="194" spans="1:7" x14ac:dyDescent="0.3">
      <c r="A194" s="450" t="s">
        <v>249</v>
      </c>
      <c r="B194" s="451"/>
      <c r="C194" s="452"/>
      <c r="D194" s="17">
        <f>D193/(COUNT(B189:C192)*2)</f>
        <v>0.75</v>
      </c>
    </row>
    <row r="195" spans="1:7" x14ac:dyDescent="0.3">
      <c r="A195" s="10"/>
      <c r="B195" s="11"/>
      <c r="C195" s="11"/>
      <c r="D195" s="12"/>
    </row>
    <row r="196" spans="1:7" ht="19.5" x14ac:dyDescent="0.4">
      <c r="A196" s="453" t="s">
        <v>65</v>
      </c>
      <c r="B196" s="454"/>
      <c r="C196" s="454"/>
      <c r="D196" s="454"/>
      <c r="E196" s="454"/>
      <c r="F196" s="454"/>
    </row>
    <row r="197" spans="1:7" ht="33" x14ac:dyDescent="0.3">
      <c r="A197" s="26" t="s">
        <v>268</v>
      </c>
      <c r="B197" s="55">
        <v>1</v>
      </c>
      <c r="C197" s="55"/>
      <c r="D197" s="56" t="s">
        <v>540</v>
      </c>
      <c r="E197" s="56" t="s">
        <v>541</v>
      </c>
      <c r="F197" s="55"/>
    </row>
    <row r="198" spans="1:7" ht="33" x14ac:dyDescent="0.3">
      <c r="A198" s="26" t="s">
        <v>179</v>
      </c>
      <c r="B198" s="55">
        <v>1</v>
      </c>
      <c r="C198" s="55"/>
      <c r="D198" s="56" t="s">
        <v>530</v>
      </c>
      <c r="E198" s="56" t="s">
        <v>531</v>
      </c>
      <c r="F198" s="55"/>
    </row>
    <row r="199" spans="1:7" ht="35.25" customHeight="1" x14ac:dyDescent="0.3">
      <c r="A199" s="6" t="s">
        <v>75</v>
      </c>
      <c r="B199" s="55">
        <v>1</v>
      </c>
      <c r="C199" s="55"/>
      <c r="D199" s="56" t="s">
        <v>488</v>
      </c>
      <c r="E199" s="56" t="s">
        <v>489</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0" t="s">
        <v>34</v>
      </c>
      <c r="B202" s="451"/>
      <c r="C202" s="452"/>
      <c r="D202" s="329">
        <f>SUM(B197:C201)</f>
        <v>7</v>
      </c>
    </row>
    <row r="203" spans="1:7" x14ac:dyDescent="0.3">
      <c r="A203" s="450" t="s">
        <v>249</v>
      </c>
      <c r="B203" s="451"/>
      <c r="C203" s="452"/>
      <c r="D203" s="17">
        <f>D202/(COUNT(B197:C201)*2)</f>
        <v>0.7</v>
      </c>
    </row>
    <row r="204" spans="1:7" x14ac:dyDescent="0.3">
      <c r="A204" s="10"/>
      <c r="B204" s="11"/>
      <c r="C204" s="11"/>
      <c r="D204" s="12"/>
    </row>
    <row r="205" spans="1:7" ht="19.5" x14ac:dyDescent="0.4">
      <c r="A205" s="453" t="s">
        <v>175</v>
      </c>
      <c r="B205" s="454"/>
      <c r="C205" s="454"/>
      <c r="D205" s="454"/>
      <c r="E205" s="454"/>
      <c r="F205" s="454"/>
    </row>
    <row r="206" spans="1:7" ht="49.5" x14ac:dyDescent="0.3">
      <c r="A206" s="26" t="s">
        <v>302</v>
      </c>
      <c r="B206" s="55">
        <v>1</v>
      </c>
      <c r="C206" s="55"/>
      <c r="D206" s="56" t="s">
        <v>583</v>
      </c>
      <c r="E206" s="56" t="s">
        <v>584</v>
      </c>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0" t="s">
        <v>34</v>
      </c>
      <c r="B210" s="451"/>
      <c r="C210" s="452"/>
      <c r="D210" s="34">
        <f>SUM(B206:C209)</f>
        <v>5</v>
      </c>
    </row>
    <row r="211" spans="1:6" x14ac:dyDescent="0.3">
      <c r="A211" s="450" t="s">
        <v>249</v>
      </c>
      <c r="B211" s="451"/>
      <c r="C211" s="452"/>
      <c r="D211" s="17">
        <f>D210/(COUNT(B206:C209)*2)</f>
        <v>0.83333333333333337</v>
      </c>
    </row>
    <row r="213" spans="1:6" ht="18" x14ac:dyDescent="0.35">
      <c r="A213" s="37" t="s">
        <v>402</v>
      </c>
      <c r="B213" s="36"/>
      <c r="C213" s="36"/>
      <c r="D213" s="87">
        <v>0.19</v>
      </c>
      <c r="E213" s="323" t="e">
        <f>COUNTIF(#REF!,"ok")</f>
        <v>#REF!</v>
      </c>
      <c r="F213" s="323">
        <f>COUNTA(#REF!)</f>
        <v>1</v>
      </c>
    </row>
    <row r="214" spans="1:6" ht="22.5" x14ac:dyDescent="0.3">
      <c r="A214" s="19" t="s">
        <v>403</v>
      </c>
      <c r="B214" s="20"/>
      <c r="C214" s="21"/>
      <c r="D214" s="22">
        <f>SUM(D210,D202,D193,D185,D177,D79,D68,D33,D22,D134,D165,D149,D118,D100,D42,D58)</f>
        <v>192</v>
      </c>
    </row>
    <row r="215" spans="1:6" ht="22.5" x14ac:dyDescent="0.3">
      <c r="A215" s="19" t="s">
        <v>274</v>
      </c>
      <c r="B215" s="20"/>
      <c r="C215" s="21"/>
      <c r="D215" s="23">
        <f>D214/(COUNT(B206:C209,B197:C201,B189:C192,B181:C184,B169:C176,B72:C78,B62:C67,B26:C32,B17:C21,B123:C133,B153:C164,B138:C148,B104:C117,B83:C99,B37:C41,B46:C57)*2)</f>
        <v>0.84210526315789469</v>
      </c>
    </row>
  </sheetData>
  <sheetProtection algorithmName="SHA-512" hashValue="6uX2dCQJizZVFzTTOEJz+Tq+/hINGc3t3edYzFYbFPKQ01VE2zpYzHAmYs+Vo7pZmAT2wAHyHl2cKIjo3nMWLQ==" saltValue="B9+v60tVvu74UCpwo0CCn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3"/>
      <c r="E1" s="443"/>
      <c r="F1" s="443"/>
      <c r="G1" s="443"/>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4" t="s">
        <v>149</v>
      </c>
      <c r="B7" s="444"/>
      <c r="C7" s="444"/>
      <c r="D7" s="444"/>
      <c r="E7" s="444"/>
      <c r="F7" s="444"/>
      <c r="G7" s="93"/>
    </row>
    <row r="8" spans="1:7" ht="22.5" x14ac:dyDescent="0.45">
      <c r="A8" s="445" t="str">
        <f>'Page de garde'!D18</f>
        <v>UHD MENZAH 9</v>
      </c>
      <c r="B8" s="445"/>
      <c r="C8" s="445"/>
      <c r="D8" s="445"/>
      <c r="E8" s="445"/>
      <c r="F8" s="445"/>
      <c r="G8" s="93"/>
    </row>
    <row r="9" spans="1:7" ht="22.5" x14ac:dyDescent="0.45">
      <c r="A9" s="94" t="s">
        <v>39</v>
      </c>
      <c r="B9" s="446"/>
      <c r="C9" s="446"/>
      <c r="D9" s="446"/>
      <c r="E9" s="446"/>
      <c r="F9" s="446"/>
      <c r="G9" s="93"/>
    </row>
    <row r="10" spans="1:7" ht="22.5" x14ac:dyDescent="0.45">
      <c r="A10" s="95" t="s">
        <v>41</v>
      </c>
      <c r="B10" s="447"/>
      <c r="C10" s="447"/>
      <c r="D10" s="447"/>
      <c r="E10" s="447"/>
      <c r="F10" s="447"/>
      <c r="G10" s="93"/>
    </row>
    <row r="11" spans="1:7" ht="22.5" x14ac:dyDescent="0.45">
      <c r="A11" s="94" t="s">
        <v>40</v>
      </c>
      <c r="B11" s="448"/>
      <c r="C11" s="448"/>
      <c r="D11" s="448"/>
      <c r="E11" s="448"/>
      <c r="F11" s="448"/>
      <c r="G11" s="93"/>
    </row>
    <row r="12" spans="1:7" ht="22.5" x14ac:dyDescent="0.45">
      <c r="A12" s="94" t="s">
        <v>198</v>
      </c>
      <c r="B12" s="449" t="e">
        <f>D719</f>
        <v>#DIV/0!</v>
      </c>
      <c r="C12" s="449"/>
      <c r="D12" s="449"/>
      <c r="E12" s="449"/>
      <c r="F12" s="449"/>
      <c r="G12" s="93"/>
    </row>
    <row r="13" spans="1:7" ht="22.5" x14ac:dyDescent="0.45">
      <c r="A13" s="92"/>
      <c r="B13" s="90"/>
      <c r="C13" s="90"/>
      <c r="D13" s="443"/>
      <c r="E13" s="443"/>
      <c r="F13" s="443"/>
      <c r="G13" s="443"/>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69" t="s">
        <v>28</v>
      </c>
      <c r="B17" s="371" t="s">
        <v>29</v>
      </c>
      <c r="C17" s="371"/>
      <c r="D17" s="371" t="s">
        <v>42</v>
      </c>
      <c r="E17" s="372" t="s">
        <v>264</v>
      </c>
      <c r="F17" s="372" t="s">
        <v>294</v>
      </c>
      <c r="G17" s="96"/>
    </row>
    <row r="18" spans="1:8" ht="16.5" customHeight="1" x14ac:dyDescent="0.4">
      <c r="A18" s="369"/>
      <c r="B18" s="100" t="s">
        <v>32</v>
      </c>
      <c r="C18" s="100" t="s">
        <v>31</v>
      </c>
      <c r="D18" s="371"/>
      <c r="E18" s="372"/>
      <c r="F18" s="372"/>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2"/>
      <c r="B49" s="402"/>
      <c r="C49" s="402"/>
      <c r="D49" s="402"/>
      <c r="E49" s="402"/>
      <c r="F49" s="402"/>
      <c r="G49" s="402"/>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69" t="s">
        <v>28</v>
      </c>
      <c r="B52" s="371" t="s">
        <v>29</v>
      </c>
      <c r="C52" s="371"/>
      <c r="D52" s="371" t="s">
        <v>42</v>
      </c>
      <c r="E52" s="372" t="s">
        <v>264</v>
      </c>
      <c r="F52" s="372" t="s">
        <v>295</v>
      </c>
      <c r="G52" s="96"/>
    </row>
    <row r="53" spans="1:7" ht="21" x14ac:dyDescent="0.4">
      <c r="A53" s="369"/>
      <c r="B53" s="100" t="s">
        <v>32</v>
      </c>
      <c r="C53" s="100" t="s">
        <v>31</v>
      </c>
      <c r="D53" s="371"/>
      <c r="E53" s="372"/>
      <c r="F53" s="372"/>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0"/>
      <c r="B64" s="441"/>
      <c r="C64" s="441"/>
      <c r="D64" s="441"/>
      <c r="E64" s="441"/>
      <c r="F64" s="441"/>
      <c r="G64" s="441"/>
    </row>
    <row r="65" spans="1:7" ht="43.5" customHeight="1" x14ac:dyDescent="0.4">
      <c r="A65" s="436" t="s">
        <v>341</v>
      </c>
      <c r="B65" s="436"/>
      <c r="C65" s="436"/>
      <c r="D65" s="436"/>
      <c r="E65" s="436"/>
      <c r="F65" s="436"/>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0"/>
      <c r="B83" s="420"/>
      <c r="C83" s="420"/>
      <c r="D83" s="420"/>
      <c r="E83" s="420"/>
      <c r="F83" s="420"/>
      <c r="G83" s="420"/>
    </row>
    <row r="84" spans="1:7" ht="45" customHeight="1" x14ac:dyDescent="0.45">
      <c r="A84" s="442" t="s">
        <v>342</v>
      </c>
      <c r="B84" s="442"/>
      <c r="C84" s="442"/>
      <c r="D84" s="442"/>
      <c r="E84" s="442"/>
      <c r="F84" s="442"/>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8"/>
      <c r="B101" s="429"/>
      <c r="C101" s="429"/>
      <c r="D101" s="429"/>
      <c r="E101" s="429"/>
      <c r="F101" s="435"/>
      <c r="G101" s="96"/>
    </row>
    <row r="102" spans="1:7" ht="46.5" customHeight="1" x14ac:dyDescent="0.4">
      <c r="A102" s="436" t="s">
        <v>343</v>
      </c>
      <c r="B102" s="436"/>
      <c r="C102" s="436"/>
      <c r="D102" s="436"/>
      <c r="E102" s="436"/>
      <c r="F102" s="436"/>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8"/>
      <c r="B109" s="429"/>
      <c r="C109" s="429"/>
      <c r="D109" s="429"/>
      <c r="E109" s="429"/>
      <c r="F109" s="435"/>
      <c r="G109" s="96"/>
    </row>
    <row r="110" spans="1:7" ht="39.75" customHeight="1" x14ac:dyDescent="0.4">
      <c r="A110" s="436" t="s">
        <v>375</v>
      </c>
      <c r="B110" s="436"/>
      <c r="C110" s="436"/>
      <c r="D110" s="436"/>
      <c r="E110" s="436"/>
      <c r="F110" s="436"/>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9"/>
      <c r="B118" s="429"/>
      <c r="C118" s="429"/>
      <c r="D118" s="429"/>
      <c r="E118" s="429"/>
      <c r="F118" s="429"/>
      <c r="G118" s="96"/>
    </row>
    <row r="119" spans="1:7" ht="22.5" x14ac:dyDescent="0.4">
      <c r="A119" s="436" t="s">
        <v>304</v>
      </c>
      <c r="B119" s="436"/>
      <c r="C119" s="436"/>
      <c r="D119" s="436"/>
      <c r="E119" s="436"/>
      <c r="F119" s="436"/>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7"/>
      <c r="B130" s="437"/>
      <c r="C130" s="437"/>
      <c r="D130" s="437"/>
      <c r="E130" s="437"/>
      <c r="F130" s="437"/>
      <c r="G130" s="96"/>
    </row>
    <row r="131" spans="1:16384" ht="22.5" customHeight="1" x14ac:dyDescent="0.4">
      <c r="A131" s="438" t="s">
        <v>404</v>
      </c>
      <c r="B131" s="438"/>
      <c r="C131" s="438"/>
      <c r="D131" s="438"/>
      <c r="E131" s="438"/>
      <c r="F131" s="438"/>
      <c r="G131" s="96"/>
    </row>
    <row r="132" spans="1:16384" ht="22.5" customHeight="1" x14ac:dyDescent="0.4">
      <c r="A132" s="439"/>
      <c r="B132" s="439"/>
      <c r="C132" s="439"/>
      <c r="D132" s="439"/>
      <c r="E132" s="439"/>
      <c r="F132" s="439"/>
      <c r="G132" s="96"/>
    </row>
    <row r="133" spans="1:16384" s="258" customFormat="1" ht="22.5" customHeight="1" x14ac:dyDescent="0.25">
      <c r="A133" s="369" t="s">
        <v>28</v>
      </c>
      <c r="B133" s="371" t="s">
        <v>29</v>
      </c>
      <c r="C133" s="371"/>
      <c r="D133" s="371" t="s">
        <v>42</v>
      </c>
      <c r="E133" s="372" t="s">
        <v>264</v>
      </c>
      <c r="F133" s="372" t="s">
        <v>295</v>
      </c>
    </row>
    <row r="134" spans="1:16384" s="258" customFormat="1" ht="22.5" customHeight="1" x14ac:dyDescent="0.25">
      <c r="A134" s="369"/>
      <c r="B134" s="100" t="s">
        <v>32</v>
      </c>
      <c r="C134" s="100" t="s">
        <v>31</v>
      </c>
      <c r="D134" s="371"/>
      <c r="E134" s="372"/>
      <c r="F134" s="372"/>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0" t="s">
        <v>441</v>
      </c>
      <c r="B137" s="430"/>
      <c r="C137" s="430"/>
      <c r="D137" s="430"/>
      <c r="E137" s="430"/>
      <c r="F137" s="430"/>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27" t="s">
        <v>340</v>
      </c>
      <c r="B144" s="427"/>
      <c r="C144" s="427"/>
      <c r="D144" s="427"/>
      <c r="E144" s="427"/>
      <c r="F144" s="427"/>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28"/>
      <c r="B161" s="429"/>
      <c r="C161" s="429"/>
      <c r="D161" s="429"/>
      <c r="E161" s="429"/>
      <c r="F161" s="429"/>
      <c r="G161" s="96"/>
    </row>
    <row r="162" spans="1:7" ht="32.25" customHeight="1" x14ac:dyDescent="0.4">
      <c r="A162" s="430" t="s">
        <v>442</v>
      </c>
      <c r="B162" s="430"/>
      <c r="C162" s="430"/>
      <c r="D162" s="430"/>
      <c r="E162" s="430"/>
      <c r="F162" s="430"/>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1"/>
      <c r="B172" s="432"/>
      <c r="C172" s="432"/>
      <c r="D172" s="432"/>
      <c r="E172" s="432"/>
      <c r="F172" s="432"/>
      <c r="G172" s="96"/>
    </row>
    <row r="173" spans="1:7" ht="32.25" customHeight="1" x14ac:dyDescent="0.4">
      <c r="A173" s="430" t="s">
        <v>304</v>
      </c>
      <c r="B173" s="430"/>
      <c r="C173" s="430"/>
      <c r="D173" s="430"/>
      <c r="E173" s="430"/>
      <c r="F173" s="430"/>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3"/>
      <c r="C182" s="434"/>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6"/>
      <c r="B184" s="426"/>
      <c r="C184" s="426"/>
      <c r="D184" s="426"/>
      <c r="E184" s="426"/>
      <c r="F184" s="426"/>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69" t="s">
        <v>28</v>
      </c>
      <c r="B187" s="371" t="s">
        <v>29</v>
      </c>
      <c r="C187" s="371"/>
      <c r="D187" s="371" t="s">
        <v>42</v>
      </c>
      <c r="E187" s="372" t="s">
        <v>264</v>
      </c>
      <c r="F187" s="372" t="s">
        <v>295</v>
      </c>
      <c r="G187" s="96"/>
    </row>
    <row r="188" spans="1:7" ht="21" x14ac:dyDescent="0.4">
      <c r="A188" s="369"/>
      <c r="B188" s="100" t="s">
        <v>32</v>
      </c>
      <c r="C188" s="100" t="s">
        <v>31</v>
      </c>
      <c r="D188" s="371"/>
      <c r="E188" s="372"/>
      <c r="F188" s="372"/>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6" t="s">
        <v>34</v>
      </c>
      <c r="B199" s="377"/>
      <c r="C199" s="378"/>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2"/>
      <c r="B201" s="402"/>
      <c r="C201" s="402"/>
      <c r="D201" s="402"/>
      <c r="E201" s="402"/>
      <c r="F201" s="402"/>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6" t="s">
        <v>34</v>
      </c>
      <c r="B223" s="377"/>
      <c r="C223" s="378"/>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2"/>
      <c r="B225" s="402"/>
      <c r="C225" s="402"/>
      <c r="D225" s="402"/>
      <c r="E225" s="402"/>
      <c r="F225" s="402"/>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3" t="s">
        <v>304</v>
      </c>
      <c r="B232" s="424"/>
      <c r="C232" s="424"/>
      <c r="D232" s="425"/>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6" t="s">
        <v>34</v>
      </c>
      <c r="B241" s="377"/>
      <c r="C241" s="378"/>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2"/>
      <c r="B246" s="402"/>
      <c r="C246" s="402"/>
      <c r="D246" s="402"/>
      <c r="E246" s="402"/>
      <c r="F246" s="402"/>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69" t="s">
        <v>28</v>
      </c>
      <c r="B249" s="371" t="s">
        <v>29</v>
      </c>
      <c r="C249" s="371"/>
      <c r="D249" s="371" t="s">
        <v>42</v>
      </c>
      <c r="E249" s="372" t="s">
        <v>264</v>
      </c>
      <c r="F249" s="372" t="s">
        <v>295</v>
      </c>
      <c r="G249" s="96"/>
    </row>
    <row r="250" spans="1:7" ht="21" x14ac:dyDescent="0.4">
      <c r="A250" s="369"/>
      <c r="B250" s="100" t="s">
        <v>32</v>
      </c>
      <c r="C250" s="100" t="s">
        <v>31</v>
      </c>
      <c r="D250" s="371"/>
      <c r="E250" s="372"/>
      <c r="F250" s="372"/>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6" t="s">
        <v>34</v>
      </c>
      <c r="B261" s="377"/>
      <c r="C261" s="378"/>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6"/>
      <c r="B286" s="386"/>
      <c r="C286" s="386"/>
      <c r="D286" s="386"/>
      <c r="E286" s="386"/>
      <c r="F286" s="386"/>
      <c r="G286" s="96"/>
    </row>
    <row r="287" spans="1:7" ht="31.5" customHeight="1" x14ac:dyDescent="0.4">
      <c r="A287" s="422" t="s">
        <v>304</v>
      </c>
      <c r="B287" s="422"/>
      <c r="C287" s="422"/>
      <c r="D287" s="422"/>
      <c r="E287" s="422"/>
      <c r="F287" s="422"/>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69" t="s">
        <v>28</v>
      </c>
      <c r="B304" s="371" t="s">
        <v>29</v>
      </c>
      <c r="C304" s="371"/>
      <c r="D304" s="371" t="s">
        <v>42</v>
      </c>
      <c r="E304" s="372" t="s">
        <v>264</v>
      </c>
      <c r="F304" s="372" t="s">
        <v>295</v>
      </c>
      <c r="G304" s="96"/>
    </row>
    <row r="305" spans="1:7" ht="21" x14ac:dyDescent="0.4">
      <c r="A305" s="369"/>
      <c r="B305" s="100" t="s">
        <v>32</v>
      </c>
      <c r="C305" s="100" t="s">
        <v>31</v>
      </c>
      <c r="D305" s="371"/>
      <c r="E305" s="372"/>
      <c r="F305" s="372"/>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7"/>
      <c r="B352" s="407"/>
      <c r="C352" s="407"/>
      <c r="D352" s="407"/>
      <c r="E352" s="407"/>
      <c r="F352" s="407"/>
      <c r="G352" s="407"/>
    </row>
    <row r="353" spans="1:7" ht="32.25" customHeight="1" x14ac:dyDescent="0.4">
      <c r="A353" s="421" t="s">
        <v>304</v>
      </c>
      <c r="B353" s="421"/>
      <c r="C353" s="421"/>
      <c r="D353" s="421"/>
      <c r="E353" s="421"/>
      <c r="F353" s="421"/>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69" t="s">
        <v>28</v>
      </c>
      <c r="B370" s="371" t="s">
        <v>29</v>
      </c>
      <c r="C370" s="371"/>
      <c r="D370" s="371" t="s">
        <v>42</v>
      </c>
      <c r="E370" s="372" t="s">
        <v>264</v>
      </c>
      <c r="F370" s="372" t="s">
        <v>295</v>
      </c>
      <c r="G370" s="96"/>
    </row>
    <row r="371" spans="1:7" ht="21" x14ac:dyDescent="0.4">
      <c r="A371" s="369"/>
      <c r="B371" s="100" t="s">
        <v>32</v>
      </c>
      <c r="C371" s="100" t="s">
        <v>31</v>
      </c>
      <c r="D371" s="371"/>
      <c r="E371" s="372"/>
      <c r="F371" s="372"/>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9"/>
      <c r="B410" s="420"/>
      <c r="C410" s="420"/>
      <c r="D410" s="420"/>
      <c r="E410" s="420"/>
      <c r="F410" s="420"/>
      <c r="G410" s="420"/>
    </row>
    <row r="411" spans="1:7" ht="24.75" x14ac:dyDescent="0.4">
      <c r="A411" s="417" t="s">
        <v>313</v>
      </c>
      <c r="B411" s="417"/>
      <c r="C411" s="417"/>
      <c r="D411" s="417"/>
      <c r="E411" s="417"/>
      <c r="F411" s="417"/>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69" t="s">
        <v>28</v>
      </c>
      <c r="B428" s="371" t="s">
        <v>29</v>
      </c>
      <c r="C428" s="371"/>
      <c r="D428" s="371" t="s">
        <v>42</v>
      </c>
      <c r="E428" s="372" t="s">
        <v>264</v>
      </c>
      <c r="F428" s="372" t="s">
        <v>295</v>
      </c>
      <c r="G428" s="96"/>
    </row>
    <row r="429" spans="1:7" ht="21" x14ac:dyDescent="0.4">
      <c r="A429" s="369"/>
      <c r="B429" s="100" t="s">
        <v>32</v>
      </c>
      <c r="C429" s="100" t="s">
        <v>31</v>
      </c>
      <c r="D429" s="371"/>
      <c r="E429" s="372"/>
      <c r="F429" s="372"/>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7" t="s">
        <v>304</v>
      </c>
      <c r="B459" s="417"/>
      <c r="C459" s="417"/>
      <c r="D459" s="417"/>
      <c r="E459" s="417"/>
      <c r="F459" s="417"/>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8" t="s">
        <v>405</v>
      </c>
      <c r="B473" s="418"/>
      <c r="C473" s="418"/>
      <c r="D473" s="418"/>
      <c r="E473" s="418"/>
      <c r="F473" s="418"/>
      <c r="G473" s="96"/>
    </row>
    <row r="474" spans="1:7" ht="21" customHeight="1" x14ac:dyDescent="0.4">
      <c r="A474" s="191">
        <f>B11</f>
        <v>0</v>
      </c>
      <c r="F474" s="2"/>
      <c r="G474" s="96"/>
    </row>
    <row r="475" spans="1:7" ht="21" x14ac:dyDescent="0.4">
      <c r="A475" s="403" t="s">
        <v>28</v>
      </c>
      <c r="B475" s="404" t="s">
        <v>29</v>
      </c>
      <c r="C475" s="404"/>
      <c r="D475" s="404" t="s">
        <v>42</v>
      </c>
      <c r="E475" s="405" t="s">
        <v>264</v>
      </c>
      <c r="F475" s="405" t="s">
        <v>295</v>
      </c>
      <c r="G475" s="96"/>
    </row>
    <row r="476" spans="1:7" ht="21" x14ac:dyDescent="0.4">
      <c r="A476" s="403"/>
      <c r="B476" s="254" t="s">
        <v>32</v>
      </c>
      <c r="C476" s="254" t="s">
        <v>31</v>
      </c>
      <c r="D476" s="404"/>
      <c r="E476" s="405"/>
      <c r="F476" s="405"/>
      <c r="G476" s="96"/>
    </row>
    <row r="477" spans="1:7" ht="22.5" x14ac:dyDescent="0.4">
      <c r="A477" s="282"/>
      <c r="B477" s="283"/>
      <c r="C477" s="283"/>
      <c r="D477" s="283"/>
      <c r="E477" s="346"/>
      <c r="F477" s="346"/>
      <c r="G477" s="96"/>
    </row>
    <row r="478" spans="1:7" ht="24.75" x14ac:dyDescent="0.4">
      <c r="A478" s="478" t="s">
        <v>52</v>
      </c>
      <c r="B478" s="478"/>
      <c r="C478" s="478"/>
      <c r="D478" s="478"/>
      <c r="E478" s="478"/>
      <c r="F478" s="478"/>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9" t="s">
        <v>443</v>
      </c>
      <c r="B484" s="480"/>
      <c r="C484" s="480"/>
      <c r="D484" s="480"/>
      <c r="E484" s="480"/>
      <c r="F484" s="480"/>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1" t="s">
        <v>23</v>
      </c>
      <c r="B495" s="482"/>
      <c r="C495" s="482"/>
      <c r="D495" s="482"/>
      <c r="E495" s="482"/>
      <c r="F495" s="483"/>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8"/>
      <c r="B507" s="388"/>
      <c r="C507" s="388"/>
      <c r="D507" s="388"/>
      <c r="E507" s="388"/>
      <c r="F507" s="388"/>
      <c r="G507" s="388"/>
    </row>
    <row r="508" spans="1:7" ht="26.25" customHeight="1" x14ac:dyDescent="0.5">
      <c r="A508" s="288" t="s">
        <v>304</v>
      </c>
      <c r="B508" s="415"/>
      <c r="C508" s="415"/>
      <c r="D508" s="415"/>
      <c r="E508" s="415"/>
      <c r="F508" s="415"/>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6" t="s">
        <v>97</v>
      </c>
      <c r="B520" s="416"/>
      <c r="C520" s="416"/>
      <c r="D520" s="416"/>
      <c r="E520" s="416"/>
      <c r="F520" s="416"/>
      <c r="G520" s="96"/>
    </row>
    <row r="521" spans="1:7" ht="22.5" customHeight="1" x14ac:dyDescent="0.4">
      <c r="A521" s="191">
        <f>B11</f>
        <v>0</v>
      </c>
      <c r="B521" s="96"/>
      <c r="C521" s="96"/>
      <c r="D521" s="114"/>
      <c r="E521" s="114"/>
      <c r="F521" s="114"/>
      <c r="G521" s="96"/>
    </row>
    <row r="522" spans="1:7" ht="21" x14ac:dyDescent="0.4">
      <c r="A522" s="410" t="s">
        <v>28</v>
      </c>
      <c r="B522" s="370" t="s">
        <v>29</v>
      </c>
      <c r="C522" s="412"/>
      <c r="D522" s="371" t="s">
        <v>42</v>
      </c>
      <c r="E522" s="372" t="s">
        <v>264</v>
      </c>
      <c r="F522" s="372" t="s">
        <v>295</v>
      </c>
      <c r="G522" s="96"/>
    </row>
    <row r="523" spans="1:7" ht="21" x14ac:dyDescent="0.4">
      <c r="A523" s="411"/>
      <c r="B523" s="249" t="s">
        <v>32</v>
      </c>
      <c r="C523" s="250" t="s">
        <v>31</v>
      </c>
      <c r="D523" s="371"/>
      <c r="E523" s="372"/>
      <c r="F523" s="372"/>
      <c r="G523" s="96"/>
    </row>
    <row r="524" spans="1:7" ht="22.5" x14ac:dyDescent="0.4">
      <c r="A524" s="286"/>
      <c r="B524" s="287"/>
      <c r="C524" s="287"/>
      <c r="D524" s="283"/>
      <c r="E524" s="346"/>
      <c r="F524" s="346"/>
      <c r="G524" s="96"/>
    </row>
    <row r="525" spans="1:7" ht="24.75" x14ac:dyDescent="0.4">
      <c r="A525" s="289" t="s">
        <v>17</v>
      </c>
      <c r="B525" s="251"/>
      <c r="C525" s="413"/>
      <c r="D525" s="413"/>
      <c r="E525" s="413"/>
      <c r="F525" s="414"/>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6" t="s">
        <v>34</v>
      </c>
      <c r="B532" s="377"/>
      <c r="C532" s="378"/>
      <c r="D532" s="315">
        <f>SUM(B526:C531)</f>
        <v>0</v>
      </c>
      <c r="E532" s="202"/>
      <c r="F532" s="202"/>
      <c r="G532" s="96"/>
    </row>
    <row r="533" spans="1:7" ht="21" customHeight="1" x14ac:dyDescent="0.4">
      <c r="A533" s="376" t="s">
        <v>33</v>
      </c>
      <c r="B533" s="377"/>
      <c r="C533" s="378"/>
      <c r="D533" s="298" t="e">
        <f>D532/(COUNT(B526:C531)*2)</f>
        <v>#DIV/0!</v>
      </c>
      <c r="E533" s="202"/>
      <c r="F533" s="202"/>
      <c r="G533" s="96"/>
    </row>
    <row r="534" spans="1:7" ht="21" x14ac:dyDescent="0.4">
      <c r="A534" s="402"/>
      <c r="B534" s="402"/>
      <c r="C534" s="402"/>
      <c r="D534" s="402"/>
      <c r="E534" s="402"/>
      <c r="F534" s="402"/>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6"/>
      <c r="B546" s="407"/>
      <c r="C546" s="407"/>
      <c r="D546" s="407"/>
      <c r="E546" s="407"/>
      <c r="F546" s="407"/>
      <c r="G546" s="407"/>
    </row>
    <row r="547" spans="1:7" ht="35.25" customHeight="1" x14ac:dyDescent="0.4">
      <c r="A547" s="290" t="s">
        <v>304</v>
      </c>
      <c r="B547" s="265"/>
      <c r="C547" s="408"/>
      <c r="D547" s="408"/>
      <c r="E547" s="408"/>
      <c r="F547" s="409"/>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4" t="s">
        <v>34</v>
      </c>
      <c r="B556" s="384"/>
      <c r="C556" s="396"/>
      <c r="D556" s="345">
        <f>SUM(B548:C555,B536:C545)</f>
        <v>0</v>
      </c>
      <c r="E556" s="90"/>
      <c r="F556" s="96"/>
      <c r="G556" s="96"/>
    </row>
    <row r="557" spans="1:7" ht="21" x14ac:dyDescent="0.4">
      <c r="A557" s="384" t="s">
        <v>33</v>
      </c>
      <c r="B557" s="384"/>
      <c r="C557" s="384"/>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2"/>
      <c r="B562" s="402"/>
      <c r="C562" s="402"/>
      <c r="D562" s="402"/>
      <c r="E562" s="402"/>
      <c r="F562" s="402"/>
      <c r="G562" s="96"/>
    </row>
    <row r="563" spans="1:7" ht="22.5" x14ac:dyDescent="0.45">
      <c r="A563" s="383" t="s">
        <v>19</v>
      </c>
      <c r="B563" s="383"/>
      <c r="C563" s="383"/>
      <c r="D563" s="383"/>
      <c r="E563" s="383"/>
      <c r="F563" s="383"/>
      <c r="G563" s="96"/>
    </row>
    <row r="564" spans="1:7" ht="22.5" x14ac:dyDescent="0.4">
      <c r="A564" s="198">
        <f>B11</f>
        <v>0</v>
      </c>
      <c r="B564" s="96"/>
      <c r="C564" s="96"/>
      <c r="D564" s="280"/>
      <c r="E564" s="280"/>
      <c r="F564" s="280"/>
      <c r="G564" s="96"/>
    </row>
    <row r="565" spans="1:7" ht="21" x14ac:dyDescent="0.4">
      <c r="A565" s="403" t="s">
        <v>28</v>
      </c>
      <c r="B565" s="404" t="s">
        <v>29</v>
      </c>
      <c r="C565" s="404"/>
      <c r="D565" s="404" t="s">
        <v>42</v>
      </c>
      <c r="E565" s="405" t="s">
        <v>264</v>
      </c>
      <c r="F565" s="405" t="s">
        <v>295</v>
      </c>
      <c r="G565" s="96"/>
    </row>
    <row r="566" spans="1:7" ht="21" x14ac:dyDescent="0.4">
      <c r="A566" s="403"/>
      <c r="B566" s="254" t="s">
        <v>32</v>
      </c>
      <c r="C566" s="254" t="s">
        <v>31</v>
      </c>
      <c r="D566" s="404"/>
      <c r="E566" s="405"/>
      <c r="F566" s="405"/>
      <c r="G566" s="96"/>
    </row>
    <row r="567" spans="1:7" ht="22.5" x14ac:dyDescent="0.4">
      <c r="A567" s="291"/>
      <c r="B567" s="292"/>
      <c r="C567" s="292"/>
      <c r="D567" s="292"/>
      <c r="E567" s="268"/>
      <c r="F567" s="293"/>
      <c r="G567" s="96"/>
    </row>
    <row r="568" spans="1:7" ht="24.75" x14ac:dyDescent="0.4">
      <c r="A568" s="393" t="s">
        <v>10</v>
      </c>
      <c r="B568" s="394"/>
      <c r="C568" s="394"/>
      <c r="D568" s="394"/>
      <c r="E568" s="394"/>
      <c r="F568" s="395"/>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4" t="s">
        <v>34</v>
      </c>
      <c r="B578" s="384"/>
      <c r="C578" s="396"/>
      <c r="D578" s="345">
        <f>SUM(B569:C577)</f>
        <v>0</v>
      </c>
      <c r="E578" s="90"/>
      <c r="F578" s="96"/>
      <c r="G578" s="96"/>
    </row>
    <row r="579" spans="1:7" ht="21" x14ac:dyDescent="0.4">
      <c r="A579" s="384" t="s">
        <v>33</v>
      </c>
      <c r="B579" s="384"/>
      <c r="C579" s="384"/>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397" t="s">
        <v>23</v>
      </c>
      <c r="B581" s="398"/>
      <c r="C581" s="398"/>
      <c r="D581" s="398"/>
      <c r="E581" s="398"/>
      <c r="F581" s="399"/>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0" t="s">
        <v>370</v>
      </c>
      <c r="B588" s="401"/>
      <c r="C588" s="401"/>
      <c r="D588" s="401"/>
      <c r="E588" s="401"/>
      <c r="F588" s="401"/>
      <c r="G588" s="401"/>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4" t="s">
        <v>34</v>
      </c>
      <c r="B596" s="384"/>
      <c r="C596" s="396"/>
      <c r="D596" s="345">
        <f>SUM(B589:C595,B582:C587)</f>
        <v>0</v>
      </c>
      <c r="E596" s="90"/>
      <c r="F596" s="96"/>
      <c r="G596" s="96"/>
    </row>
    <row r="597" spans="1:7" ht="21" x14ac:dyDescent="0.4">
      <c r="A597" s="384" t="s">
        <v>33</v>
      </c>
      <c r="B597" s="384"/>
      <c r="C597" s="384"/>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90" t="s">
        <v>168</v>
      </c>
      <c r="B600" s="391"/>
      <c r="C600" s="392"/>
      <c r="D600" s="127" t="e">
        <f>D599/(COUNT(B569:C577,B589:C595,B582:C587)*2)</f>
        <v>#DIV/0!</v>
      </c>
      <c r="E600" s="90"/>
      <c r="F600" s="96"/>
      <c r="G600" s="96"/>
    </row>
    <row r="601" spans="1:7" ht="21" x14ac:dyDescent="0.4">
      <c r="A601" s="128"/>
      <c r="B601" s="96"/>
      <c r="C601" s="96"/>
      <c r="G601" s="96"/>
    </row>
    <row r="602" spans="1:7" ht="19.5" customHeight="1" x14ac:dyDescent="0.45">
      <c r="A602" s="383" t="s">
        <v>8</v>
      </c>
      <c r="B602" s="383"/>
      <c r="C602" s="383"/>
      <c r="D602" s="383"/>
      <c r="E602" s="383"/>
      <c r="F602" s="383"/>
      <c r="G602" s="96"/>
    </row>
    <row r="603" spans="1:7" ht="22.5" x14ac:dyDescent="0.4">
      <c r="A603" s="129">
        <f>B11</f>
        <v>0</v>
      </c>
      <c r="B603" s="96"/>
      <c r="C603" s="96"/>
      <c r="D603" s="114"/>
      <c r="E603" s="114"/>
      <c r="F603" s="114"/>
      <c r="G603" s="96"/>
    </row>
    <row r="604" spans="1:7" ht="21" x14ac:dyDescent="0.4">
      <c r="A604" s="369" t="s">
        <v>28</v>
      </c>
      <c r="B604" s="371" t="s">
        <v>29</v>
      </c>
      <c r="C604" s="371"/>
      <c r="D604" s="371" t="s">
        <v>42</v>
      </c>
      <c r="E604" s="372" t="s">
        <v>264</v>
      </c>
      <c r="F604" s="372" t="s">
        <v>295</v>
      </c>
      <c r="G604" s="96"/>
    </row>
    <row r="605" spans="1:7" ht="18.75" customHeight="1" x14ac:dyDescent="0.4">
      <c r="A605" s="369"/>
      <c r="B605" s="100" t="s">
        <v>32</v>
      </c>
      <c r="C605" s="100" t="s">
        <v>31</v>
      </c>
      <c r="D605" s="371"/>
      <c r="E605" s="372"/>
      <c r="F605" s="372"/>
      <c r="G605" s="96"/>
    </row>
    <row r="606" spans="1:7" ht="18.75" customHeight="1" x14ac:dyDescent="0.4">
      <c r="A606" s="282"/>
      <c r="B606" s="283"/>
      <c r="C606" s="283"/>
      <c r="D606" s="283"/>
      <c r="E606" s="346"/>
      <c r="F606" s="346"/>
      <c r="G606" s="96"/>
    </row>
    <row r="607" spans="1:7" ht="24.75" x14ac:dyDescent="0.4">
      <c r="A607" s="284" t="s">
        <v>90</v>
      </c>
      <c r="B607" s="114"/>
      <c r="C607" s="374"/>
      <c r="D607" s="374"/>
      <c r="E607" s="374"/>
      <c r="F607" s="375"/>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4" t="s">
        <v>34</v>
      </c>
      <c r="B616" s="384"/>
      <c r="C616" s="384"/>
      <c r="D616" s="345">
        <f>SUM(B608:C615)</f>
        <v>0</v>
      </c>
      <c r="E616" s="385"/>
      <c r="F616" s="386"/>
      <c r="G616" s="96"/>
    </row>
    <row r="617" spans="1:7" ht="21" x14ac:dyDescent="0.4">
      <c r="A617" s="384" t="s">
        <v>33</v>
      </c>
      <c r="B617" s="384"/>
      <c r="C617" s="384"/>
      <c r="D617" s="298" t="e">
        <f>D616/(COUNT(B608:C615)*2)</f>
        <v>#DIV/0!</v>
      </c>
      <c r="E617" s="387"/>
      <c r="F617" s="388"/>
      <c r="G617" s="96"/>
    </row>
    <row r="618" spans="1:7" ht="21" x14ac:dyDescent="0.4">
      <c r="A618" s="128"/>
      <c r="B618" s="96"/>
      <c r="C618" s="389"/>
      <c r="D618" s="389"/>
      <c r="E618" s="389"/>
      <c r="F618" s="389"/>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6" t="s">
        <v>34</v>
      </c>
      <c r="B629" s="377"/>
      <c r="C629" s="378"/>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4"/>
      <c r="D632" s="374"/>
      <c r="E632" s="374"/>
      <c r="F632" s="375"/>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6" t="s">
        <v>34</v>
      </c>
      <c r="B639" s="377"/>
      <c r="C639" s="378"/>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79"/>
      <c r="B641" s="379"/>
      <c r="C641" s="379"/>
      <c r="D641" s="379"/>
      <c r="E641" s="379"/>
      <c r="F641" s="379"/>
      <c r="G641" s="379"/>
    </row>
    <row r="642" spans="1:7" ht="24.75" x14ac:dyDescent="0.4">
      <c r="A642" s="284" t="s">
        <v>26</v>
      </c>
      <c r="B642" s="374"/>
      <c r="C642" s="374"/>
      <c r="D642" s="374"/>
      <c r="E642" s="374"/>
      <c r="F642" s="375"/>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0" t="s">
        <v>304</v>
      </c>
      <c r="B650" s="381"/>
      <c r="C650" s="381"/>
      <c r="D650" s="381"/>
      <c r="E650" s="381"/>
      <c r="F650" s="382"/>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3" t="s">
        <v>346</v>
      </c>
      <c r="B665" s="383"/>
      <c r="C665" s="383"/>
      <c r="D665" s="383"/>
      <c r="E665" s="383"/>
      <c r="F665" s="383"/>
      <c r="G665" s="96"/>
    </row>
    <row r="666" spans="1:7" ht="21" x14ac:dyDescent="0.4">
      <c r="A666" s="198">
        <f>B11</f>
        <v>0</v>
      </c>
      <c r="B666" s="96"/>
      <c r="C666" s="96"/>
      <c r="D666" s="96"/>
      <c r="E666" s="90"/>
      <c r="F666" s="96"/>
      <c r="G666" s="96"/>
    </row>
    <row r="667" spans="1:7" ht="21.75" customHeight="1" x14ac:dyDescent="0.4">
      <c r="A667" s="369" t="s">
        <v>28</v>
      </c>
      <c r="B667" s="371" t="s">
        <v>29</v>
      </c>
      <c r="C667" s="371"/>
      <c r="D667" s="371" t="s">
        <v>42</v>
      </c>
      <c r="E667" s="372" t="s">
        <v>264</v>
      </c>
      <c r="F667" s="372" t="s">
        <v>295</v>
      </c>
      <c r="G667" s="96"/>
    </row>
    <row r="668" spans="1:7" ht="21" x14ac:dyDescent="0.4">
      <c r="A668" s="369"/>
      <c r="B668" s="100" t="s">
        <v>32</v>
      </c>
      <c r="C668" s="100" t="s">
        <v>31</v>
      </c>
      <c r="D668" s="371"/>
      <c r="E668" s="372"/>
      <c r="F668" s="372"/>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3" t="s">
        <v>439</v>
      </c>
      <c r="B693" s="373"/>
      <c r="C693" s="373"/>
      <c r="D693" s="373"/>
      <c r="E693" s="373"/>
      <c r="F693" s="373"/>
      <c r="G693" s="215"/>
    </row>
    <row r="694" spans="1:7" ht="21" customHeight="1" x14ac:dyDescent="0.4">
      <c r="A694" s="198">
        <f>B11</f>
        <v>0</v>
      </c>
      <c r="B694" s="96"/>
      <c r="C694" s="96"/>
      <c r="D694" s="214"/>
      <c r="E694" s="214"/>
      <c r="F694" s="214"/>
      <c r="G694" s="215"/>
    </row>
    <row r="695" spans="1:7" ht="21" x14ac:dyDescent="0.4">
      <c r="A695" s="368" t="s">
        <v>28</v>
      </c>
      <c r="B695" s="370" t="s">
        <v>29</v>
      </c>
      <c r="C695" s="370"/>
      <c r="D695" s="371" t="s">
        <v>42</v>
      </c>
      <c r="E695" s="372" t="s">
        <v>264</v>
      </c>
      <c r="F695" s="372" t="s">
        <v>295</v>
      </c>
      <c r="G695" s="215"/>
    </row>
    <row r="696" spans="1:7" ht="21" x14ac:dyDescent="0.4">
      <c r="A696" s="369"/>
      <c r="B696" s="100" t="s">
        <v>32</v>
      </c>
      <c r="C696" s="100" t="s">
        <v>31</v>
      </c>
      <c r="D696" s="371"/>
      <c r="E696" s="372"/>
      <c r="F696" s="372"/>
      <c r="G696" s="215"/>
    </row>
    <row r="697" spans="1:7" ht="22.5" x14ac:dyDescent="0.4">
      <c r="A697" s="282"/>
      <c r="B697" s="283"/>
      <c r="C697" s="283"/>
      <c r="D697" s="283"/>
      <c r="E697" s="346"/>
      <c r="F697" s="346"/>
      <c r="G697" s="96"/>
    </row>
    <row r="698" spans="1:7" ht="24.75" x14ac:dyDescent="0.4">
      <c r="A698" s="365" t="s">
        <v>299</v>
      </c>
      <c r="B698" s="366"/>
      <c r="C698" s="366"/>
      <c r="D698" s="366"/>
      <c r="E698" s="366"/>
      <c r="F698" s="367"/>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3"/>
      <c r="C704" s="364"/>
      <c r="D704" s="201">
        <f>SUM(B699:C703)</f>
        <v>0</v>
      </c>
      <c r="E704" s="90"/>
      <c r="F704" s="96"/>
      <c r="G704" s="96"/>
    </row>
    <row r="705" spans="1:7" ht="21" x14ac:dyDescent="0.4">
      <c r="A705" s="108" t="s">
        <v>33</v>
      </c>
      <c r="B705" s="363"/>
      <c r="C705" s="364"/>
      <c r="D705" s="306" t="e">
        <f>D704/(COUNT(B699:C703)*2)</f>
        <v>#DIV/0!</v>
      </c>
      <c r="E705" s="90"/>
      <c r="F705" s="96"/>
      <c r="G705" s="96"/>
    </row>
    <row r="706" spans="1:7" ht="21" x14ac:dyDescent="0.4">
      <c r="A706" s="149"/>
      <c r="B706" s="294"/>
      <c r="C706" s="294"/>
      <c r="D706" s="204"/>
      <c r="E706" s="304"/>
      <c r="F706" s="305"/>
      <c r="G706" s="96"/>
    </row>
    <row r="707" spans="1:7" ht="24.75" x14ac:dyDescent="0.4">
      <c r="A707" s="365" t="s">
        <v>300</v>
      </c>
      <c r="B707" s="366"/>
      <c r="C707" s="366"/>
      <c r="D707" s="366"/>
      <c r="E707" s="366"/>
      <c r="F707" s="367"/>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3"/>
      <c r="E1" s="473"/>
      <c r="F1" s="473"/>
      <c r="G1" s="473"/>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4" t="s">
        <v>46</v>
      </c>
      <c r="B6" s="474"/>
      <c r="C6" s="474"/>
      <c r="D6" s="474"/>
      <c r="E6" s="474"/>
      <c r="F6" s="474"/>
      <c r="G6" s="79"/>
    </row>
    <row r="7" spans="1:7" s="2" customFormat="1" ht="21.75" customHeight="1" x14ac:dyDescent="0.45">
      <c r="A7" s="475" t="str">
        <f>'Page de garde'!D18</f>
        <v>UHD MENZAH 9</v>
      </c>
      <c r="B7" s="475"/>
      <c r="C7" s="475"/>
      <c r="D7" s="475"/>
      <c r="E7" s="475"/>
      <c r="F7" s="475"/>
      <c r="G7" s="79"/>
    </row>
    <row r="8" spans="1:7" s="2" customFormat="1" ht="24" x14ac:dyDescent="0.45">
      <c r="A8" s="4" t="s">
        <v>39</v>
      </c>
      <c r="B8" s="476">
        <f>'A4 Exploitation'!B9:F9</f>
        <v>0</v>
      </c>
      <c r="C8" s="476"/>
      <c r="D8" s="476"/>
      <c r="E8" s="476"/>
      <c r="F8" s="476"/>
      <c r="G8" s="79"/>
    </row>
    <row r="9" spans="1:7" s="2" customFormat="1" ht="24" x14ac:dyDescent="0.45">
      <c r="A9" s="5" t="s">
        <v>41</v>
      </c>
      <c r="B9" s="477">
        <f>'A4 Exploitation'!B10:F10</f>
        <v>0</v>
      </c>
      <c r="C9" s="477"/>
      <c r="D9" s="477"/>
      <c r="E9" s="477"/>
      <c r="F9" s="477"/>
      <c r="G9" s="79"/>
    </row>
    <row r="10" spans="1:7" s="2" customFormat="1" ht="24" x14ac:dyDescent="0.45">
      <c r="A10" s="4" t="s">
        <v>40</v>
      </c>
      <c r="B10" s="472">
        <f>'A4 Exploitation'!B11:F11</f>
        <v>0</v>
      </c>
      <c r="C10" s="472"/>
      <c r="D10" s="472"/>
      <c r="E10" s="472"/>
      <c r="F10" s="472"/>
      <c r="G10" s="79"/>
    </row>
    <row r="11" spans="1:7" s="2" customFormat="1" ht="24" x14ac:dyDescent="0.45">
      <c r="A11" s="4" t="s">
        <v>248</v>
      </c>
      <c r="B11" s="464" t="e">
        <f>D215</f>
        <v>#DIV/0!</v>
      </c>
      <c r="C11" s="464"/>
      <c r="D11" s="464"/>
      <c r="E11" s="464"/>
      <c r="F11" s="464"/>
      <c r="G11" s="79"/>
    </row>
    <row r="12" spans="1:7" s="2" customFormat="1" ht="22.5" x14ac:dyDescent="0.45">
      <c r="A12" s="1"/>
      <c r="D12" s="443"/>
      <c r="E12" s="443"/>
      <c r="F12" s="443"/>
      <c r="G12" s="443"/>
    </row>
    <row r="13" spans="1:7" s="2" customFormat="1" ht="11.25" customHeight="1" x14ac:dyDescent="0.3">
      <c r="A13" s="465" t="s">
        <v>28</v>
      </c>
      <c r="B13" s="466" t="s">
        <v>29</v>
      </c>
      <c r="C13" s="466"/>
      <c r="D13" s="466" t="s">
        <v>42</v>
      </c>
      <c r="E13" s="466" t="s">
        <v>158</v>
      </c>
      <c r="F13" s="466" t="s">
        <v>159</v>
      </c>
    </row>
    <row r="14" spans="1:7" s="2" customFormat="1" ht="12.75" customHeight="1" x14ac:dyDescent="0.3">
      <c r="A14" s="465"/>
      <c r="B14" s="18" t="s">
        <v>32</v>
      </c>
      <c r="C14" s="18" t="s">
        <v>31</v>
      </c>
      <c r="D14" s="466"/>
      <c r="E14" s="466"/>
      <c r="F14" s="466"/>
      <c r="G14" s="78"/>
    </row>
    <row r="15" spans="1:7" x14ac:dyDescent="0.3">
      <c r="A15" s="467"/>
      <c r="B15" s="468"/>
      <c r="C15" s="468"/>
      <c r="D15" s="468"/>
      <c r="E15" s="468"/>
      <c r="F15" s="468"/>
    </row>
    <row r="16" spans="1:7" ht="19.5" x14ac:dyDescent="0.4">
      <c r="A16" s="469" t="s">
        <v>0</v>
      </c>
      <c r="B16" s="470"/>
      <c r="C16" s="470"/>
      <c r="D16" s="470"/>
      <c r="E16" s="470"/>
      <c r="F16" s="470"/>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1" t="s">
        <v>34</v>
      </c>
      <c r="B22" s="455"/>
      <c r="C22" s="456"/>
      <c r="D22" s="330">
        <f>SUM(B17:C21)</f>
        <v>0</v>
      </c>
    </row>
    <row r="23" spans="1:7" x14ac:dyDescent="0.3">
      <c r="A23" s="450" t="s">
        <v>249</v>
      </c>
      <c r="B23" s="451"/>
      <c r="C23" s="452"/>
      <c r="D23" s="17" t="e">
        <f>D22/(COUNT(B17:C21)*2)</f>
        <v>#DIV/0!</v>
      </c>
    </row>
    <row r="24" spans="1:7" x14ac:dyDescent="0.3">
      <c r="A24" s="10"/>
      <c r="B24" s="11"/>
      <c r="C24" s="11"/>
      <c r="D24" s="12"/>
    </row>
    <row r="25" spans="1:7" ht="19.5" x14ac:dyDescent="0.4">
      <c r="A25" s="453" t="s">
        <v>4</v>
      </c>
      <c r="B25" s="454"/>
      <c r="C25" s="454"/>
      <c r="D25" s="454"/>
      <c r="E25" s="454"/>
      <c r="F25" s="454"/>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0" t="s">
        <v>34</v>
      </c>
      <c r="B33" s="451"/>
      <c r="C33" s="452"/>
      <c r="D33" s="329">
        <f>SUM(B26:C32)</f>
        <v>0</v>
      </c>
    </row>
    <row r="34" spans="1:6" x14ac:dyDescent="0.3">
      <c r="A34" s="450" t="s">
        <v>249</v>
      </c>
      <c r="B34" s="451"/>
      <c r="C34" s="452"/>
      <c r="D34" s="17" t="e">
        <f>D33/(COUNT(B26:C32)*2)</f>
        <v>#DIV/0!</v>
      </c>
    </row>
    <row r="35" spans="1:6" x14ac:dyDescent="0.3">
      <c r="A35" s="10"/>
      <c r="B35" s="11"/>
      <c r="C35" s="11"/>
      <c r="D35" s="12"/>
    </row>
    <row r="36" spans="1:6" ht="19.5" x14ac:dyDescent="0.4">
      <c r="A36" s="453" t="s">
        <v>178</v>
      </c>
      <c r="B36" s="454"/>
      <c r="C36" s="454"/>
      <c r="D36" s="454"/>
      <c r="E36" s="454"/>
      <c r="F36" s="454"/>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0" t="s">
        <v>34</v>
      </c>
      <c r="B42" s="451"/>
      <c r="C42" s="452"/>
      <c r="D42" s="329">
        <f>SUM(B37:C41)</f>
        <v>0</v>
      </c>
    </row>
    <row r="43" spans="1:6" x14ac:dyDescent="0.3">
      <c r="A43" s="450" t="s">
        <v>249</v>
      </c>
      <c r="B43" s="451"/>
      <c r="C43" s="452"/>
      <c r="D43" s="17" t="e">
        <f>D42/(COUNT(B37:C41)*2)</f>
        <v>#DIV/0!</v>
      </c>
    </row>
    <row r="44" spans="1:6" x14ac:dyDescent="0.3">
      <c r="A44" s="338"/>
      <c r="B44" s="339"/>
      <c r="C44" s="339"/>
      <c r="D44" s="340"/>
    </row>
    <row r="45" spans="1:6" ht="19.5" x14ac:dyDescent="0.4">
      <c r="A45" s="459" t="s">
        <v>405</v>
      </c>
      <c r="B45" s="460"/>
      <c r="C45" s="460"/>
      <c r="D45" s="460"/>
      <c r="E45" s="460"/>
      <c r="F45" s="46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0" t="s">
        <v>34</v>
      </c>
      <c r="B58" s="451"/>
      <c r="C58" s="452"/>
      <c r="D58" s="341">
        <f>SUM(B46:C57)</f>
        <v>0</v>
      </c>
    </row>
    <row r="59" spans="1:6" x14ac:dyDescent="0.3">
      <c r="A59" s="450" t="s">
        <v>249</v>
      </c>
      <c r="B59" s="451"/>
      <c r="C59" s="452"/>
      <c r="D59" s="17" t="e">
        <f>D58/(COUNT(B46:C57)*2)</f>
        <v>#DIV/0!</v>
      </c>
    </row>
    <row r="60" spans="1:6" x14ac:dyDescent="0.3">
      <c r="A60" s="29"/>
      <c r="B60" s="30"/>
      <c r="C60" s="30"/>
      <c r="D60" s="31"/>
    </row>
    <row r="61" spans="1:6" ht="19.5" x14ac:dyDescent="0.4">
      <c r="A61" s="462" t="s">
        <v>19</v>
      </c>
      <c r="B61" s="463"/>
      <c r="C61" s="463"/>
      <c r="D61" s="463"/>
      <c r="E61" s="463"/>
      <c r="F61" s="463"/>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0" t="s">
        <v>34</v>
      </c>
      <c r="B68" s="451"/>
      <c r="C68" s="452"/>
      <c r="D68" s="329">
        <f>SUM(B62:C67)</f>
        <v>0</v>
      </c>
    </row>
    <row r="69" spans="1:6" x14ac:dyDescent="0.3">
      <c r="A69" s="450" t="s">
        <v>249</v>
      </c>
      <c r="B69" s="451"/>
      <c r="C69" s="452"/>
      <c r="D69" s="17" t="e">
        <f>D68/(COUNT(B62:C67)*2)</f>
        <v>#DIV/0!</v>
      </c>
    </row>
    <row r="70" spans="1:6" x14ac:dyDescent="0.3">
      <c r="A70" s="10"/>
      <c r="B70" s="11"/>
      <c r="C70" s="11"/>
      <c r="D70" s="12"/>
    </row>
    <row r="71" spans="1:6" ht="19.5" x14ac:dyDescent="0.4">
      <c r="A71" s="453" t="s">
        <v>8</v>
      </c>
      <c r="B71" s="454"/>
      <c r="C71" s="454"/>
      <c r="D71" s="454"/>
      <c r="E71" s="454"/>
      <c r="F71" s="454"/>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0" t="s">
        <v>34</v>
      </c>
      <c r="B79" s="451"/>
      <c r="C79" s="452"/>
      <c r="D79" s="329">
        <f>SUM(B72:C78)</f>
        <v>0</v>
      </c>
    </row>
    <row r="80" spans="1:6" x14ac:dyDescent="0.3">
      <c r="A80" s="450" t="s">
        <v>249</v>
      </c>
      <c r="B80" s="451"/>
      <c r="C80" s="452"/>
      <c r="D80" s="17" t="e">
        <f>D79/(COUNT(B72:C78)*2)</f>
        <v>#DIV/0!</v>
      </c>
    </row>
    <row r="81" spans="1:6" x14ac:dyDescent="0.3">
      <c r="A81" s="10"/>
      <c r="B81" s="11"/>
      <c r="C81" s="11"/>
      <c r="D81" s="12"/>
    </row>
    <row r="82" spans="1:6" ht="19.5" x14ac:dyDescent="0.4">
      <c r="A82" s="453" t="s">
        <v>463</v>
      </c>
      <c r="B82" s="454"/>
      <c r="C82" s="454"/>
      <c r="D82" s="454"/>
      <c r="E82" s="454"/>
      <c r="F82" s="454"/>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0" t="s">
        <v>34</v>
      </c>
      <c r="B100" s="451"/>
      <c r="C100" s="452"/>
      <c r="D100" s="329">
        <f>SUM(B83:C99)</f>
        <v>0</v>
      </c>
    </row>
    <row r="101" spans="1:6" x14ac:dyDescent="0.3">
      <c r="A101" s="450" t="s">
        <v>249</v>
      </c>
      <c r="B101" s="451"/>
      <c r="C101" s="452"/>
      <c r="D101" s="17" t="e">
        <f>D100/(COUNT(B83:C99)*2)</f>
        <v>#DIV/0!</v>
      </c>
    </row>
    <row r="102" spans="1:6" x14ac:dyDescent="0.3">
      <c r="A102" s="10"/>
      <c r="B102" s="11"/>
      <c r="C102" s="11"/>
      <c r="D102" s="12"/>
    </row>
    <row r="103" spans="1:6" ht="19.5" x14ac:dyDescent="0.4">
      <c r="A103" s="453" t="s">
        <v>170</v>
      </c>
      <c r="B103" s="454"/>
      <c r="C103" s="454"/>
      <c r="D103" s="454"/>
      <c r="E103" s="454"/>
      <c r="F103" s="454"/>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0" t="s">
        <v>34</v>
      </c>
      <c r="B118" s="451"/>
      <c r="C118" s="452"/>
      <c r="D118" s="329">
        <f>SUM(B104:C117)</f>
        <v>0</v>
      </c>
    </row>
    <row r="119" spans="1:6" x14ac:dyDescent="0.3">
      <c r="A119" s="450" t="s">
        <v>249</v>
      </c>
      <c r="B119" s="451"/>
      <c r="C119" s="452"/>
      <c r="D119" s="17" t="e">
        <f>D118/(COUNT(B104:C117)*2)</f>
        <v>#DIV/0!</v>
      </c>
    </row>
    <row r="120" spans="1:6" x14ac:dyDescent="0.3">
      <c r="A120" s="10"/>
      <c r="B120" s="11"/>
      <c r="C120" s="11"/>
      <c r="D120" s="12"/>
    </row>
    <row r="121" spans="1:6" x14ac:dyDescent="0.3">
      <c r="A121" s="29"/>
      <c r="B121" s="30"/>
      <c r="C121" s="30"/>
      <c r="D121" s="31"/>
    </row>
    <row r="122" spans="1:6" ht="19.5" x14ac:dyDescent="0.4">
      <c r="A122" s="453" t="s">
        <v>171</v>
      </c>
      <c r="B122" s="454"/>
      <c r="C122" s="454"/>
      <c r="D122" s="454"/>
      <c r="E122" s="454"/>
      <c r="F122" s="454"/>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0" t="s">
        <v>34</v>
      </c>
      <c r="B134" s="451"/>
      <c r="C134" s="452"/>
      <c r="D134" s="329">
        <f>SUM(B123:C133)</f>
        <v>0</v>
      </c>
    </row>
    <row r="135" spans="1:6" x14ac:dyDescent="0.3">
      <c r="A135" s="450" t="s">
        <v>249</v>
      </c>
      <c r="B135" s="451"/>
      <c r="C135" s="452"/>
      <c r="D135" s="17" t="e">
        <f>D134/(COUNT(B123:C133)*2)</f>
        <v>#DIV/0!</v>
      </c>
    </row>
    <row r="136" spans="1:6" x14ac:dyDescent="0.3">
      <c r="A136" s="10"/>
      <c r="B136" s="11"/>
      <c r="C136" s="11"/>
      <c r="D136" s="12"/>
    </row>
    <row r="137" spans="1:6" ht="19.5" x14ac:dyDescent="0.4">
      <c r="A137" s="453" t="s">
        <v>154</v>
      </c>
      <c r="B137" s="454"/>
      <c r="C137" s="454"/>
      <c r="D137" s="454"/>
      <c r="E137" s="454"/>
      <c r="F137" s="454"/>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0" t="s">
        <v>34</v>
      </c>
      <c r="B149" s="451"/>
      <c r="C149" s="452"/>
      <c r="D149" s="329">
        <f>SUM(B138:C148)</f>
        <v>0</v>
      </c>
    </row>
    <row r="150" spans="1:6" x14ac:dyDescent="0.3">
      <c r="A150" s="450" t="s">
        <v>249</v>
      </c>
      <c r="B150" s="451"/>
      <c r="C150" s="452"/>
      <c r="D150" s="16" t="e">
        <f>D149/(COUNT(B138:C148)*2)</f>
        <v>#DIV/0!</v>
      </c>
    </row>
    <row r="151" spans="1:6" x14ac:dyDescent="0.3">
      <c r="A151" s="10"/>
      <c r="B151" s="11"/>
      <c r="C151" s="11"/>
      <c r="D151" s="15"/>
    </row>
    <row r="152" spans="1:6" ht="19.5" x14ac:dyDescent="0.4">
      <c r="A152" s="453" t="s">
        <v>61</v>
      </c>
      <c r="B152" s="454"/>
      <c r="C152" s="454"/>
      <c r="D152" s="454"/>
      <c r="E152" s="454"/>
      <c r="F152" s="454"/>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0" t="s">
        <v>34</v>
      </c>
      <c r="B165" s="451"/>
      <c r="C165" s="452"/>
      <c r="D165" s="329">
        <f>SUM(B153:C164)</f>
        <v>0</v>
      </c>
    </row>
    <row r="166" spans="1:6" x14ac:dyDescent="0.3">
      <c r="A166" s="450" t="s">
        <v>249</v>
      </c>
      <c r="B166" s="451"/>
      <c r="C166" s="452"/>
      <c r="D166" s="17" t="e">
        <f>D165/(COUNT(B153:C164)*2)</f>
        <v>#DIV/0!</v>
      </c>
    </row>
    <row r="167" spans="1:6" x14ac:dyDescent="0.3">
      <c r="A167" s="10"/>
      <c r="B167" s="11"/>
      <c r="C167" s="11"/>
      <c r="D167" s="12"/>
    </row>
    <row r="168" spans="1:6" ht="19.5" x14ac:dyDescent="0.4">
      <c r="A168" s="453" t="s">
        <v>176</v>
      </c>
      <c r="B168" s="454"/>
      <c r="C168" s="454"/>
      <c r="D168" s="454"/>
      <c r="E168" s="454"/>
      <c r="F168" s="454"/>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0" t="s">
        <v>34</v>
      </c>
      <c r="B177" s="455"/>
      <c r="C177" s="456"/>
      <c r="D177" s="330">
        <f>SUM(B169:C176)</f>
        <v>0</v>
      </c>
    </row>
    <row r="178" spans="1:6" x14ac:dyDescent="0.3">
      <c r="A178" s="450" t="s">
        <v>249</v>
      </c>
      <c r="B178" s="451"/>
      <c r="C178" s="452"/>
      <c r="D178" s="17" t="e">
        <f>D177/(COUNT(B169:C176)*2)</f>
        <v>#DIV/0!</v>
      </c>
    </row>
    <row r="179" spans="1:6" x14ac:dyDescent="0.3">
      <c r="A179" s="10"/>
      <c r="B179" s="11"/>
      <c r="C179" s="13"/>
      <c r="D179" s="14"/>
    </row>
    <row r="180" spans="1:6" ht="19.5" x14ac:dyDescent="0.4">
      <c r="A180" s="453" t="s">
        <v>64</v>
      </c>
      <c r="B180" s="454"/>
      <c r="C180" s="454"/>
      <c r="D180" s="454"/>
      <c r="E180" s="454"/>
      <c r="F180" s="454"/>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0" t="s">
        <v>34</v>
      </c>
      <c r="B185" s="451"/>
      <c r="C185" s="452"/>
      <c r="D185" s="329">
        <f>SUM(B181:C184)</f>
        <v>0</v>
      </c>
    </row>
    <row r="186" spans="1:6" x14ac:dyDescent="0.3">
      <c r="A186" s="450" t="s">
        <v>249</v>
      </c>
      <c r="B186" s="451"/>
      <c r="C186" s="452"/>
      <c r="D186" s="17" t="e">
        <f>D185/(COUNT(B181:C184)*2)</f>
        <v>#DIV/0!</v>
      </c>
    </row>
    <row r="187" spans="1:6" x14ac:dyDescent="0.3">
      <c r="A187" s="10"/>
      <c r="B187" s="11"/>
      <c r="C187" s="11"/>
      <c r="D187" s="12"/>
    </row>
    <row r="188" spans="1:6" ht="19.5" x14ac:dyDescent="0.4">
      <c r="A188" s="457" t="s">
        <v>15</v>
      </c>
      <c r="B188" s="458"/>
      <c r="C188" s="458"/>
      <c r="D188" s="458"/>
      <c r="E188" s="458"/>
      <c r="F188" s="458"/>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0" t="s">
        <v>34</v>
      </c>
      <c r="B193" s="451"/>
      <c r="C193" s="452"/>
      <c r="D193" s="329">
        <f>SUM(B189:C192)</f>
        <v>0</v>
      </c>
    </row>
    <row r="194" spans="1:7" x14ac:dyDescent="0.3">
      <c r="A194" s="450" t="s">
        <v>249</v>
      </c>
      <c r="B194" s="451"/>
      <c r="C194" s="452"/>
      <c r="D194" s="17" t="e">
        <f>D193/(COUNT(B189:C192)*2)</f>
        <v>#DIV/0!</v>
      </c>
    </row>
    <row r="195" spans="1:7" x14ac:dyDescent="0.3">
      <c r="A195" s="10"/>
      <c r="B195" s="11"/>
      <c r="C195" s="11"/>
      <c r="D195" s="12"/>
    </row>
    <row r="196" spans="1:7" ht="19.5" x14ac:dyDescent="0.4">
      <c r="A196" s="453" t="s">
        <v>65</v>
      </c>
      <c r="B196" s="454"/>
      <c r="C196" s="454"/>
      <c r="D196" s="454"/>
      <c r="E196" s="454"/>
      <c r="F196" s="454"/>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0" t="s">
        <v>34</v>
      </c>
      <c r="B202" s="451"/>
      <c r="C202" s="452"/>
      <c r="D202" s="329">
        <f>SUM(B197:C201)</f>
        <v>0</v>
      </c>
    </row>
    <row r="203" spans="1:7" x14ac:dyDescent="0.3">
      <c r="A203" s="450" t="s">
        <v>249</v>
      </c>
      <c r="B203" s="451"/>
      <c r="C203" s="452"/>
      <c r="D203" s="17" t="e">
        <f>D202/(COUNT(B197:C201)*2)</f>
        <v>#DIV/0!</v>
      </c>
    </row>
    <row r="204" spans="1:7" x14ac:dyDescent="0.3">
      <c r="A204" s="10"/>
      <c r="B204" s="11"/>
      <c r="C204" s="11"/>
      <c r="D204" s="12"/>
    </row>
    <row r="205" spans="1:7" ht="19.5" x14ac:dyDescent="0.4">
      <c r="A205" s="453" t="s">
        <v>175</v>
      </c>
      <c r="B205" s="454"/>
      <c r="C205" s="454"/>
      <c r="D205" s="454"/>
      <c r="E205" s="454"/>
      <c r="F205" s="454"/>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0" t="s">
        <v>34</v>
      </c>
      <c r="B210" s="451"/>
      <c r="C210" s="452"/>
      <c r="D210" s="34">
        <f>SUM(B206:C209)</f>
        <v>0</v>
      </c>
    </row>
    <row r="211" spans="1:6" x14ac:dyDescent="0.3">
      <c r="A211" s="450" t="s">
        <v>249</v>
      </c>
      <c r="B211" s="451"/>
      <c r="C211" s="452"/>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2019-09-13T13:28:15Z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