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8\Audits Magasins\Audit Magasins UHD 2018\Market QLC\CM Menzah 9\11-Novembre\"/>
    </mc:Choice>
  </mc:AlternateContent>
  <bookViews>
    <workbookView xWindow="0" yWindow="0" windowWidth="16815" windowHeight="77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0" i="32" l="1"/>
  <c r="A7" i="32" l="1"/>
  <c r="F543" i="31" l="1"/>
  <c r="F543" i="43"/>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C348" i="36" l="1"/>
  <c r="C297" i="36"/>
  <c r="C295" i="36"/>
  <c r="C291" i="36"/>
  <c r="C251" i="36"/>
  <c r="C230" i="36"/>
  <c r="C194" i="36"/>
  <c r="C186" i="36"/>
  <c r="C181" i="36"/>
  <c r="C143" i="36"/>
  <c r="C138" i="36"/>
  <c r="C91" i="36"/>
  <c r="C82" i="36"/>
  <c r="C68" i="36"/>
  <c r="B10" i="41"/>
  <c r="B9" i="41"/>
  <c r="B8" i="41"/>
  <c r="B10" i="39"/>
  <c r="B9" i="39"/>
  <c r="B8" i="39"/>
  <c r="B9" i="32"/>
  <c r="B8" i="32"/>
  <c r="B10" i="25"/>
  <c r="B9" i="25"/>
  <c r="B8" i="25"/>
  <c r="B10" i="35"/>
  <c r="B9" i="35"/>
  <c r="B8" i="35"/>
  <c r="B10" i="37"/>
  <c r="B9" i="37"/>
  <c r="B8" i="37"/>
  <c r="F197" i="41" l="1"/>
  <c r="F197" i="39"/>
  <c r="E197" i="25"/>
  <c r="D476" i="40"/>
  <c r="B476" i="40" s="1"/>
  <c r="D222" i="40"/>
  <c r="D223" i="40" s="1"/>
  <c r="D25" i="40"/>
  <c r="D26" i="40" s="1"/>
  <c r="D476" i="38"/>
  <c r="B476" i="38" s="1"/>
  <c r="D477" i="38" s="1"/>
  <c r="D285" i="38"/>
  <c r="D286" i="38" s="1"/>
  <c r="D25" i="38"/>
  <c r="D26" i="38" s="1"/>
  <c r="D493" i="31"/>
  <c r="D494" i="31" s="1"/>
  <c r="D222" i="31"/>
  <c r="D223" i="31" s="1"/>
  <c r="D25" i="31"/>
  <c r="D26" i="31"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F543" i="40"/>
  <c r="E543" i="40"/>
  <c r="F532" i="40"/>
  <c r="E532" i="40"/>
  <c r="F512" i="40"/>
  <c r="E512" i="40"/>
  <c r="F498" i="40"/>
  <c r="E498" i="40"/>
  <c r="F476" i="40"/>
  <c r="E476" i="40"/>
  <c r="F439" i="40"/>
  <c r="E439" i="40"/>
  <c r="F386" i="40"/>
  <c r="E386" i="40"/>
  <c r="F353" i="40"/>
  <c r="E353" i="40"/>
  <c r="F313" i="40"/>
  <c r="E313" i="40"/>
  <c r="F261" i="40"/>
  <c r="E261" i="40"/>
  <c r="F200" i="40"/>
  <c r="E200" i="40"/>
  <c r="F153" i="40"/>
  <c r="E153" i="40"/>
  <c r="D153" i="40" s="1"/>
  <c r="B153" i="40" s="1"/>
  <c r="D154" i="40" s="1"/>
  <c r="F99" i="40"/>
  <c r="E99" i="40"/>
  <c r="F41" i="40"/>
  <c r="E41" i="40"/>
  <c r="D41" i="40" s="1"/>
  <c r="D493" i="40"/>
  <c r="D494" i="40" s="1"/>
  <c r="D477" i="40"/>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F543" i="38"/>
  <c r="E543" i="38"/>
  <c r="F532" i="38"/>
  <c r="E532" i="38"/>
  <c r="F512" i="38"/>
  <c r="E512" i="38"/>
  <c r="F498" i="38"/>
  <c r="E498" i="38"/>
  <c r="F476" i="38"/>
  <c r="E476" i="38"/>
  <c r="F439" i="38"/>
  <c r="E439" i="38"/>
  <c r="F386" i="38"/>
  <c r="E386" i="38"/>
  <c r="F353" i="38"/>
  <c r="E353" i="38"/>
  <c r="F313" i="38"/>
  <c r="E313" i="38"/>
  <c r="D313" i="38" s="1"/>
  <c r="B313" i="38" s="1"/>
  <c r="D314" i="38" s="1"/>
  <c r="F261" i="38"/>
  <c r="E261" i="38"/>
  <c r="F200" i="38"/>
  <c r="E200" i="38"/>
  <c r="F153" i="38"/>
  <c r="E153" i="38"/>
  <c r="F99" i="38"/>
  <c r="E99" i="38"/>
  <c r="F41" i="38"/>
  <c r="E41" i="38"/>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43" i="33"/>
  <c r="E543" i="33"/>
  <c r="F532" i="33"/>
  <c r="E532" i="33"/>
  <c r="F512" i="33"/>
  <c r="E512" i="33"/>
  <c r="F498" i="33"/>
  <c r="E498" i="33"/>
  <c r="D498" i="33" s="1"/>
  <c r="F476" i="33"/>
  <c r="E476" i="33"/>
  <c r="F439" i="33"/>
  <c r="E439" i="33"/>
  <c r="D439" i="33" s="1"/>
  <c r="F386" i="33"/>
  <c r="E386" i="33"/>
  <c r="F353" i="33"/>
  <c r="E353" i="33"/>
  <c r="D353" i="33" s="1"/>
  <c r="F313" i="33"/>
  <c r="E313" i="33"/>
  <c r="F261" i="33"/>
  <c r="E261" i="33"/>
  <c r="D261" i="33" s="1"/>
  <c r="F200" i="33"/>
  <c r="E200" i="33"/>
  <c r="F153" i="33"/>
  <c r="E153" i="33"/>
  <c r="D153" i="33" s="1"/>
  <c r="B153" i="33" s="1"/>
  <c r="F99" i="33"/>
  <c r="E99" i="33"/>
  <c r="F41" i="33"/>
  <c r="E41" i="33"/>
  <c r="D41" i="33" s="1"/>
  <c r="F200" i="43"/>
  <c r="F153" i="43"/>
  <c r="F99" i="43"/>
  <c r="F41" i="43"/>
  <c r="E543" i="43"/>
  <c r="E532" i="43"/>
  <c r="F532" i="43"/>
  <c r="F512" i="43"/>
  <c r="E512" i="43"/>
  <c r="F498" i="43"/>
  <c r="E498" i="43"/>
  <c r="F476" i="43"/>
  <c r="E476" i="43"/>
  <c r="F439" i="43"/>
  <c r="E439" i="43"/>
  <c r="F386" i="43"/>
  <c r="E386" i="43"/>
  <c r="F353" i="43"/>
  <c r="E353" i="43"/>
  <c r="F313" i="43"/>
  <c r="E313" i="43"/>
  <c r="F261" i="43"/>
  <c r="E261" i="43"/>
  <c r="E200" i="43"/>
  <c r="D200" i="43" s="1"/>
  <c r="B200" i="43" s="1"/>
  <c r="D201" i="43" s="1"/>
  <c r="E153" i="43"/>
  <c r="E99" i="43"/>
  <c r="D99" i="43" s="1"/>
  <c r="B99" i="43" s="1"/>
  <c r="D100" i="43" s="1"/>
  <c r="E41" i="43"/>
  <c r="A537" i="43"/>
  <c r="A517" i="43"/>
  <c r="A506" i="43"/>
  <c r="A484" i="43"/>
  <c r="A447" i="43"/>
  <c r="A394" i="43"/>
  <c r="A361" i="43"/>
  <c r="A321" i="43"/>
  <c r="A269" i="43"/>
  <c r="A208" i="43"/>
  <c r="A161" i="43"/>
  <c r="A106" i="43"/>
  <c r="A49" i="43"/>
  <c r="A16" i="43"/>
  <c r="A8" i="43"/>
  <c r="A7" i="35" s="1"/>
  <c r="D153" i="43" l="1"/>
  <c r="B153" i="43" s="1"/>
  <c r="D154" i="43" s="1"/>
  <c r="D261" i="43"/>
  <c r="B261" i="43" s="1"/>
  <c r="D262" i="43" s="1"/>
  <c r="D476" i="43"/>
  <c r="B476" i="43" s="1"/>
  <c r="D477" i="43" s="1"/>
  <c r="D353" i="40"/>
  <c r="B353" i="40" s="1"/>
  <c r="D354" i="40" s="1"/>
  <c r="D498" i="40"/>
  <c r="B498" i="40" s="1"/>
  <c r="D499" i="40" s="1"/>
  <c r="B439" i="33"/>
  <c r="D440" i="33" s="1"/>
  <c r="D353" i="43"/>
  <c r="D439" i="43"/>
  <c r="B439" i="43" s="1"/>
  <c r="D440" i="43" s="1"/>
  <c r="D443" i="43" s="1"/>
  <c r="D444" i="43" s="1"/>
  <c r="D498" i="43"/>
  <c r="D499" i="43" s="1"/>
  <c r="D476" i="33"/>
  <c r="B476" i="33" s="1"/>
  <c r="B498" i="33"/>
  <c r="D499" i="33" s="1"/>
  <c r="B353" i="33"/>
  <c r="D354" i="33" s="1"/>
  <c r="B261" i="33"/>
  <c r="D262" i="33" s="1"/>
  <c r="D263" i="33" s="1"/>
  <c r="B41" i="33"/>
  <c r="D42" i="33" s="1"/>
  <c r="D99" i="40"/>
  <c r="B99" i="40" s="1"/>
  <c r="D100" i="40" s="1"/>
  <c r="D101" i="40" s="1"/>
  <c r="D200" i="40"/>
  <c r="B200" i="40" s="1"/>
  <c r="D313" i="40"/>
  <c r="B313" i="40" s="1"/>
  <c r="D314" i="40" s="1"/>
  <c r="D386" i="40"/>
  <c r="B386" i="40" s="1"/>
  <c r="D387" i="40" s="1"/>
  <c r="D390" i="40" s="1"/>
  <c r="D391" i="40" s="1"/>
  <c r="D512" i="40"/>
  <c r="B512" i="40" s="1"/>
  <c r="D513" i="40" s="1"/>
  <c r="D514" i="40" s="1"/>
  <c r="D543" i="40"/>
  <c r="B543" i="40" s="1"/>
  <c r="D544" i="40" s="1"/>
  <c r="D532" i="33"/>
  <c r="D99" i="38"/>
  <c r="B99" i="38" s="1"/>
  <c r="D100" i="38" s="1"/>
  <c r="D200" i="38"/>
  <c r="B200" i="38" s="1"/>
  <c r="D386" i="38"/>
  <c r="B386" i="38" s="1"/>
  <c r="D387" i="38" s="1"/>
  <c r="D388" i="38" s="1"/>
  <c r="D512" i="38"/>
  <c r="D543" i="38"/>
  <c r="B543" i="38" s="1"/>
  <c r="D544" i="38" s="1"/>
  <c r="D545" i="38" s="1"/>
  <c r="D261" i="40"/>
  <c r="B261" i="40" s="1"/>
  <c r="D262" i="40" s="1"/>
  <c r="D265" i="40" s="1"/>
  <c r="D266" i="40" s="1"/>
  <c r="D439" i="40"/>
  <c r="B439" i="40" s="1"/>
  <c r="D532" i="40"/>
  <c r="B532" i="40" s="1"/>
  <c r="D533" i="40" s="1"/>
  <c r="D534" i="40" s="1"/>
  <c r="D313" i="43"/>
  <c r="D314" i="43" s="1"/>
  <c r="D315" i="43" s="1"/>
  <c r="D386" i="43"/>
  <c r="B386" i="43" s="1"/>
  <c r="D387" i="43" s="1"/>
  <c r="D390" i="43" s="1"/>
  <c r="D391" i="43" s="1"/>
  <c r="D512" i="43"/>
  <c r="B512" i="43" s="1"/>
  <c r="D513" i="43" s="1"/>
  <c r="D514" i="43" s="1"/>
  <c r="B152" i="29" s="1"/>
  <c r="D543" i="43"/>
  <c r="D544" i="43" s="1"/>
  <c r="D545" i="43" s="1"/>
  <c r="B171" i="29" s="1"/>
  <c r="D99" i="33"/>
  <c r="D200" i="33"/>
  <c r="D313" i="33"/>
  <c r="B313" i="33" s="1"/>
  <c r="D314" i="33" s="1"/>
  <c r="D315" i="33" s="1"/>
  <c r="D386" i="33"/>
  <c r="D512" i="33"/>
  <c r="D543" i="33"/>
  <c r="D41" i="38"/>
  <c r="B41" i="38" s="1"/>
  <c r="D42" i="38" s="1"/>
  <c r="D45" i="38" s="1"/>
  <c r="D46" i="38" s="1"/>
  <c r="D153" i="38"/>
  <c r="B153" i="38" s="1"/>
  <c r="D154" i="38" s="1"/>
  <c r="D261" i="38"/>
  <c r="B261" i="38" s="1"/>
  <c r="D353" i="38"/>
  <c r="B353" i="38" s="1"/>
  <c r="D354" i="38" s="1"/>
  <c r="D357" i="38" s="1"/>
  <c r="D358" i="38" s="1"/>
  <c r="D439" i="38"/>
  <c r="B439" i="38" s="1"/>
  <c r="D440" i="38" s="1"/>
  <c r="D441" i="38" s="1"/>
  <c r="D498" i="38"/>
  <c r="B498" i="38" s="1"/>
  <c r="D499" i="38" s="1"/>
  <c r="D532" i="38"/>
  <c r="B532" i="38" s="1"/>
  <c r="D533" i="38" s="1"/>
  <c r="D534" i="38" s="1"/>
  <c r="B41" i="40"/>
  <c r="D42" i="40" s="1"/>
  <c r="D45" i="40" s="1"/>
  <c r="D46" i="40" s="1"/>
  <c r="B512" i="38"/>
  <c r="D513" i="38" s="1"/>
  <c r="D514" i="38" s="1"/>
  <c r="D41" i="43"/>
  <c r="D532" i="43"/>
  <c r="D533" i="43" s="1"/>
  <c r="D534" i="43" s="1"/>
  <c r="B162" i="29" s="1"/>
  <c r="D155" i="43"/>
  <c r="D157" i="43"/>
  <c r="D158" i="43" s="1"/>
  <c r="D202" i="43"/>
  <c r="D204" i="43"/>
  <c r="D205" i="43" s="1"/>
  <c r="D265" i="43"/>
  <c r="D266" i="43" s="1"/>
  <c r="D263" i="43"/>
  <c r="D478" i="43"/>
  <c r="D480" i="43"/>
  <c r="D481" i="43" s="1"/>
  <c r="D101" i="43"/>
  <c r="D102" i="43"/>
  <c r="D103" i="43" s="1"/>
  <c r="D500" i="43"/>
  <c r="D502" i="43"/>
  <c r="D503" i="43" s="1"/>
  <c r="B143" i="29" s="1"/>
  <c r="D502" i="40"/>
  <c r="D503" i="40" s="1"/>
  <c r="D357" i="40"/>
  <c r="D358" i="40" s="1"/>
  <c r="D440" i="40"/>
  <c r="D443" i="40" s="1"/>
  <c r="D444" i="40" s="1"/>
  <c r="D201" i="40"/>
  <c r="D202" i="40" s="1"/>
  <c r="D502" i="38"/>
  <c r="D503" i="38" s="1"/>
  <c r="D201" i="38"/>
  <c r="D202" i="38" s="1"/>
  <c r="D262" i="38"/>
  <c r="D263" i="38" s="1"/>
  <c r="D154" i="33"/>
  <c r="D157" i="33" s="1"/>
  <c r="D158" i="33" s="1"/>
  <c r="D477" i="33"/>
  <c r="D480" i="33" s="1"/>
  <c r="D481" i="33" s="1"/>
  <c r="D545" i="40"/>
  <c r="D155" i="40"/>
  <c r="D157" i="40"/>
  <c r="D158" i="40" s="1"/>
  <c r="D480" i="40"/>
  <c r="D481" i="40" s="1"/>
  <c r="D478" i="40"/>
  <c r="D388" i="40"/>
  <c r="D317" i="40"/>
  <c r="D318" i="40" s="1"/>
  <c r="D315" i="40"/>
  <c r="D355" i="40"/>
  <c r="D500" i="40"/>
  <c r="D43" i="40"/>
  <c r="D85" i="40"/>
  <c r="D173" i="40"/>
  <c r="D390" i="38"/>
  <c r="D391" i="38" s="1"/>
  <c r="D265" i="38"/>
  <c r="D266" i="38" s="1"/>
  <c r="D155" i="38"/>
  <c r="D157" i="38"/>
  <c r="D158" i="38" s="1"/>
  <c r="D480" i="38"/>
  <c r="D481" i="38" s="1"/>
  <c r="D478" i="38"/>
  <c r="D317" i="38"/>
  <c r="D318" i="38" s="1"/>
  <c r="D315" i="38"/>
  <c r="D355" i="38"/>
  <c r="D500" i="38"/>
  <c r="D85" i="38"/>
  <c r="D173" i="38"/>
  <c r="D85" i="31"/>
  <c r="D173" i="31"/>
  <c r="D500" i="36"/>
  <c r="D354" i="43"/>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D500" i="33" l="1"/>
  <c r="D502" i="33"/>
  <c r="D503" i="33" s="1"/>
  <c r="D441" i="43"/>
  <c r="D102" i="40"/>
  <c r="D103" i="40" s="1"/>
  <c r="D441" i="33"/>
  <c r="D443" i="33"/>
  <c r="D357" i="33"/>
  <c r="D358" i="33" s="1"/>
  <c r="D355" i="33"/>
  <c r="B543" i="33"/>
  <c r="D544" i="33" s="1"/>
  <c r="D545" i="33" s="1"/>
  <c r="B200" i="33"/>
  <c r="D201" i="33" s="1"/>
  <c r="B512" i="33"/>
  <c r="D513" i="33" s="1"/>
  <c r="D514" i="33" s="1"/>
  <c r="B532" i="33"/>
  <c r="D533" i="33" s="1"/>
  <c r="D534" i="33" s="1"/>
  <c r="B386" i="33"/>
  <c r="D387" i="33" s="1"/>
  <c r="D265" i="33"/>
  <c r="D266" i="33" s="1"/>
  <c r="B99" i="33"/>
  <c r="D100" i="33" s="1"/>
  <c r="D43" i="33"/>
  <c r="D45" i="33"/>
  <c r="D46" i="33" s="1"/>
  <c r="D444" i="33"/>
  <c r="B126" i="29" s="1"/>
  <c r="D317" i="33"/>
  <c r="D318" i="33" s="1"/>
  <c r="D101" i="38"/>
  <c r="D102" i="38"/>
  <c r="D103" i="38" s="1"/>
  <c r="D478" i="33"/>
  <c r="D263" i="40"/>
  <c r="D388" i="43"/>
  <c r="D317" i="43"/>
  <c r="D318" i="43" s="1"/>
  <c r="B98" i="29" s="1"/>
  <c r="D43" i="38"/>
  <c r="D547" i="33"/>
  <c r="D547" i="40"/>
  <c r="D547" i="38"/>
  <c r="D547" i="43"/>
  <c r="D443" i="38"/>
  <c r="D444" i="38" s="1"/>
  <c r="B41" i="43"/>
  <c r="D42" i="43" s="1"/>
  <c r="D441" i="40"/>
  <c r="D355" i="43"/>
  <c r="D357" i="43"/>
  <c r="D358" i="43" s="1"/>
  <c r="B107" i="29" s="1"/>
  <c r="D155" i="33"/>
  <c r="D204" i="40"/>
  <c r="D205" i="40" s="1"/>
  <c r="D204" i="38"/>
  <c r="D205" i="38" s="1"/>
  <c r="B71" i="29"/>
  <c r="D222" i="36"/>
  <c r="D223" i="36" s="1"/>
  <c r="D100" i="36"/>
  <c r="D101" i="36" s="1"/>
  <c r="B116" i="29"/>
  <c r="B80" i="29"/>
  <c r="B62" i="29"/>
  <c r="B134" i="29"/>
  <c r="B125" i="29"/>
  <c r="B89" i="29"/>
  <c r="D197" i="41"/>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66" i="29"/>
  <c r="B156" i="29"/>
  <c r="B57" i="29"/>
  <c r="A8" i="40"/>
  <c r="A7" i="41" s="1"/>
  <c r="D197" i="39"/>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65" i="29"/>
  <c r="B155" i="29"/>
  <c r="A8" i="38"/>
  <c r="A7" i="39" s="1"/>
  <c r="D390" i="33" l="1"/>
  <c r="D391" i="33" s="1"/>
  <c r="D388" i="33"/>
  <c r="D204" i="33"/>
  <c r="D205" i="33" s="1"/>
  <c r="D202" i="33"/>
  <c r="D101" i="33"/>
  <c r="D102" i="33"/>
  <c r="D103" i="33" s="1"/>
  <c r="D548" i="33"/>
  <c r="D549" i="33" s="1"/>
  <c r="D102" i="39"/>
  <c r="D103" i="39" s="1"/>
  <c r="D63" i="39"/>
  <c r="D64" i="39" s="1"/>
  <c r="D84" i="41"/>
  <c r="D85" i="41" s="1"/>
  <c r="D102" i="41"/>
  <c r="D103" i="41" s="1"/>
  <c r="D118" i="41"/>
  <c r="D119" i="41" s="1"/>
  <c r="D149" i="41"/>
  <c r="D150" i="41" s="1"/>
  <c r="D161" i="39"/>
  <c r="D162" i="39" s="1"/>
  <c r="D63" i="41"/>
  <c r="D64" i="41" s="1"/>
  <c r="D161" i="41"/>
  <c r="D162" i="41" s="1"/>
  <c r="D118" i="39"/>
  <c r="D119" i="39" s="1"/>
  <c r="D84" i="39"/>
  <c r="D85" i="39" s="1"/>
  <c r="D133" i="39"/>
  <c r="D134" i="39" s="1"/>
  <c r="D149" i="39"/>
  <c r="D150" i="39" s="1"/>
  <c r="D133" i="41"/>
  <c r="D134" i="41" s="1"/>
  <c r="D43" i="43"/>
  <c r="D45" i="43"/>
  <c r="D46" i="43" s="1"/>
  <c r="B53" i="29" s="1"/>
  <c r="D548" i="40"/>
  <c r="D549" i="40" s="1"/>
  <c r="D548" i="38"/>
  <c r="D549" i="38" s="1"/>
  <c r="B75" i="29"/>
  <c r="B93" i="29"/>
  <c r="B84" i="29"/>
  <c r="B102" i="29"/>
  <c r="B120" i="29"/>
  <c r="B147" i="29"/>
  <c r="D195" i="41"/>
  <c r="B129" i="29"/>
  <c r="B138" i="29"/>
  <c r="B66" i="29"/>
  <c r="B175" i="29"/>
  <c r="B48" i="29"/>
  <c r="B111" i="29"/>
  <c r="D195" i="39"/>
  <c r="B146" i="29"/>
  <c r="B174" i="29"/>
  <c r="B83" i="29"/>
  <c r="B119" i="29"/>
  <c r="B56" i="29"/>
  <c r="B92" i="29"/>
  <c r="B137" i="29"/>
  <c r="B65" i="29"/>
  <c r="B47" i="29"/>
  <c r="B74" i="29"/>
  <c r="B110" i="29"/>
  <c r="D198" i="39" l="1"/>
  <c r="D199" i="39" s="1"/>
  <c r="D198" i="41"/>
  <c r="D199" i="41" s="1"/>
  <c r="D548" i="43"/>
  <c r="D549" i="43" s="1"/>
  <c r="B35" i="29" s="1"/>
  <c r="B128" i="29"/>
  <c r="B101" i="29"/>
  <c r="B11" i="41" l="1"/>
  <c r="B184" i="29"/>
  <c r="B12" i="43"/>
  <c r="B11" i="39"/>
  <c r="B183" i="29"/>
  <c r="B12" i="40"/>
  <c r="B39" i="29"/>
  <c r="B29" i="29"/>
  <c r="B12" i="38"/>
  <c r="B38" i="29"/>
  <c r="B28" i="29"/>
  <c r="E543" i="31"/>
  <c r="F532" i="31"/>
  <c r="E532" i="31"/>
  <c r="D532" i="31" s="1"/>
  <c r="F512" i="31"/>
  <c r="E512" i="31"/>
  <c r="D512" i="31" s="1"/>
  <c r="F498" i="31"/>
  <c r="E498" i="31"/>
  <c r="D498" i="31" s="1"/>
  <c r="F476" i="31"/>
  <c r="E476" i="31"/>
  <c r="D476" i="31" s="1"/>
  <c r="B476" i="31" s="1"/>
  <c r="D477" i="31" s="1"/>
  <c r="F439" i="31"/>
  <c r="E439" i="31"/>
  <c r="D439" i="31" s="1"/>
  <c r="F386" i="31"/>
  <c r="E386" i="31"/>
  <c r="D386" i="31" s="1"/>
  <c r="F353" i="31"/>
  <c r="E353" i="31"/>
  <c r="D353" i="31" s="1"/>
  <c r="F313" i="31"/>
  <c r="E313" i="31"/>
  <c r="D313" i="31" s="1"/>
  <c r="F261" i="31"/>
  <c r="E261" i="31"/>
  <c r="D261" i="31" s="1"/>
  <c r="F200" i="31"/>
  <c r="E200" i="31"/>
  <c r="D200" i="31" s="1"/>
  <c r="F153" i="31"/>
  <c r="E153" i="31"/>
  <c r="D153" i="31" s="1"/>
  <c r="F99" i="31"/>
  <c r="E99" i="31"/>
  <c r="D99" i="31" s="1"/>
  <c r="F41" i="31"/>
  <c r="E41" i="31"/>
  <c r="D41" i="31" s="1"/>
  <c r="B41" i="31" s="1"/>
  <c r="F197" i="25"/>
  <c r="D197" i="25" s="1"/>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B99" i="31" l="1"/>
  <c r="D100" i="31" s="1"/>
  <c r="B200" i="31"/>
  <c r="D201" i="31" s="1"/>
  <c r="B313" i="31"/>
  <c r="D314" i="31" s="1"/>
  <c r="B386" i="31"/>
  <c r="D387" i="31" s="1"/>
  <c r="D478" i="31"/>
  <c r="D480" i="31"/>
  <c r="D481" i="31" s="1"/>
  <c r="B512" i="31"/>
  <c r="D513" i="31" s="1"/>
  <c r="D514" i="31" s="1"/>
  <c r="D63" i="35"/>
  <c r="D64" i="35" s="1"/>
  <c r="B153" i="31"/>
  <c r="D154" i="31" s="1"/>
  <c r="B261" i="31"/>
  <c r="D262" i="31" s="1"/>
  <c r="B353" i="31"/>
  <c r="D354" i="31" s="1"/>
  <c r="B439" i="31"/>
  <c r="D440" i="31" s="1"/>
  <c r="B498" i="31"/>
  <c r="D499" i="31" s="1"/>
  <c r="B532" i="31"/>
  <c r="D533" i="31" s="1"/>
  <c r="D534" i="31" s="1"/>
  <c r="D197" i="35"/>
  <c r="D149" i="35"/>
  <c r="D150" i="35" s="1"/>
  <c r="D161" i="35"/>
  <c r="D162" i="35" s="1"/>
  <c r="D133" i="35"/>
  <c r="D134" i="35" s="1"/>
  <c r="D118" i="35"/>
  <c r="D119" i="35" s="1"/>
  <c r="D102" i="35"/>
  <c r="D103" i="35" s="1"/>
  <c r="D42" i="3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315" i="31" l="1"/>
  <c r="D317" i="31"/>
  <c r="D318" i="31" s="1"/>
  <c r="D204" i="31"/>
  <c r="D205" i="31" s="1"/>
  <c r="D202" i="31"/>
  <c r="D101" i="31"/>
  <c r="D102" i="31"/>
  <c r="D103" i="31" s="1"/>
  <c r="D500" i="31"/>
  <c r="D502" i="31"/>
  <c r="D503" i="31" s="1"/>
  <c r="D157" i="31"/>
  <c r="D158" i="31" s="1"/>
  <c r="D155" i="31"/>
  <c r="D443" i="31"/>
  <c r="D444" i="31" s="1"/>
  <c r="D441" i="31"/>
  <c r="D390" i="31"/>
  <c r="D391" i="31" s="1"/>
  <c r="D388" i="31"/>
  <c r="D357" i="31"/>
  <c r="D358" i="31" s="1"/>
  <c r="D355" i="31"/>
  <c r="D265" i="31"/>
  <c r="D266" i="31" s="1"/>
  <c r="D263" i="31"/>
  <c r="D198" i="35"/>
  <c r="D199" i="35" s="1"/>
  <c r="B11" i="35" s="1"/>
  <c r="D45" i="31"/>
  <c r="D46" i="31" s="1"/>
  <c r="D43" i="31"/>
  <c r="D198" i="37"/>
  <c r="D199" i="37" s="1"/>
  <c r="B11" i="37"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B25" i="29" l="1"/>
  <c r="B180" i="29"/>
  <c r="B179" i="29"/>
  <c r="D444" i="36"/>
  <c r="B124" i="29" s="1"/>
  <c r="D103" i="36"/>
  <c r="B61" i="29" s="1"/>
  <c r="D548" i="36"/>
  <c r="D549" i="36" s="1"/>
  <c r="B24" i="29" s="1"/>
  <c r="B12" i="33"/>
  <c r="B36" i="29"/>
  <c r="F197" i="32"/>
  <c r="E197" i="32"/>
  <c r="D197" i="32" s="1"/>
  <c r="B12" i="36" l="1"/>
  <c r="D543" i="31"/>
  <c r="B543" i="31" s="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B164" i="29"/>
  <c r="B154" i="29"/>
  <c r="A8" i="31"/>
  <c r="D118" i="32" l="1"/>
  <c r="D119" i="32" s="1"/>
  <c r="D161" i="32"/>
  <c r="D162" i="32" s="1"/>
  <c r="D84" i="32"/>
  <c r="D85" i="32" s="1"/>
  <c r="D102" i="32"/>
  <c r="D103" i="32" s="1"/>
  <c r="D133" i="32"/>
  <c r="D134" i="32" s="1"/>
  <c r="D149" i="32"/>
  <c r="D150" i="32" s="1"/>
  <c r="D544" i="31"/>
  <c r="D547" i="31"/>
  <c r="D63" i="32"/>
  <c r="D64" i="32" s="1"/>
  <c r="B34" i="29"/>
  <c r="B109" i="29"/>
  <c r="B73" i="29"/>
  <c r="B64" i="29"/>
  <c r="D195" i="32"/>
  <c r="B145" i="29"/>
  <c r="B55" i="29"/>
  <c r="B118" i="29"/>
  <c r="B91" i="29"/>
  <c r="B82" i="29"/>
  <c r="B127" i="29"/>
  <c r="B136" i="29"/>
  <c r="D198" i="32" l="1"/>
  <c r="D199" i="32" s="1"/>
  <c r="D545" i="31"/>
  <c r="B173" i="29" s="1"/>
  <c r="D548" i="31"/>
  <c r="D549" i="31" s="1"/>
  <c r="B100" i="29"/>
  <c r="C191" i="25"/>
  <c r="C165" i="25"/>
  <c r="D169" i="25" s="1"/>
  <c r="D170" i="25" s="1"/>
  <c r="C157" i="25"/>
  <c r="C156" i="25"/>
  <c r="C155" i="25"/>
  <c r="C145" i="25"/>
  <c r="C144" i="25"/>
  <c r="C138" i="25"/>
  <c r="C132" i="25"/>
  <c r="C130" i="25"/>
  <c r="C128" i="25"/>
  <c r="C127" i="25"/>
  <c r="C116" i="25"/>
  <c r="C115" i="25"/>
  <c r="C112" i="25"/>
  <c r="D118" i="25" s="1"/>
  <c r="D119" i="25" s="1"/>
  <c r="C100" i="25"/>
  <c r="C99" i="25"/>
  <c r="C94" i="25"/>
  <c r="C93" i="25"/>
  <c r="C82" i="25"/>
  <c r="C80" i="25"/>
  <c r="C77" i="25"/>
  <c r="C76" i="25"/>
  <c r="C75" i="25"/>
  <c r="C61" i="25"/>
  <c r="C60" i="25"/>
  <c r="C56" i="25"/>
  <c r="D63" i="25" s="1"/>
  <c r="D64" i="25" s="1"/>
  <c r="C51" i="25"/>
  <c r="D52" i="25" s="1"/>
  <c r="D53" i="25" s="1"/>
  <c r="C37" i="25"/>
  <c r="D42" i="25" s="1"/>
  <c r="D43" i="25" s="1"/>
  <c r="D194" i="25"/>
  <c r="D195" i="25" s="1"/>
  <c r="D186" i="25"/>
  <c r="D187" i="25" s="1"/>
  <c r="D177" i="25"/>
  <c r="D178" i="25" s="1"/>
  <c r="C26" i="25"/>
  <c r="D33" i="25" s="1"/>
  <c r="D34" i="25" s="1"/>
  <c r="D22" i="25"/>
  <c r="D23" i="25" s="1"/>
  <c r="J178" i="29"/>
  <c r="J169" i="29"/>
  <c r="J160" i="29"/>
  <c r="J150" i="29"/>
  <c r="J141" i="29"/>
  <c r="J132" i="29"/>
  <c r="J123" i="29"/>
  <c r="J114" i="29"/>
  <c r="J105" i="29"/>
  <c r="J96" i="29"/>
  <c r="J87" i="29"/>
  <c r="J78" i="29"/>
  <c r="J69" i="29"/>
  <c r="J60" i="29"/>
  <c r="J51" i="29"/>
  <c r="J42" i="29"/>
  <c r="J33" i="29"/>
  <c r="J23" i="29"/>
  <c r="D102" i="25" l="1"/>
  <c r="D103" i="25" s="1"/>
  <c r="D149" i="25"/>
  <c r="D150" i="25" s="1"/>
  <c r="D84" i="25"/>
  <c r="D85" i="25" s="1"/>
  <c r="D133" i="25"/>
  <c r="D134" i="25" s="1"/>
  <c r="D161" i="25"/>
  <c r="D162" i="25" s="1"/>
  <c r="B11" i="32"/>
  <c r="B182" i="29"/>
  <c r="B27" i="29"/>
  <c r="B37" i="29"/>
  <c r="B12" i="31"/>
  <c r="D198" i="25" l="1"/>
  <c r="D199" i="25" s="1"/>
  <c r="B11" i="25" s="1"/>
  <c r="B46" i="29"/>
  <c r="B26" i="29" l="1"/>
  <c r="B181" i="29"/>
</calcChain>
</file>

<file path=xl/sharedStrings.xml><?xml version="1.0" encoding="utf-8"?>
<sst xmlns="http://schemas.openxmlformats.org/spreadsheetml/2006/main" count="5234" uniqueCount="616">
  <si>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</si>
  <si>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</si>
  <si>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</si>
  <si>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</si>
  <si>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</si>
  <si>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</si>
  <si>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</si>
  <si>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</si>
  <si>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</si>
  <si>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</si>
  <si>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</si>
  <si>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</si>
  <si>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</si>
  <si>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</si>
  <si>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</si>
  <si>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</si>
  <si>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</si>
  <si>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</si>
  <si>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</si>
  <si>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</si>
  <si>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</si>
  <si>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</si>
  <si>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</si>
  <si>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</si>
  <si>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</si>
  <si>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</si>
  <si>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</si>
  <si>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</si>
  <si>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</si>
  <si>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</si>
  <si>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</si>
  <si>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</si>
  <si>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</si>
  <si>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</si>
  <si>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</si>
  <si>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</si>
  <si>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</si>
  <si>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</si>
  <si>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</si>
  <si>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</si>
  <si>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</si>
  <si>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</si>
  <si>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</si>
  <si>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</si>
  <si>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</si>
  <si>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</si>
  <si>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</si>
  <si>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</si>
  <si>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</si>
  <si>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</si>
  <si>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</si>
  <si>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</si>
  <si>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</si>
  <si>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</si>
  <si>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</si>
  <si>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</si>
  <si>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</si>
  <si>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</si>
  <si>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</si>
  <si>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</si>
  <si>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</si>
  <si>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</si>
  <si>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</si>
  <si>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</si>
  <si>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</si>
  <si>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</si>
  <si>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</si>
  <si>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</si>
  <si>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</si>
  <si>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</si>
  <si>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</si>
  <si>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</si>
  <si>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</si>
  <si>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</si>
  <si>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</si>
  <si>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</si>
  <si>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</si>
  <si>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</si>
  <si>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</si>
  <si>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</si>
  <si>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</si>
  <si>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</si>
  <si>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</si>
  <si>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</si>
  <si>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</si>
  <si>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</si>
  <si>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</si>
  <si>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</si>
  <si>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</si>
  <si>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</si>
  <si>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</si>
  <si>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</si>
  <si>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</si>
  <si>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</si>
  <si>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</si>
  <si>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</si>
  <si>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</si>
  <si>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</si>
  <si>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</si>
  <si>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</si>
  <si>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</si>
  <si>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</si>
  <si>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</si>
  <si>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</si>
  <si>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</si>
  <si>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</si>
  <si>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</si>
  <si>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</si>
  <si>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</si>
  <si>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</si>
  <si>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</si>
  <si>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</si>
  <si>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</si>
  <si>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</si>
  <si>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</si>
  <si>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</si>
  <si>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</si>
  <si>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</si>
  <si>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</si>
  <si>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</si>
  <si>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</si>
  <si>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</si>
  <si>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</si>
  <si>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</si>
  <si>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</si>
  <si>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</si>
  <si>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</si>
  <si>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</si>
  <si>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</si>
  <si>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</si>
  <si>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</si>
  <si>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</si>
  <si>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</si>
  <si>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</si>
  <si>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</si>
  <si>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</si>
  <si>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</si>
  <si>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</si>
  <si>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</si>
  <si>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</si>
  <si>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</si>
  <si>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</si>
  <si>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</si>
  <si>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</si>
  <si>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</si>
  <si>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</si>
  <si>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</si>
  <si>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</si>
  <si>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</si>
  <si>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</si>
  <si>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</si>
  <si>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</si>
  <si>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</si>
  <si>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</si>
  <si>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</si>
  <si>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</si>
  <si>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</si>
  <si>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</si>
  <si>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</si>
  <si>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</si>
  <si>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</si>
  <si>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</si>
  <si>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</si>
  <si>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</si>
  <si>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</si>
  <si>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</si>
  <si>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</si>
  <si>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</si>
  <si>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</si>
  <si>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</si>
  <si>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</si>
  <si>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</si>
  <si>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</si>
  <si>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</si>
  <si>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</si>
  <si>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</si>
  <si>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</si>
  <si>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</si>
  <si>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</si>
  <si>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</si>
  <si>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</si>
  <si>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</si>
  <si>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</si>
  <si>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</si>
  <si>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</si>
  <si>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</si>
  <si>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</si>
  <si>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</si>
  <si>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</si>
  <si>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</si>
  <si>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</si>
  <si>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</si>
  <si>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</si>
  <si>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</si>
  <si>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</si>
  <si>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</si>
  <si>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</si>
  <si>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</si>
  <si>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</si>
  <si>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</si>
  <si>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</si>
  <si>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</si>
  <si>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</si>
  <si>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</si>
  <si>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</si>
  <si>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</si>
  <si>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</si>
  <si>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</si>
  <si>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</si>
  <si>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</si>
  <si>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</si>
  <si>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</si>
  <si>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</si>
  <si>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</si>
  <si>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</si>
  <si>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</si>
  <si>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</si>
  <si>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</si>
  <si>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</si>
  <si>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</si>
  <si>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</si>
  <si>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</si>
  <si>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</si>
  <si>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</si>
  <si>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</si>
  <si>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</si>
  <si>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</si>
  <si>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</si>
  <si>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</si>
  <si>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</si>
  <si>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</si>
  <si>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</si>
  <si>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</si>
  <si>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</si>
  <si>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</si>
  <si>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</si>
  <si>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</si>
  <si>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</si>
  <si>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</si>
  <si>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</si>
  <si>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</si>
  <si>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</si>
  <si>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</si>
  <si>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</si>
  <si>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</si>
  <si>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</si>
  <si>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</si>
  <si>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</si>
  <si>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</si>
  <si>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</si>
  <si>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</si>
  <si>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</si>
  <si>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</si>
  <si>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</si>
  <si>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</si>
  <si>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</si>
  <si>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</si>
  <si>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</si>
  <si>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</si>
  <si>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</si>
  <si>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</si>
  <si>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</si>
  <si>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</si>
  <si>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</si>
  <si>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</si>
  <si>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</si>
  <si>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</si>
  <si>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</si>
  <si>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</si>
  <si>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</si>
  <si>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</si>
  <si>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</si>
  <si>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</si>
  <si>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</si>
  <si>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</si>
  <si>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</si>
  <si>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</si>
  <si>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</si>
  <si>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</si>
  <si>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</si>
  <si>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</si>
  <si>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</si>
  <si>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</si>
  <si>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</si>
  <si>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</si>
  <si>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</si>
  <si>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</si>
  <si>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</si>
  <si>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</si>
  <si>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</si>
  <si>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</si>
  <si>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</si>
  <si>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</si>
  <si>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</si>
  <si>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</si>
  <si>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</si>
  <si>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</si>
  <si>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</si>
  <si>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</si>
  <si>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</si>
  <si>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</si>
  <si>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</si>
  <si>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</si>
  <si>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</si>
  <si>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</si>
  <si>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</si>
  <si>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</si>
  <si>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</si>
  <si>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</si>
  <si>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</si>
  <si>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</si>
  <si>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</si>
  <si>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</si>
  <si>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</si>
  <si>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</si>
  <si>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</si>
  <si>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</si>
  <si>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</si>
  <si>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</si>
  <si>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</si>
  <si>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</si>
  <si>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</si>
  <si>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</si>
  <si>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</si>
  <si>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</si>
  <si>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</si>
  <si>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</si>
  <si>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</si>
  <si>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</si>
  <si>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</si>
  <si>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</si>
  <si>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</si>
  <si>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</si>
  <si>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</si>
  <si>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</si>
  <si>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</si>
  <si>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</si>
  <si>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</si>
  <si>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</si>
  <si>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</si>
  <si>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</si>
  <si>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</si>
  <si>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</si>
  <si>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</si>
  <si>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</si>
  <si>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</si>
  <si>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</si>
  <si>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</si>
  <si>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</si>
  <si>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</si>
  <si>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</si>
  <si>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</si>
  <si>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</si>
  <si>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</si>
  <si>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</si>
  <si>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</si>
  <si>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</si>
  <si>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</si>
  <si>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</si>
  <si>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</si>
  <si>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</si>
  <si>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</si>
  <si>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</si>
  <si>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</si>
  <si>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</si>
  <si>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</si>
  <si>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</si>
  <si>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</si>
  <si>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</si>
  <si>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</si>
  <si>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</si>
  <si>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</si>
  <si>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</si>
  <si>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</si>
  <si>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</si>
  <si>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</si>
  <si>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</si>
  <si>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</si>
  <si>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</si>
  <si>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</si>
  <si>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</si>
  <si>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</si>
  <si>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</si>
  <si>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</si>
  <si>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</si>
  <si>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</si>
  <si>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</si>
  <si>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</si>
  <si>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</si>
  <si>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</si>
  <si>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</si>
  <si>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</si>
  <si>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</si>
  <si>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</si>
  <si>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</si>
  <si>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</si>
  <si>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</si>
  <si>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</si>
  <si>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</si>
  <si>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</si>
  <si>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</si>
  <si>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</si>
  <si>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</si>
  <si>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</si>
  <si>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</si>
  <si>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</si>
  <si>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</si>
  <si>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</si>
  <si>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Dr Hend KAMOUN</t>
  </si>
  <si>
    <t>Chefs rayons et directeur magasin</t>
  </si>
  <si>
    <t>Autocontroles</t>
  </si>
  <si>
    <t>Renforcer le contrôle de DLC</t>
  </si>
  <si>
    <t>Température mesurée à cœur de l'escalope de dinde 1,6°C</t>
  </si>
  <si>
    <t>MENZAH 9</t>
  </si>
  <si>
    <t xml:space="preserve">manque d'enregistrement des produits livrés par l'entrepot (poissons, charcuteries, fromages),     </t>
  </si>
  <si>
    <t>Les traces d'humidité persistent depuis les audits précédents.</t>
  </si>
  <si>
    <t>manque de la mention décongelé à ne pas recongeler sur l’étiquette balance de tarte aux fruits;
manque de la composition sur l’etiquette balance de biscuit et sable</t>
  </si>
  <si>
    <t>Manque de distributeur papier sèche main en pâtisserie et boucherie</t>
  </si>
  <si>
    <t>température mesurée 3°C et celle affichée 1°C</t>
  </si>
  <si>
    <t xml:space="preserve">sur l’etiquette balance la durée de vie de soufflet goutta est de 3 mois 
manque de DLC sur plusieurs etiquettes balance concernant la nouvelle gamme de produits (steak dinde grillé, escalope dinde pané, roule fromage pané, pate thon œuf, soufflet ojja, osso bocco a la tunisienne, brochette kebab, sandwich fleur des champs, poulet grillé)
</t>
  </si>
  <si>
    <t>pas de résultats des analyses microbiologiques</t>
  </si>
  <si>
    <t>température affichée au meuble sandwich est 3,5°C et celle mesurée 2,6°C</t>
  </si>
  <si>
    <t>Meuble d'exposition à moitié protégé</t>
  </si>
  <si>
    <t>stagnation d'eau sous le meuble réfrigéré au labo traiteur</t>
  </si>
  <si>
    <t>absence de la langue arabe sur l’étiquetage des fournisseurs GHARBI et pasta fresca</t>
  </si>
  <si>
    <t>une boule sciciliana meriah dont l’emballage n’est pas sous vide</t>
  </si>
  <si>
    <t>température mesurée au niveau meuble est 4,3°C</t>
  </si>
  <si>
    <t>une formation faite sur le plan d'action suite aux résultats d'analyses non conformes</t>
  </si>
  <si>
    <t>mauvais rangement a meme le sol des emballages</t>
  </si>
  <si>
    <t>poste lave main encombré</t>
  </si>
  <si>
    <t>mélangeur sale apres nettoyage</t>
  </si>
  <si>
    <t>barbe non rasée</t>
  </si>
  <si>
    <t>Planche de découpe fissurée</t>
  </si>
  <si>
    <t>manque de désinfectant pour le thermomètre</t>
  </si>
  <si>
    <t>Manque d’eau chaude en poissonnerie</t>
  </si>
  <si>
    <t xml:space="preserve">La centrale de nettoyage en boucherie est non raccordée à l’eau </t>
  </si>
  <si>
    <t>température mesurée au meubles surgelés est -24°C et température affichée -21°C</t>
  </si>
  <si>
    <t>température mesurée au meuble LS est 1,9°C et température affichée 2°C</t>
  </si>
  <si>
    <t>Manque de DLC sur l’étiquette balance de boulettes bœuf</t>
  </si>
  <si>
    <t>présence de 23 œufs kinder joy non retirés dont la DLC est 10/03/18</t>
  </si>
  <si>
    <t>DLC et DF illisible sur les bouteilles en plastique de jus rouiba</t>
  </si>
  <si>
    <t>manque du rapport et plan d'action</t>
  </si>
  <si>
    <t>fiche de nettoyage non enregistrée</t>
  </si>
  <si>
    <t>présence de 11 pots de crèmes glacées dolce amaro (fraise et caramel) périmés dont les DLC : 02/10/17, 26/11/17, 07/02/18 et 13/02/18</t>
  </si>
  <si>
    <t>Présence d'une barquette d'escalope de poulet non retiré dont la DLC 06/03/18</t>
  </si>
  <si>
    <t>Température du meuble surgelés mesurée est -21°C et celle affichée -17°C</t>
  </si>
  <si>
    <t>L'harissa et hrouss non protégés</t>
  </si>
  <si>
    <t>installer moustiquaires au fenetre sanitaire femmes</t>
  </si>
  <si>
    <t>les analyses de 2018 sont en cours</t>
  </si>
  <si>
    <t>le dossier médical du personnel chahia n'a pas été remis malgré les différentes relances</t>
  </si>
  <si>
    <t>absence de local poubelle</t>
  </si>
  <si>
    <t>présence de givre au niveau du meuble surgelés</t>
  </si>
  <si>
    <t>Mme Meriam CHOUCHENE</t>
  </si>
  <si>
    <t xml:space="preserve">Directeur &amp; chefs rayons </t>
  </si>
  <si>
    <t>Présence de traces d'infiltration d'eau au plafond de la zone de réception.</t>
  </si>
  <si>
    <t>Absence de local déchets.</t>
  </si>
  <si>
    <t>Prévoir un local adapté pour cet effet.</t>
  </si>
  <si>
    <t>Entreposage des condiments casse à l'aire libre. La zone n'est pas identifiée et dépourvue de protection.</t>
  </si>
  <si>
    <t>Absence de dispositif d'eau sous pression pour nettoyage de la zone de réception. Utilisation du RIA .</t>
  </si>
  <si>
    <t>Présence de rouille sur la gaine de fabrique de glace.</t>
  </si>
  <si>
    <t xml:space="preserve">Absence de DEIV à la réception.
Un appât chimique dépourvu de protection est maintenu sur l’armoire électrique au niveau du couloir des chambres froides.
</t>
  </si>
  <si>
    <t>Planche de découpe usée</t>
  </si>
  <si>
    <t xml:space="preserve">Utilisation d'un couteau rouge dans le rayon poissonnerie. </t>
  </si>
  <si>
    <t>T° affichée 1,°C, T° prélevée -0,6°C</t>
  </si>
  <si>
    <t>Utilisation de l'eau de javel pour nettoyage de la chambre froide. Utiliser des produits de nettoyage référencés par UHD.</t>
  </si>
  <si>
    <t>Absence de benne à ordure au laboratoire.
Le sac de déchet est maintenu à même le sol.</t>
  </si>
  <si>
    <t>Présence d'un seul bac au niveau de la plonge de la boucherie.</t>
  </si>
  <si>
    <t>T° foie de bœuf; 6,8°C &gt; 3°C.</t>
  </si>
  <si>
    <t>La durée de vie du produit utilisé pour nettoyage de la balance est expirée.</t>
  </si>
  <si>
    <t>Lavage des mains avec commande manuelle par opérateur 'Chahia'.</t>
  </si>
  <si>
    <t>Absence des résultats d'analyse copro pour l'opérateur externe à Carrefour 'Chahia'.</t>
  </si>
  <si>
    <t>T° meuble froid 7,8°C</t>
  </si>
  <si>
    <t>Laboratoire non climatisé</t>
  </si>
  <si>
    <t>Rupture de stock en produits de nettoyage et désinfection référencés UHD.</t>
  </si>
  <si>
    <t>Utilisation de grattoirs métallique usée pour nettoyage des équipements.</t>
  </si>
  <si>
    <t>T° affichée 2,1°C</t>
  </si>
  <si>
    <t>Panier friteuse usé et corrodé.</t>
  </si>
  <si>
    <t>Pas de graduation au thermostat de la friteuse.
Les poignées de la rôtissoire sont démontées.</t>
  </si>
  <si>
    <t>Présence de piqûres de moisissures sur les jointures du meuble froid.</t>
  </si>
  <si>
    <t>Le plafond de la pâtisserie n'est pas cloisonné.</t>
  </si>
  <si>
    <t>Les caisses, appartenant au fournisseur HBF, sont souillées.</t>
  </si>
  <si>
    <t>Extraction faible</t>
  </si>
  <si>
    <t>Présence de piqûres de moisissures sur les grilles des meubles yaourts.</t>
  </si>
  <si>
    <t>Certains tubes néon ne sont pas fonctionnels.</t>
  </si>
  <si>
    <t>Bien que la salle de pause est bien aménagée, la prose des repas des femmes est réalisée aux vestiaires.</t>
  </si>
  <si>
    <t xml:space="preserve">Une attention est requise à l'enregistrement correct des numéros de lots des produits (ex. poulets N° lot PI 18169 &amp; PI 18171). </t>
  </si>
  <si>
    <t>Correcte</t>
  </si>
  <si>
    <t>Etat de propreté satisfaisant</t>
  </si>
  <si>
    <t xml:space="preserve">L'hachoir à viande est nettoyé uniquement par un produit à usage domestique vu la rupture de stock en produits de N&amp;D référencés UHD.
</t>
  </si>
  <si>
    <t>Assurer le nettoyage et désinfection du hachoir à viande comme indiqué au plan de nettoyage.</t>
  </si>
  <si>
    <t>Prévoir une poubelle adaptée à ce niveau.</t>
  </si>
  <si>
    <t xml:space="preserve">Exposition d'un paquet de produits de mer surgelés 'salade de fruits de mer' sans étiquette UHD.
Indication erronée de la catégorie du poisson sur étiquette UHD; filet de sardine (pas de trait) au lieu de Latcha (trait jaune) (voir photo)
</t>
  </si>
  <si>
    <t>Perte des étiquettes et mentions obligatoires relatives aux poissons préemballés 'bacalao'. Les couvercles des cartons contenant les étiquettes d'origine ont été jetés.</t>
  </si>
  <si>
    <t>Présence de souillures sur les charnières des éléments d'exposition des épices.</t>
  </si>
  <si>
    <t>Le plan d'appâtage mis à jour n'est pas disponible.</t>
  </si>
  <si>
    <t>Le revêtement du sol€ est crevassé.</t>
  </si>
  <si>
    <t>T laboratoire 11°C</t>
  </si>
  <si>
    <t>Le système d'ouverture à pédale de la poubelle du rayon fromage est défaillant.</t>
  </si>
  <si>
    <t>Non respect du FEFO pour l'article Othello  (N° lot 5150418 &amp; 53080318)</t>
  </si>
  <si>
    <t>Absence d'enregistrement de la date d'entame des gâteaux 'Othello' ayant le n° lot 5150418.
Manque de 3 pièces du lot 5150418 à la traçabilité, au hit parade et au stock.</t>
  </si>
  <si>
    <t>Le poids des échantillons vérifiés est non conformes:
-Pain Türk: 2015g / 200g
-Pain Tabouna olive: 180g / 200g
Avertir le fournisseur sur cet écart.</t>
  </si>
  <si>
    <t>Présence des bulletins d'analyse et plans d'action</t>
  </si>
  <si>
    <t>Enregistrements des autocontrôles de nettoyage et de désinfection</t>
  </si>
  <si>
    <t>Utilisation e la même planche de découpe pour les denrées alimentaires crues et cuites. Assurer la séparation par code couleur ou autre identification pour chaque catégorie d'aliments.</t>
  </si>
  <si>
    <t xml:space="preserve">Utilisation correcte des cadenciers de cuisson et de fabrication </t>
  </si>
  <si>
    <t>Absence de papier essuie-mains au laboratoire.</t>
  </si>
  <si>
    <t xml:space="preserve">Respect des durées de vie des produits trad. exposés dans le stand </t>
  </si>
  <si>
    <t xml:space="preserve">Entassement des poulets trad. au meuble froid.
</t>
  </si>
  <si>
    <t>Exposition des poissons 'bacalao' à température ambiante.
Ce produit était stcoké au froid puis déstocké et exposé à température ambiante.</t>
  </si>
  <si>
    <t>Présence de toile d'araignée au plafond de la réserve.</t>
  </si>
  <si>
    <t>La bouche de la hotte est poussiéreuse.</t>
  </si>
  <si>
    <t>Le meuble d'exposition des pizzas est partiellement protégé.</t>
  </si>
  <si>
    <t>Les dispositifs de papier de la poissonnerie et rayon fromage ne sont pas adaptés aux rouleaux de papier essuie-mains disponibles au magasin.</t>
  </si>
  <si>
    <t>Présence de mouches dans la zone de réception et au rayon poissonnerie (au dessus du stand bacalao'
Présence de drosophiles sur le meuble d'exposition des fruits.</t>
  </si>
  <si>
    <t>Stagnation d'eau au sous sol due à une fuite d'eau à partir du stand poissonnerie.</t>
  </si>
  <si>
    <t>Taux de réalisation du plan d'action précédent</t>
  </si>
  <si>
    <t>Directeur du magasin et chefs rayons</t>
  </si>
  <si>
    <t>manque de conservation des certificats de salubrité des poissons livrés par l'entrepot</t>
  </si>
  <si>
    <t>l'afficheur de la chambre froide négative affiche alarm en continu</t>
  </si>
  <si>
    <t>Poubelle à pédale cassée au niveau de la boul/pat et fromage charcuterie</t>
  </si>
  <si>
    <t>poids non conforme du pain flute: poids vérifié 200g &lt; poids indiqué sur l'etiquette 220g
le produit flute n'est pas indiqué sur la fiche de contrôle poids</t>
  </si>
  <si>
    <t>une barquette de freshk Mme fathallah périmée DLC 20/08/18</t>
  </si>
  <si>
    <t>etiquetage non conforme du pain libanais : indication de DLC et DF uniquement</t>
  </si>
  <si>
    <t>température affichée 3,3°C et celle vérifiée -1,5°C</t>
  </si>
  <si>
    <t>Manque de DLC sur les étiquettes balance de sandwich fleur des champs et chicken nuggets panés malgré les nombreux mails envoyés par le chef rayon</t>
  </si>
  <si>
    <t>T° affichée 3,1°C</t>
  </si>
  <si>
    <t>présence d'un boudin  jambon de dinde primeur entamé depuis le 16/07/18 lot 41555</t>
  </si>
  <si>
    <t>personnel sunshine portant chaussures de ville, le personnel sun shine portant pull avec manche ornementé de paillettes pouvant etre à l’origine de corps étrangers</t>
  </si>
  <si>
    <t>T° vérifiée 3,1°C et celle affichée 6,5°C</t>
  </si>
  <si>
    <t>T° Vérifiée a cœur de habra  3,5°C</t>
  </si>
  <si>
    <t>Planche de découpe sale et  fissurée</t>
  </si>
  <si>
    <t xml:space="preserve">absence de traces de contrôle à la réception sur les fiches ni sur le logiciel pour les chevrettes acceptés le 24/08/18,
le numéro de lot de poulet pac et pilon de poulet indiqué sur le certificat de salubrité ne correspond pas au numero de lot indiqué sur l’étiquette fournisseur cuisto
Le  poids  de poulet pac indiqué sur le certificat de salubrité est inférieur au poids indiqué sur l’étiquette fournisseur cuisto
</t>
  </si>
  <si>
    <t>manque de conservation des certificats de salubrité pour le mois d'aout 2018</t>
  </si>
  <si>
    <t xml:space="preserve">enregistrement de la date de découpe sur la fiche de traçabilité alors que les volailles ne subissent aucune manipulation au labo
Manque de tracabilité pour les produits LS et trad pour les dates 22, 23 et 24/08/18 et pour les boulettes boeuf et merguez fabriqués le 26/08/18 
le numéro de lot de poulet pac et pilon de poulet indiqué sur le certificat de salubrité ne correspond pas au numero de lot indiqué sur l’étiquette fournisseur cuisto
Le  poids  de poulet pac indiqué sur le certificat de salubrité est inférieur au poids indiqué sur l’étiquette fournisseur cuisto
</t>
  </si>
  <si>
    <t>manque de plan d'action suite à l'analyse non conforme de viande hachée prélevée le 09/07/18</t>
  </si>
  <si>
    <t>manque d'enregistrement de température de la chambre froide volailles depuis le 18/08/18</t>
  </si>
  <si>
    <t>Manque du dernier rapport et plan d'action</t>
  </si>
  <si>
    <t>afficher le rapport et le plan d'action</t>
  </si>
  <si>
    <t>Le regard situé entre les chambres froides doit être réaménagée</t>
  </si>
  <si>
    <t>Manque de fraicheur pour les chevrettes exposées au linéaire</t>
  </si>
  <si>
    <t xml:space="preserve">manque de tracabilité pour le bakalow emballé sur place </t>
  </si>
  <si>
    <t>manque de certificat de salubrité pour saumon livré le 15/08/18 et les chevrettes livrées le 24/08/18</t>
  </si>
  <si>
    <t>manque d'indication de la température de conservation sur l'etiquette sodea d'origan frais</t>
  </si>
  <si>
    <t>caisses de figues sales</t>
  </si>
  <si>
    <t>produits de nettoyage non agrées par UHD</t>
  </si>
  <si>
    <t xml:space="preserve">l’étiquetage du produit banania est non conforme (certaines mentions sont barrés au marqueur noir) 
</t>
  </si>
  <si>
    <t>Linéaire couscous et semoule sale</t>
  </si>
  <si>
    <t>2 pièces de fererro rocher périmées DLC 25/07/18</t>
  </si>
  <si>
    <t>Absence du rapport et du plan d'action</t>
  </si>
  <si>
    <t>2 fromages gourmet non retirés dont la DLC est 28/08/18</t>
  </si>
  <si>
    <t>manque de savon liquide et papier essui mains</t>
  </si>
  <si>
    <t>prévoir du papier essui mains et savon liquide</t>
  </si>
  <si>
    <t>manque les analyses coproparasitologiques pour le nouveau personnel en charcuterie et boul/pat</t>
  </si>
  <si>
    <t>manque le dossier médical pour le personnel chahia</t>
  </si>
  <si>
    <t>manque de distributeur de savon liquide aux sanitaires femmes</t>
  </si>
  <si>
    <t>manque de distributeur de papier aux sanitaires femmes</t>
  </si>
  <si>
    <t>Dr Mejed Heni - M. Yassine Elloumi</t>
  </si>
  <si>
    <t>M. Anis (DM) &amp; chefs rayons</t>
  </si>
  <si>
    <t>Les contrôles des livraisons par l'entrepôt après 16h ne sont pas enregistrées.</t>
  </si>
  <si>
    <t>Le 14/11: Emballage d'un Opéra*2 issu d'un carton ouvert le 22/10, cette ouverture n'était pas enregistrée.</t>
  </si>
  <si>
    <t xml:space="preserve">Les caches barbes, n'étaient pas fournis le matin. </t>
  </si>
  <si>
    <t>L'enregistrement doit être quotidien</t>
  </si>
  <si>
    <t>Les vérifications mensuelles n'étaient pas enregistrées.</t>
  </si>
  <si>
    <t>Les contrôles à la réception doivent être renforcés.</t>
  </si>
  <si>
    <t>Au moins un sac de plat cuisiné a perdu son aspect sous-vide. La durée de vie n'est plus la même</t>
  </si>
  <si>
    <t>Les totaux et les casses ne sont pas enregistrés</t>
  </si>
  <si>
    <t>Le 11/11, un sandwiche jambon dinde n'était pas tracé
Le 07/11: 3 poulets grillés exposés mais 1 seul vendu, et 1 seul tracé et 0 à la casse.
Tastira lot 742313181; Réception de 3,2kg, vente de 0,650kg, traçabilité de 5kg et casse 1,23 kg. Les résultats ne concordent pas.</t>
  </si>
  <si>
    <t>Respecter le remplissage des cases.</t>
  </si>
  <si>
    <t xml:space="preserve">Outre les poulets, tout les autres produits sont exposés de 08h30 à 22h00. </t>
  </si>
  <si>
    <t>Respecter les enregistrements des durées.</t>
  </si>
  <si>
    <t>Les produits Mazraa/Chahia et les produits Taberner étaient stockés sans décartonnage. Les produits du PLS doivent être décartonnés avant stockage.</t>
  </si>
  <si>
    <t>Le chef rayon ne dispose pas encore de la tenue adéquate (doudoune, chaussures…)
Port de bracelet par l'agent de Chahia.</t>
  </si>
  <si>
    <t xml:space="preserve">Le meuble des volailles trad n'était pas propre. </t>
  </si>
  <si>
    <t>Impossible de faire le suivi</t>
  </si>
  <si>
    <t>La langue arabe est absente sur les balisages</t>
  </si>
  <si>
    <t>La traçabilité manque de précision car les valeurs des quantités sont fausses. Exemple Calamar pané: 55kg réceptionnés enregistrement de cartons de 15kh et de 10kg. Idem pour les autres produits.
2 Emballages de 15 kg étaient absents dans la fiche de réception.</t>
  </si>
  <si>
    <t>Absence du certificat de salubrité du poulpe congelé</t>
  </si>
  <si>
    <t>Un des meubles surgelés n'était pas suivi.</t>
  </si>
  <si>
    <t>Absence du ticket des autorités pour le poinçonnage des balances</t>
  </si>
  <si>
    <t>Un seul certificat a été délivré par personne en 2018</t>
  </si>
  <si>
    <t>L'agent de Chahia na fait l'objet d'aucune formation.</t>
  </si>
  <si>
    <t>Exiger la formation du personnel de Chahia</t>
  </si>
  <si>
    <t>Les produits casse et retour étaient également stockés dans la zone de retrait. Cette est exclusivement réservée au produits de retrait.</t>
  </si>
  <si>
    <t>Sol usé et sujet à des stagnations d'eau</t>
  </si>
  <si>
    <t>Plafond présentant des traces d'infiltration d'eau.
Des ouvertures ont aussi été constatées à côté du rideau.</t>
  </si>
  <si>
    <t>Réparations nécessaires</t>
  </si>
  <si>
    <t>Plafond non protégé</t>
  </si>
  <si>
    <t>HS le jour de l'audit</t>
  </si>
  <si>
    <t>Les meubles neutres ne protègent pas les produits</t>
  </si>
  <si>
    <t>Eliminer le hachoir hors service.</t>
  </si>
  <si>
    <t>Les meubles LS ne tiennent pas fermés totalement (photo)</t>
  </si>
  <si>
    <t>Le hachoir et la scie à os n'étaient pas propres.</t>
  </si>
  <si>
    <t>Absence dans les sanitaires</t>
  </si>
  <si>
    <t>Eloigner les DEIV des meubles du traiteur</t>
  </si>
  <si>
    <t>Local partiellement cloisonné</t>
  </si>
  <si>
    <t>Mise en œuvre partielle</t>
  </si>
  <si>
    <t>Développement de givre sur les pots de crèmes glacées</t>
  </si>
  <si>
    <t>Utilisation de friteuse moyenne</t>
  </si>
  <si>
    <t>Présence des bulletins d'analyses et plans d'action</t>
  </si>
  <si>
    <t>Le 18/11: La traçabilité LS n'était pas enregistrée ainsi que l'identification des MP
Le 13/11: Absence d'enregistrement de la quantité sur la traçabilité LS et absence  la fiche de réception.
Trad: les dates de premières expositions n'était pas respectée. Les dates inscrites correspondent aux dates d'exposition, impossible de suivre les traces des produits.</t>
  </si>
  <si>
    <t>Les étiquettes des produits panés ne présentent pas la liste des ingrédients (présence d'œufs, produits laitiers… qui sont allergènes)</t>
  </si>
  <si>
    <t>Port de pantalon personnel et absence de coiffe.</t>
  </si>
  <si>
    <t>Les siphons ne sont pas à fleur avec le sol (boucherie, PLS…)
Le branchement des canalisation en dessous des tables de travail traiteur n'est pas hermétique</t>
  </si>
  <si>
    <t>Les volailles étaient stockées de manière à empêcher la circulation de l'air. Une surcharge a été constatée (photo)</t>
  </si>
  <si>
    <t xml:space="preserve">Trois ustensiles utilisés pour le remplissage des sacs de sucre non protégés </t>
  </si>
  <si>
    <t>Présence de deux cartons de mélanges des articles conformes dans la zone NC et  retour déjà scannés dans la réserve de PGC ( voir photo)</t>
  </si>
  <si>
    <t xml:space="preserve">Une vérification minitieuse des produits NC est recommandées </t>
  </si>
  <si>
    <t xml:space="preserve">Sensibilisation du personnel concerné de l'importance de la présevation de ces ustensiles  </t>
  </si>
  <si>
    <t xml:space="preserve">Absence de couvercles de protection pour le rayon des épices avec des pelles manquantes pour certains articles </t>
  </si>
  <si>
    <t xml:space="preserve">Absence d'étiquettes d'identification pour les boules de Harissa </t>
  </si>
  <si>
    <t>Absence de flexible d'eau dans une des toilettes</t>
  </si>
  <si>
    <t xml:space="preserve">Le stockage des fruits et légumes étaient le jour de l'audit en dehors de la chambre froide. Etroitesse des locaux de stockage </t>
  </si>
  <si>
    <t>Poubelle dans le ryon à commande  manuelle</t>
  </si>
  <si>
    <t>Linéaire couscous est non propre</t>
  </si>
  <si>
    <t>L'étroitesse de la chambre froide ne permet pas le stockage de tous les produits dedans. La dérogation doit être présente sur les lieux.</t>
  </si>
  <si>
    <t>Accumulation de ferrailles à côté des stocks d'eau et de boissons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</si>
</sst>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5"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name val="Calibri Light"/>
      <family val="2"/>
    </font>
    <font>
      <sz val="11"/>
      <color rgb="FF000000"/>
      <name val="Comic Sans MS"/>
      <family val="4"/>
    </font>
  </fonts>
  <fills count="1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
      <patternFill patternType="solid">
        <fgColor rgb="FFFFFFFF"/>
        <bgColor rgb="FF000000"/>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3">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8" fillId="0" borderId="1" xfId="0" applyFont="1" applyFill="1" applyBorder="1" applyAlignment="1" applyProtection="1">
      <alignment horizontal="left" wrapText="1"/>
      <protection locked="0"/>
    </xf>
    <xf numFmtId="0" fontId="43" fillId="17" borderId="1" xfId="0" applyFont="1" applyFill="1" applyBorder="1" applyAlignment="1" applyProtection="1">
      <alignment horizontal="left" vertical="center" wrapText="1"/>
      <protection locked="0"/>
    </xf>
    <xf numFmtId="0" fontId="44" fillId="0" borderId="1" xfId="0" applyFont="1" applyBorder="1" applyAlignment="1" applyProtection="1">
      <alignment wrapText="1"/>
      <protection locked="0"/>
    </xf>
    <xf numFmtId="9" fontId="8" fillId="14" borderId="1" xfId="0" applyNumberFormat="1" applyFont="1" applyFill="1" applyBorder="1" applyProtection="1">
      <protection locked="0"/>
    </xf>
    <xf numFmtId="9" fontId="8" fillId="16" borderId="1" xfId="0" applyNumberFormat="1" applyFont="1" applyFill="1" applyBorder="1" applyProtection="1">
      <protection locked="0"/>
    </xf>
    <xf numFmtId="9" fontId="8" fillId="0" borderId="1" xfId="0" applyNumberFormat="1" applyFont="1" applyBorder="1" applyAlignment="1" applyProtection="1">
      <alignment wrapText="1"/>
      <protection locked="0"/>
    </xf>
    <xf numFmtId="0" fontId="14" fillId="0" borderId="1" xfId="0" applyFont="1" applyFill="1" applyBorder="1" applyAlignment="1" applyProtection="1">
      <alignment horizontal="left" wrapText="1"/>
      <protection locked="0"/>
    </xf>
    <xf numFmtId="0" fontId="8" fillId="2" borderId="1" xfId="0" applyFont="1" applyFill="1" applyBorder="1" applyAlignment="1" applyProtection="1">
      <alignment horizontal="center" vertical="center" wrapText="1"/>
    </xf>
    <xf numFmtId="0" fontId="8" fillId="0" borderId="1" xfId="0" applyFont="1" applyBorder="1" applyAlignment="1" applyProtection="1">
      <alignment vertical="top" wrapText="1"/>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wrapText="1"/>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0.9375</c:v>
                </c:pt>
                <c:pt idx="1">
                  <c:v>0.96875</c:v>
                </c:pt>
                <c:pt idx="2">
                  <c:v>0.9375</c:v>
                </c:pt>
                <c:pt idx="3">
                  <c:v>0.9285714285714286</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471433232"/>
        <c:axId val="471433792"/>
      </c:barChart>
      <c:catAx>
        <c:axId val="471433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1433792"/>
        <c:crosses val="autoZero"/>
        <c:auto val="1"/>
        <c:lblAlgn val="ctr"/>
        <c:lblOffset val="100"/>
        <c:noMultiLvlLbl val="0"/>
      </c:catAx>
      <c:valAx>
        <c:axId val="471433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71433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0.97619047619047616</c:v>
                </c:pt>
                <c:pt idx="1">
                  <c:v>0.97222222222222221</c:v>
                </c:pt>
                <c:pt idx="2">
                  <c:v>1</c:v>
                </c:pt>
                <c:pt idx="3">
                  <c:v>0.95238095238095233</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469833600"/>
        <c:axId val="469834160"/>
      </c:barChart>
      <c:catAx>
        <c:axId val="469833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9834160"/>
        <c:crosses val="autoZero"/>
        <c:auto val="1"/>
        <c:lblAlgn val="ctr"/>
        <c:lblOffset val="100"/>
        <c:noMultiLvlLbl val="0"/>
      </c:catAx>
      <c:valAx>
        <c:axId val="469834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9833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0.9285714285714286</c:v>
                </c:pt>
                <c:pt idx="2">
                  <c:v>0.875</c:v>
                </c:pt>
                <c:pt idx="3">
                  <c:v>1</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469836960"/>
        <c:axId val="469837520"/>
      </c:barChart>
      <c:catAx>
        <c:axId val="469836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9837520"/>
        <c:crosses val="autoZero"/>
        <c:auto val="1"/>
        <c:lblAlgn val="ctr"/>
        <c:lblOffset val="100"/>
        <c:noMultiLvlLbl val="0"/>
      </c:catAx>
      <c:valAx>
        <c:axId val="469837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9836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0.625</c:v>
                </c:pt>
                <c:pt idx="1">
                  <c:v>0.875</c:v>
                </c:pt>
                <c:pt idx="2">
                  <c:v>0.83333333333333337</c:v>
                </c:pt>
                <c:pt idx="3">
                  <c:v>1</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469840320"/>
        <c:axId val="469840880"/>
      </c:barChart>
      <c:catAx>
        <c:axId val="4698403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9840880"/>
        <c:crosses val="autoZero"/>
        <c:auto val="1"/>
        <c:lblAlgn val="ctr"/>
        <c:lblOffset val="100"/>
        <c:noMultiLvlLbl val="0"/>
      </c:catAx>
      <c:valAx>
        <c:axId val="469840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9840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0.95454545454545459</c:v>
                </c:pt>
                <c:pt idx="1">
                  <c:v>0.95</c:v>
                </c:pt>
                <c:pt idx="2">
                  <c:v>0.91666666666666663</c:v>
                </c:pt>
                <c:pt idx="3">
                  <c:v>0.6875</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469843680"/>
        <c:axId val="469844240"/>
      </c:barChart>
      <c:catAx>
        <c:axId val="469843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9844240"/>
        <c:crosses val="autoZero"/>
        <c:auto val="1"/>
        <c:lblAlgn val="ctr"/>
        <c:lblOffset val="100"/>
        <c:noMultiLvlLbl val="0"/>
      </c:catAx>
      <c:valAx>
        <c:axId val="469844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9843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0.875</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470307616"/>
        <c:axId val="470308176"/>
      </c:barChart>
      <c:catAx>
        <c:axId val="470307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0308176"/>
        <c:crosses val="autoZero"/>
        <c:auto val="1"/>
        <c:lblAlgn val="ctr"/>
        <c:lblOffset val="100"/>
        <c:noMultiLvlLbl val="0"/>
      </c:catAx>
      <c:valAx>
        <c:axId val="470308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70307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0.95258620689655171</c:v>
                </c:pt>
                <c:pt idx="1">
                  <c:v>0.9</c:v>
                </c:pt>
                <c:pt idx="2">
                  <c:v>0.93478260869565222</c:v>
                </c:pt>
                <c:pt idx="3">
                  <c:v>0.8571428571428571</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470310976"/>
        <c:axId val="470311536"/>
      </c:barChart>
      <c:catAx>
        <c:axId val="470310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0311536"/>
        <c:crosses val="autoZero"/>
        <c:auto val="1"/>
        <c:lblAlgn val="ctr"/>
        <c:lblOffset val="100"/>
        <c:noMultiLvlLbl val="0"/>
      </c:catAx>
      <c:valAx>
        <c:axId val="4703115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70310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0.93770491803278688</c:v>
                </c:pt>
                <c:pt idx="1">
                  <c:v>0.95084745762711864</c:v>
                </c:pt>
                <c:pt idx="2">
                  <c:v>0.92307692307692313</c:v>
                </c:pt>
                <c:pt idx="3">
                  <c:v>0.90196078431372551</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470314336"/>
        <c:axId val="470314896"/>
      </c:barChart>
      <c:catAx>
        <c:axId val="470314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0314896"/>
        <c:crosses val="autoZero"/>
        <c:auto val="1"/>
        <c:lblAlgn val="ctr"/>
        <c:lblOffset val="100"/>
        <c:noMultiLvlLbl val="0"/>
      </c:catAx>
      <c:valAx>
        <c:axId val="470314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70314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0.9451455624646693</c:v>
                </c:pt>
                <c:pt idx="1">
                  <c:v>0.92542372881355939</c:v>
                </c:pt>
                <c:pt idx="2">
                  <c:v>0.92892976588628762</c:v>
                </c:pt>
                <c:pt idx="3">
                  <c:v>0.8795518207282913</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470317696"/>
        <c:axId val="470318256"/>
        <c:extLst xmlns:c16r2="http://schemas.microsoft.com/office/drawing/2015/06/chart"/>
      </c:barChart>
      <c:catAx>
        <c:axId val="47031769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0318256"/>
        <c:crosses val="autoZero"/>
        <c:auto val="1"/>
        <c:lblAlgn val="ctr"/>
        <c:lblOffset val="100"/>
        <c:noMultiLvlLbl val="0"/>
      </c:catAx>
      <c:valAx>
        <c:axId val="47031825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70317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15:layout/>
                </c:ext>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0.85</c:v>
                </c:pt>
                <c:pt idx="1">
                  <c:v>0.83333333333333326</c:v>
                </c:pt>
                <c:pt idx="2">
                  <c:v>0.65909090909090917</c:v>
                </c:pt>
                <c:pt idx="3">
                  <c:v>0.45535714285714285</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470321056"/>
        <c:axId val="470321616"/>
        <c:extLst xmlns:c16r2="http://schemas.microsoft.com/office/drawing/2015/06/chart"/>
      </c:barChart>
      <c:catAx>
        <c:axId val="470321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0321616"/>
        <c:crosses val="autoZero"/>
        <c:auto val="1"/>
        <c:lblAlgn val="ctr"/>
        <c:lblOffset val="100"/>
        <c:noMultiLvlLbl val="0"/>
      </c:catAx>
      <c:valAx>
        <c:axId val="470321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70321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0.98571428571428577</c:v>
                </c:pt>
                <c:pt idx="1">
                  <c:v>0.92647058823529416</c:v>
                </c:pt>
                <c:pt idx="2">
                  <c:v>0.86486486486486491</c:v>
                </c:pt>
                <c:pt idx="3">
                  <c:v>0.94285714285714284</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414889936"/>
        <c:axId val="414887136"/>
      </c:barChart>
      <c:catAx>
        <c:axId val="414889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14887136"/>
        <c:crosses val="autoZero"/>
        <c:auto val="1"/>
        <c:lblAlgn val="ctr"/>
        <c:lblOffset val="100"/>
        <c:noMultiLvlLbl val="0"/>
      </c:catAx>
      <c:valAx>
        <c:axId val="414887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14889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0.98484848484848486</c:v>
                </c:pt>
                <c:pt idx="1">
                  <c:v>0.95588235294117652</c:v>
                </c:pt>
                <c:pt idx="2">
                  <c:v>1</c:v>
                </c:pt>
                <c:pt idx="3">
                  <c:v>0.83333333333333337</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212188944"/>
        <c:axId val="212188384"/>
      </c:barChart>
      <c:catAx>
        <c:axId val="212188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2188384"/>
        <c:crosses val="autoZero"/>
        <c:auto val="1"/>
        <c:lblAlgn val="ctr"/>
        <c:lblOffset val="100"/>
        <c:noMultiLvlLbl val="0"/>
      </c:catAx>
      <c:valAx>
        <c:axId val="212188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2188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0.96666666666666667</c:v>
                </c:pt>
                <c:pt idx="1">
                  <c:v>1</c:v>
                </c:pt>
                <c:pt idx="2">
                  <c:v>0.96666666666666667</c:v>
                </c:pt>
                <c:pt idx="3">
                  <c:v>1</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284150576"/>
        <c:axId val="470625952"/>
      </c:barChart>
      <c:catAx>
        <c:axId val="2841505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0625952"/>
        <c:crosses val="autoZero"/>
        <c:auto val="1"/>
        <c:lblAlgn val="ctr"/>
        <c:lblOffset val="100"/>
        <c:noMultiLvlLbl val="0"/>
      </c:catAx>
      <c:valAx>
        <c:axId val="470625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41505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0.92307692307692313</c:v>
                </c:pt>
                <c:pt idx="1">
                  <c:v>0.90243902439024393</c:v>
                </c:pt>
                <c:pt idx="2">
                  <c:v>0.90243902439024393</c:v>
                </c:pt>
                <c:pt idx="3">
                  <c:v>0.8</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470628752"/>
        <c:axId val="470629312"/>
      </c:barChart>
      <c:catAx>
        <c:axId val="470628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0629312"/>
        <c:crosses val="autoZero"/>
        <c:auto val="1"/>
        <c:lblAlgn val="ctr"/>
        <c:lblOffset val="100"/>
        <c:noMultiLvlLbl val="0"/>
      </c:catAx>
      <c:valAx>
        <c:axId val="470629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70628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1</c:v>
                </c:pt>
                <c:pt idx="1">
                  <c:v>0.94117647058823528</c:v>
                </c:pt>
                <c:pt idx="2">
                  <c:v>0.95833333333333337</c:v>
                </c:pt>
                <c:pt idx="3">
                  <c:v>0.91666666666666663</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470632112"/>
        <c:axId val="470632672"/>
      </c:barChart>
      <c:catAx>
        <c:axId val="470632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0632672"/>
        <c:crosses val="autoZero"/>
        <c:auto val="1"/>
        <c:lblAlgn val="ctr"/>
        <c:lblOffset val="100"/>
        <c:noMultiLvlLbl val="0"/>
      </c:catAx>
      <c:valAx>
        <c:axId val="4706326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70632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0.92500000000000004</c:v>
                </c:pt>
                <c:pt idx="2">
                  <c:v>0.9375</c:v>
                </c:pt>
                <c:pt idx="3">
                  <c:v>0.875</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470635472"/>
        <c:axId val="470636032"/>
      </c:barChart>
      <c:catAx>
        <c:axId val="470635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0636032"/>
        <c:crosses val="autoZero"/>
        <c:auto val="1"/>
        <c:lblAlgn val="ctr"/>
        <c:lblOffset val="100"/>
        <c:noMultiLvlLbl val="0"/>
      </c:catAx>
      <c:valAx>
        <c:axId val="470636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70635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0.82352941176470584</c:v>
                </c:pt>
                <c:pt idx="1">
                  <c:v>0.96875</c:v>
                </c:pt>
                <c:pt idx="2">
                  <c:v>0.66666666666666663</c:v>
                </c:pt>
                <c:pt idx="3">
                  <c:v>0.82352941176470584</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470638832"/>
        <c:axId val="470639392"/>
      </c:barChart>
      <c:catAx>
        <c:axId val="470638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70639392"/>
        <c:crosses val="autoZero"/>
        <c:auto val="1"/>
        <c:lblAlgn val="ctr"/>
        <c:lblOffset val="100"/>
        <c:noMultiLvlLbl val="0"/>
      </c:catAx>
      <c:valAx>
        <c:axId val="470639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70638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0.75</c:v>
                </c:pt>
                <c:pt idx="1">
                  <c:v>1</c:v>
                </c:pt>
                <c:pt idx="2">
                  <c:v>0.9464285714285714</c:v>
                </c:pt>
                <c:pt idx="3">
                  <c:v>1</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469830240"/>
        <c:axId val="469830800"/>
      </c:barChart>
      <c:catAx>
        <c:axId val="469830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9830800"/>
        <c:crosses val="autoZero"/>
        <c:auto val="1"/>
        <c:lblAlgn val="ctr"/>
        <c:lblOffset val="100"/>
        <c:noMultiLvlLbl val="0"/>
      </c:catAx>
      <c:valAx>
        <c:axId val="469830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9830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SheetLayoutView="100" workbookViewId="0">
      <selection activeCell="B37" sqref="B37:C37"/>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customHeight="1" x14ac:dyDescent="0.25">
      <c r="A18" s="306" t="s">
        <v>324</v>
      </c>
      <c r="B18" s="306"/>
      <c r="C18" s="306"/>
      <c r="D18" s="307" t="s">
        <v>413</v>
      </c>
      <c r="E18" s="307"/>
      <c r="F18" s="307"/>
      <c r="G18" s="307"/>
      <c r="H18" s="307"/>
      <c r="I18" s="307"/>
      <c r="J18" s="307"/>
      <c r="K18" s="307"/>
    </row>
    <row r="20" spans="1:11" ht="16.5" x14ac:dyDescent="0.3">
      <c r="A20" s="83"/>
      <c r="B20" s="78"/>
      <c r="C20" s="78"/>
      <c r="D20" s="78"/>
      <c r="E20" s="78"/>
      <c r="F20" s="78"/>
      <c r="G20" s="78"/>
      <c r="H20" s="78"/>
      <c r="I20" s="78"/>
    </row>
    <row r="21" spans="1:11" x14ac:dyDescent="0.25">
      <c r="A21" s="308" t="s">
        <v>325</v>
      </c>
      <c r="B21" s="308"/>
      <c r="C21" s="308"/>
      <c r="D21" s="308"/>
      <c r="E21" s="308"/>
      <c r="F21" s="308"/>
      <c r="G21" s="308"/>
      <c r="H21" s="308"/>
      <c r="I21" s="308"/>
      <c r="J21" s="308"/>
      <c r="K21" s="308"/>
    </row>
    <row r="22" spans="1:11" x14ac:dyDescent="0.25">
      <c r="A22" s="84"/>
      <c r="B22" s="79"/>
      <c r="C22" s="79"/>
      <c r="D22" s="78"/>
      <c r="E22" s="78"/>
      <c r="F22" s="78"/>
      <c r="G22" s="78"/>
      <c r="H22" s="78"/>
      <c r="I22" s="78"/>
    </row>
    <row r="23" spans="1:11" ht="42" customHeight="1" x14ac:dyDescent="0.25">
      <c r="A23" s="85" t="s">
        <v>326</v>
      </c>
      <c r="B23" s="302" t="s">
        <v>327</v>
      </c>
      <c r="C23" s="302"/>
      <c r="D23" s="78"/>
      <c r="E23" s="78"/>
      <c r="F23" s="78"/>
      <c r="G23" s="78"/>
      <c r="H23" s="78"/>
      <c r="I23" s="78"/>
      <c r="J23" s="77" t="str">
        <f>D18</f>
        <v>MENZAH 9</v>
      </c>
    </row>
    <row r="24" spans="1:11" ht="33" customHeight="1" x14ac:dyDescent="0.25">
      <c r="A24" s="86" t="s">
        <v>328</v>
      </c>
      <c r="B24" s="301">
        <f>AVERAGE('A1 Exploitation'!D549,'A1 Technique'!D199)</f>
        <v>0.9451455624646693</v>
      </c>
      <c r="C24" s="301"/>
      <c r="D24" s="78"/>
      <c r="E24" s="78"/>
      <c r="F24" s="78"/>
      <c r="G24" s="78"/>
      <c r="H24" s="78"/>
      <c r="I24" s="78"/>
    </row>
    <row r="25" spans="1:11" ht="33" customHeight="1" x14ac:dyDescent="0.25">
      <c r="A25" s="85" t="s">
        <v>329</v>
      </c>
      <c r="B25" s="301">
        <f>AVERAGE('A2 Exploitation'!D549,'A2 Technique'!D199)</f>
        <v>0.92542372881355939</v>
      </c>
      <c r="C25" s="301"/>
      <c r="D25" s="78"/>
      <c r="E25" s="78"/>
      <c r="F25" s="78"/>
      <c r="G25" s="78"/>
      <c r="H25" s="78"/>
      <c r="I25" s="78"/>
    </row>
    <row r="26" spans="1:11" ht="33" customHeight="1" x14ac:dyDescent="0.25">
      <c r="A26" s="86" t="s">
        <v>330</v>
      </c>
      <c r="B26" s="301">
        <f>AVERAGE('A3 Exploitation'!D549,'A3 Technique'!D199)</f>
        <v>0.92892976588628762</v>
      </c>
      <c r="C26" s="301"/>
      <c r="D26" s="78"/>
      <c r="E26" s="78"/>
      <c r="F26" s="78"/>
      <c r="G26" s="78"/>
      <c r="H26" s="78"/>
      <c r="I26" s="78"/>
    </row>
    <row r="27" spans="1:11" ht="33" customHeight="1" x14ac:dyDescent="0.25">
      <c r="A27" s="86" t="s">
        <v>331</v>
      </c>
      <c r="B27" s="301">
        <f>AVERAGE('A4 Exploitation'!D549,'A4 Technique'!D199)</f>
        <v>0.8795518207282913</v>
      </c>
      <c r="C27" s="301"/>
      <c r="D27" s="78"/>
      <c r="E27" s="78"/>
      <c r="F27" s="78"/>
      <c r="G27" s="78"/>
      <c r="H27" s="78"/>
      <c r="I27" s="78"/>
    </row>
    <row r="28" spans="1:11" ht="33" customHeight="1" x14ac:dyDescent="0.25">
      <c r="A28" s="85" t="s">
        <v>332</v>
      </c>
      <c r="B28" s="301">
        <f>AVERAGE('A5 Exploitation'!D549,'A5 Technique'!D199)</f>
        <v>0</v>
      </c>
      <c r="C28" s="301"/>
      <c r="D28" s="78"/>
      <c r="E28" s="78"/>
      <c r="F28" s="78"/>
      <c r="G28" s="78"/>
      <c r="H28" s="78"/>
      <c r="I28" s="78"/>
    </row>
    <row r="29" spans="1:11" ht="33" customHeight="1" x14ac:dyDescent="0.25">
      <c r="A29" s="85" t="s">
        <v>333</v>
      </c>
      <c r="B29" s="301">
        <f>AVERAGE('A6 Exploitation'!D549,'A6 Technique'!D199)</f>
        <v>0</v>
      </c>
      <c r="C29" s="301"/>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2" t="s">
        <v>334</v>
      </c>
      <c r="C33" s="302"/>
      <c r="D33" s="78"/>
      <c r="E33" s="78"/>
      <c r="F33" s="78"/>
      <c r="G33" s="78"/>
      <c r="H33" s="78"/>
      <c r="I33" s="78"/>
      <c r="J33" s="77" t="str">
        <f>D18</f>
        <v>MENZAH 9</v>
      </c>
    </row>
    <row r="34" spans="1:10" ht="33" customHeight="1" x14ac:dyDescent="0.25">
      <c r="A34" s="86" t="s">
        <v>328</v>
      </c>
      <c r="B34" s="301">
        <f>'A1 Exploitation'!D549</f>
        <v>0.93770491803278688</v>
      </c>
      <c r="C34" s="301"/>
      <c r="D34" s="78"/>
      <c r="E34" s="78"/>
      <c r="F34" s="78"/>
      <c r="G34" s="78"/>
      <c r="H34" s="78"/>
      <c r="I34" s="78"/>
    </row>
    <row r="35" spans="1:10" ht="33" customHeight="1" x14ac:dyDescent="0.25">
      <c r="A35" s="85" t="s">
        <v>329</v>
      </c>
      <c r="B35" s="301">
        <f>'A2 Exploitation'!D549</f>
        <v>0.95084745762711864</v>
      </c>
      <c r="C35" s="301"/>
      <c r="D35" s="78"/>
      <c r="E35" s="78"/>
      <c r="F35" s="78"/>
      <c r="G35" s="78"/>
      <c r="H35" s="78"/>
      <c r="I35" s="78"/>
    </row>
    <row r="36" spans="1:10" ht="33" customHeight="1" x14ac:dyDescent="0.25">
      <c r="A36" s="86" t="s">
        <v>330</v>
      </c>
      <c r="B36" s="301">
        <f>'A3 Exploitation'!D549</f>
        <v>0.92307692307692313</v>
      </c>
      <c r="C36" s="301"/>
      <c r="D36" s="78"/>
      <c r="E36" s="78"/>
      <c r="F36" s="78"/>
      <c r="G36" s="78"/>
      <c r="H36" s="78"/>
      <c r="I36" s="78"/>
    </row>
    <row r="37" spans="1:10" ht="33" customHeight="1" x14ac:dyDescent="0.25">
      <c r="A37" s="86" t="s">
        <v>331</v>
      </c>
      <c r="B37" s="301">
        <f>'A4 Exploitation'!D549</f>
        <v>0.90196078431372551</v>
      </c>
      <c r="C37" s="301"/>
      <c r="D37" s="78"/>
      <c r="E37" s="78"/>
      <c r="F37" s="78"/>
      <c r="G37" s="78"/>
      <c r="H37" s="78"/>
      <c r="I37" s="78"/>
    </row>
    <row r="38" spans="1:10" ht="33" customHeight="1" x14ac:dyDescent="0.25">
      <c r="A38" s="85" t="s">
        <v>332</v>
      </c>
      <c r="B38" s="301">
        <f>'A5 Exploitation'!D549</f>
        <v>0</v>
      </c>
      <c r="C38" s="301"/>
      <c r="D38" s="78"/>
      <c r="E38" s="78"/>
      <c r="F38" s="78"/>
      <c r="G38" s="78"/>
      <c r="H38" s="78"/>
      <c r="I38" s="78"/>
    </row>
    <row r="39" spans="1:10" ht="33" customHeight="1" x14ac:dyDescent="0.25">
      <c r="A39" s="85" t="s">
        <v>333</v>
      </c>
      <c r="B39" s="301">
        <f>'A6 Exploitation'!D549</f>
        <v>0</v>
      </c>
      <c r="C39" s="301"/>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5" t="s">
        <v>335</v>
      </c>
      <c r="C42" s="305"/>
      <c r="D42" s="78"/>
      <c r="E42" s="78"/>
      <c r="F42" s="78"/>
      <c r="G42" s="78"/>
      <c r="H42" s="78"/>
      <c r="I42" s="78"/>
      <c r="J42" s="77" t="str">
        <f>D18</f>
        <v>MENZAH 9</v>
      </c>
    </row>
    <row r="43" spans="1:10" ht="33" customHeight="1" x14ac:dyDescent="0.25">
      <c r="A43" s="86" t="s">
        <v>328</v>
      </c>
      <c r="B43" s="301">
        <f>AVERAGE('A1 Exploitation'!D547, 'A1 Technique'!D197)</f>
        <v>0.85</v>
      </c>
      <c r="C43" s="301"/>
      <c r="D43" s="78"/>
      <c r="E43" s="78"/>
      <c r="F43" s="78"/>
      <c r="G43" s="78"/>
      <c r="H43" s="78"/>
      <c r="I43" s="78"/>
    </row>
    <row r="44" spans="1:10" ht="33" customHeight="1" x14ac:dyDescent="0.25">
      <c r="A44" s="85" t="s">
        <v>329</v>
      </c>
      <c r="B44" s="301">
        <f>AVERAGE('A2 Exploitation'!D547, 'A2 Technique'!D197)</f>
        <v>0.83333333333333326</v>
      </c>
      <c r="C44" s="301"/>
      <c r="D44" s="78"/>
      <c r="E44" s="78"/>
      <c r="F44" s="78"/>
      <c r="G44" s="78"/>
      <c r="H44" s="78"/>
      <c r="I44" s="78"/>
    </row>
    <row r="45" spans="1:10" ht="33" customHeight="1" x14ac:dyDescent="0.25">
      <c r="A45" s="86" t="s">
        <v>330</v>
      </c>
      <c r="B45" s="301">
        <f>AVERAGE('A3 Exploitation'!D547, 'A3 Technique'!D197)</f>
        <v>0.65909090909090917</v>
      </c>
      <c r="C45" s="301"/>
      <c r="D45" s="78"/>
      <c r="E45" s="78"/>
      <c r="F45" s="78"/>
      <c r="G45" s="78"/>
      <c r="H45" s="78"/>
      <c r="I45" s="78"/>
    </row>
    <row r="46" spans="1:10" ht="33" customHeight="1" x14ac:dyDescent="0.25">
      <c r="A46" s="86" t="s">
        <v>331</v>
      </c>
      <c r="B46" s="301">
        <f>AVERAGE('A4 Exploitation'!D547, 'A4 Technique'!D197)</f>
        <v>0.45535714285714285</v>
      </c>
      <c r="C46" s="301"/>
      <c r="D46" s="78"/>
      <c r="E46" s="78"/>
      <c r="F46" s="78"/>
      <c r="G46" s="78"/>
      <c r="H46" s="78"/>
      <c r="I46" s="78"/>
    </row>
    <row r="47" spans="1:10" ht="33" customHeight="1" x14ac:dyDescent="0.25">
      <c r="A47" s="85" t="s">
        <v>332</v>
      </c>
      <c r="B47" s="301" t="e">
        <f>AVERAGE('A5 Exploitation'!D547, 'A5 Technique'!D197)</f>
        <v>#DIV/0!</v>
      </c>
      <c r="C47" s="301"/>
      <c r="D47" s="78"/>
      <c r="E47" s="78"/>
      <c r="F47" s="78"/>
      <c r="G47" s="78"/>
      <c r="H47" s="78"/>
      <c r="I47" s="78"/>
    </row>
    <row r="48" spans="1:10" ht="33" customHeight="1" x14ac:dyDescent="0.25">
      <c r="A48" s="85" t="s">
        <v>333</v>
      </c>
      <c r="B48" s="301" t="e">
        <f>AVERAGE('A6 Exploitation'!D547, 'A6 Technique'!D197)</f>
        <v>#DIV/0!</v>
      </c>
      <c r="C48" s="301"/>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2" t="s">
        <v>336</v>
      </c>
      <c r="C51" s="302"/>
      <c r="D51" s="78"/>
      <c r="E51" s="78"/>
      <c r="F51" s="78"/>
      <c r="G51" s="78"/>
      <c r="H51" s="78"/>
      <c r="I51" s="78"/>
      <c r="J51" s="77" t="str">
        <f>D18</f>
        <v>MENZAH 9</v>
      </c>
    </row>
    <row r="52" spans="1:10" ht="33" customHeight="1" x14ac:dyDescent="0.25">
      <c r="A52" s="86" t="s">
        <v>328</v>
      </c>
      <c r="B52" s="304">
        <f>'A1 Exploitation'!D46</f>
        <v>0.9375</v>
      </c>
      <c r="C52" s="304"/>
      <c r="D52" s="78"/>
      <c r="E52" s="78"/>
      <c r="F52" s="78"/>
      <c r="G52" s="78"/>
      <c r="H52" s="78"/>
      <c r="I52" s="78"/>
    </row>
    <row r="53" spans="1:10" ht="33" customHeight="1" x14ac:dyDescent="0.25">
      <c r="A53" s="85" t="s">
        <v>329</v>
      </c>
      <c r="B53" s="304">
        <f>'A2 Exploitation'!D46</f>
        <v>0.96875</v>
      </c>
      <c r="C53" s="304"/>
      <c r="D53" s="78"/>
      <c r="E53" s="78"/>
      <c r="F53" s="78"/>
      <c r="G53" s="78"/>
      <c r="H53" s="78"/>
      <c r="I53" s="78"/>
    </row>
    <row r="54" spans="1:10" ht="33" customHeight="1" x14ac:dyDescent="0.25">
      <c r="A54" s="86" t="s">
        <v>330</v>
      </c>
      <c r="B54" s="304">
        <f>'A3 Exploitation'!D46</f>
        <v>0.9375</v>
      </c>
      <c r="C54" s="304"/>
      <c r="D54" s="78"/>
      <c r="E54" s="78"/>
      <c r="F54" s="78"/>
      <c r="G54" s="78"/>
      <c r="H54" s="78"/>
      <c r="I54" s="78"/>
    </row>
    <row r="55" spans="1:10" ht="33" customHeight="1" x14ac:dyDescent="0.25">
      <c r="A55" s="86" t="s">
        <v>331</v>
      </c>
      <c r="B55" s="304">
        <f>'A4 Exploitation'!D46</f>
        <v>0.9285714285714286</v>
      </c>
      <c r="C55" s="304"/>
      <c r="D55" s="78"/>
      <c r="E55" s="78"/>
      <c r="F55" s="78"/>
      <c r="G55" s="78"/>
      <c r="H55" s="78"/>
      <c r="I55" s="78"/>
    </row>
    <row r="56" spans="1:10" ht="33" customHeight="1" x14ac:dyDescent="0.25">
      <c r="A56" s="85" t="s">
        <v>332</v>
      </c>
      <c r="B56" s="304">
        <f>'A5 Exploitation'!D46</f>
        <v>0</v>
      </c>
      <c r="C56" s="304"/>
      <c r="D56" s="78"/>
      <c r="E56" s="78"/>
      <c r="F56" s="78"/>
      <c r="G56" s="78"/>
      <c r="H56" s="78"/>
      <c r="I56" s="78"/>
    </row>
    <row r="57" spans="1:10" ht="33" customHeight="1" x14ac:dyDescent="0.25">
      <c r="A57" s="85" t="s">
        <v>333</v>
      </c>
      <c r="B57" s="304">
        <f>'A6 Exploitation'!D46</f>
        <v>0</v>
      </c>
      <c r="C57" s="304"/>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2" t="s">
        <v>337</v>
      </c>
      <c r="C60" s="302"/>
      <c r="D60" s="78"/>
      <c r="E60" s="78"/>
      <c r="F60" s="78"/>
      <c r="G60" s="78"/>
      <c r="H60" s="78"/>
      <c r="I60" s="78"/>
      <c r="J60" s="77" t="str">
        <f>D18</f>
        <v>MENZAH 9</v>
      </c>
    </row>
    <row r="61" spans="1:10" ht="33" customHeight="1" x14ac:dyDescent="0.25">
      <c r="A61" s="86" t="s">
        <v>328</v>
      </c>
      <c r="B61" s="301">
        <f>'A1 Exploitation'!D103</f>
        <v>0.98571428571428577</v>
      </c>
      <c r="C61" s="301"/>
      <c r="D61" s="78"/>
      <c r="E61" s="78"/>
      <c r="F61" s="78"/>
      <c r="G61" s="78"/>
      <c r="H61" s="78"/>
      <c r="I61" s="78"/>
    </row>
    <row r="62" spans="1:10" ht="33" customHeight="1" x14ac:dyDescent="0.25">
      <c r="A62" s="85" t="s">
        <v>329</v>
      </c>
      <c r="B62" s="301">
        <f>'A2 Exploitation'!D103</f>
        <v>0.92647058823529416</v>
      </c>
      <c r="C62" s="301"/>
      <c r="D62" s="78"/>
      <c r="E62" s="78"/>
      <c r="F62" s="78"/>
      <c r="G62" s="78"/>
      <c r="H62" s="78"/>
      <c r="I62" s="78"/>
    </row>
    <row r="63" spans="1:10" ht="33" customHeight="1" x14ac:dyDescent="0.25">
      <c r="A63" s="86" t="s">
        <v>330</v>
      </c>
      <c r="B63" s="301">
        <f>'A3 Exploitation'!D103</f>
        <v>0.86486486486486491</v>
      </c>
      <c r="C63" s="301"/>
      <c r="D63" s="78"/>
      <c r="E63" s="78"/>
      <c r="F63" s="78"/>
      <c r="G63" s="78"/>
      <c r="H63" s="78"/>
      <c r="I63" s="78"/>
    </row>
    <row r="64" spans="1:10" ht="33" customHeight="1" x14ac:dyDescent="0.25">
      <c r="A64" s="86" t="s">
        <v>331</v>
      </c>
      <c r="B64" s="301">
        <f>'A4 Exploitation'!D103</f>
        <v>0.94285714285714284</v>
      </c>
      <c r="C64" s="301"/>
      <c r="D64" s="78"/>
      <c r="E64" s="78"/>
      <c r="F64" s="78"/>
      <c r="G64" s="78"/>
      <c r="H64" s="78"/>
      <c r="I64" s="78"/>
    </row>
    <row r="65" spans="1:10" ht="33" customHeight="1" x14ac:dyDescent="0.25">
      <c r="A65" s="85" t="s">
        <v>332</v>
      </c>
      <c r="B65" s="301">
        <f>'A5 Exploitation'!D103</f>
        <v>0</v>
      </c>
      <c r="C65" s="301"/>
      <c r="D65" s="78"/>
      <c r="E65" s="78"/>
      <c r="F65" s="78"/>
      <c r="G65" s="78"/>
      <c r="H65" s="78"/>
      <c r="I65" s="78"/>
    </row>
    <row r="66" spans="1:10" ht="33" customHeight="1" x14ac:dyDescent="0.25">
      <c r="A66" s="85" t="s">
        <v>333</v>
      </c>
      <c r="B66" s="301">
        <f>'A6 Exploitation'!D103</f>
        <v>0</v>
      </c>
      <c r="C66" s="301"/>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2" t="s">
        <v>338</v>
      </c>
      <c r="C69" s="302"/>
      <c r="D69" s="78"/>
      <c r="E69" s="78"/>
      <c r="F69" s="78"/>
      <c r="G69" s="78"/>
      <c r="H69" s="78"/>
      <c r="I69" s="78"/>
      <c r="J69" s="77" t="str">
        <f>D18</f>
        <v>MENZAH 9</v>
      </c>
    </row>
    <row r="70" spans="1:10" ht="33" customHeight="1" x14ac:dyDescent="0.25">
      <c r="A70" s="86" t="s">
        <v>328</v>
      </c>
      <c r="B70" s="301">
        <f>'A1 Exploitation'!D158</f>
        <v>0.98484848484848486</v>
      </c>
      <c r="C70" s="301"/>
      <c r="D70" s="78"/>
      <c r="E70" s="78"/>
      <c r="F70" s="78"/>
      <c r="G70" s="78"/>
      <c r="H70" s="78"/>
      <c r="I70" s="78"/>
    </row>
    <row r="71" spans="1:10" ht="33" customHeight="1" x14ac:dyDescent="0.25">
      <c r="A71" s="85" t="s">
        <v>329</v>
      </c>
      <c r="B71" s="301">
        <f>'A2 Exploitation'!D158</f>
        <v>0.95588235294117652</v>
      </c>
      <c r="C71" s="301"/>
      <c r="D71" s="78"/>
      <c r="E71" s="78"/>
      <c r="F71" s="78"/>
      <c r="G71" s="78"/>
      <c r="H71" s="78"/>
      <c r="I71" s="78"/>
    </row>
    <row r="72" spans="1:10" ht="33" customHeight="1" x14ac:dyDescent="0.25">
      <c r="A72" s="86" t="s">
        <v>330</v>
      </c>
      <c r="B72" s="301">
        <f>'A3 Exploitation'!D158</f>
        <v>1</v>
      </c>
      <c r="C72" s="301"/>
      <c r="D72" s="78"/>
      <c r="E72" s="78"/>
      <c r="F72" s="78"/>
      <c r="G72" s="78"/>
      <c r="H72" s="78"/>
      <c r="I72" s="78"/>
    </row>
    <row r="73" spans="1:10" ht="33" customHeight="1" x14ac:dyDescent="0.25">
      <c r="A73" s="86" t="s">
        <v>331</v>
      </c>
      <c r="B73" s="301">
        <f>'A4 Exploitation'!D158</f>
        <v>0.83333333333333337</v>
      </c>
      <c r="C73" s="301"/>
      <c r="D73" s="78"/>
      <c r="E73" s="78"/>
      <c r="F73" s="78"/>
      <c r="G73" s="78"/>
      <c r="H73" s="78"/>
      <c r="I73" s="78"/>
    </row>
    <row r="74" spans="1:10" ht="33" customHeight="1" x14ac:dyDescent="0.25">
      <c r="A74" s="85" t="s">
        <v>332</v>
      </c>
      <c r="B74" s="301">
        <f>'A5 Exploitation'!D158</f>
        <v>0</v>
      </c>
      <c r="C74" s="301"/>
      <c r="D74" s="78"/>
      <c r="E74" s="78"/>
      <c r="F74" s="78"/>
      <c r="G74" s="78"/>
      <c r="H74" s="78"/>
      <c r="I74" s="78"/>
    </row>
    <row r="75" spans="1:10" ht="33" customHeight="1" x14ac:dyDescent="0.25">
      <c r="A75" s="85" t="s">
        <v>333</v>
      </c>
      <c r="B75" s="301">
        <f>'A6 Exploitation'!D158</f>
        <v>0</v>
      </c>
      <c r="C75" s="301"/>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2" t="s">
        <v>339</v>
      </c>
      <c r="C78" s="302"/>
      <c r="D78" s="78"/>
      <c r="E78" s="78"/>
      <c r="F78" s="78"/>
      <c r="G78" s="78"/>
      <c r="H78" s="78"/>
      <c r="I78" s="78"/>
      <c r="J78" s="77" t="str">
        <f>D18</f>
        <v>MENZAH 9</v>
      </c>
    </row>
    <row r="79" spans="1:10" ht="33" customHeight="1" x14ac:dyDescent="0.25">
      <c r="A79" s="86" t="s">
        <v>328</v>
      </c>
      <c r="B79" s="301">
        <f>'A1 Exploitation'!D205</f>
        <v>0.96666666666666667</v>
      </c>
      <c r="C79" s="301"/>
      <c r="D79" s="78"/>
      <c r="E79" s="78"/>
      <c r="F79" s="78"/>
      <c r="G79" s="78"/>
      <c r="H79" s="78"/>
      <c r="I79" s="78"/>
    </row>
    <row r="80" spans="1:10" ht="33" customHeight="1" x14ac:dyDescent="0.25">
      <c r="A80" s="85" t="s">
        <v>329</v>
      </c>
      <c r="B80" s="301">
        <f>'A2 Exploitation'!D205</f>
        <v>1</v>
      </c>
      <c r="C80" s="301"/>
      <c r="D80" s="78"/>
      <c r="E80" s="78"/>
      <c r="F80" s="78"/>
      <c r="G80" s="78"/>
      <c r="H80" s="78"/>
      <c r="I80" s="78"/>
    </row>
    <row r="81" spans="1:10" ht="33" customHeight="1" x14ac:dyDescent="0.25">
      <c r="A81" s="86" t="s">
        <v>330</v>
      </c>
      <c r="B81" s="301">
        <f>'A3 Exploitation'!D205</f>
        <v>0.96666666666666667</v>
      </c>
      <c r="C81" s="301"/>
      <c r="D81" s="78"/>
      <c r="E81" s="78"/>
      <c r="F81" s="78"/>
      <c r="G81" s="78"/>
      <c r="H81" s="78"/>
      <c r="I81" s="78"/>
    </row>
    <row r="82" spans="1:10" ht="33" customHeight="1" x14ac:dyDescent="0.25">
      <c r="A82" s="86" t="s">
        <v>331</v>
      </c>
      <c r="B82" s="301">
        <f>'A4 Exploitation'!D205</f>
        <v>1</v>
      </c>
      <c r="C82" s="301"/>
      <c r="D82" s="78"/>
      <c r="E82" s="78"/>
      <c r="F82" s="78"/>
      <c r="G82" s="78"/>
      <c r="H82" s="78"/>
      <c r="I82" s="78"/>
    </row>
    <row r="83" spans="1:10" ht="33" customHeight="1" x14ac:dyDescent="0.25">
      <c r="A83" s="85" t="s">
        <v>332</v>
      </c>
      <c r="B83" s="301">
        <f>'A5 Exploitation'!D205</f>
        <v>0</v>
      </c>
      <c r="C83" s="301"/>
      <c r="D83" s="78"/>
      <c r="E83" s="78"/>
      <c r="F83" s="78"/>
      <c r="G83" s="78"/>
      <c r="H83" s="78"/>
      <c r="I83" s="78"/>
    </row>
    <row r="84" spans="1:10" ht="33" customHeight="1" x14ac:dyDescent="0.25">
      <c r="A84" s="85" t="s">
        <v>333</v>
      </c>
      <c r="B84" s="301">
        <f>'A6 Exploitation'!D205</f>
        <v>0</v>
      </c>
      <c r="C84" s="301"/>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2" t="s">
        <v>340</v>
      </c>
      <c r="C87" s="302"/>
      <c r="D87" s="78"/>
      <c r="E87" s="78"/>
      <c r="F87" s="78"/>
      <c r="G87" s="78"/>
      <c r="H87" s="78"/>
      <c r="I87" s="78"/>
      <c r="J87" s="77" t="str">
        <f>D18</f>
        <v>MENZAH 9</v>
      </c>
    </row>
    <row r="88" spans="1:10" ht="33" customHeight="1" x14ac:dyDescent="0.25">
      <c r="A88" s="86" t="s">
        <v>328</v>
      </c>
      <c r="B88" s="301">
        <f>'A1 Exploitation'!D266</f>
        <v>0.92307692307692313</v>
      </c>
      <c r="C88" s="301"/>
      <c r="D88" s="78"/>
      <c r="E88" s="78"/>
      <c r="F88" s="78"/>
      <c r="G88" s="78"/>
      <c r="H88" s="78"/>
      <c r="I88" s="78"/>
    </row>
    <row r="89" spans="1:10" ht="33" customHeight="1" x14ac:dyDescent="0.25">
      <c r="A89" s="85" t="s">
        <v>329</v>
      </c>
      <c r="B89" s="301">
        <f>'A2 Exploitation'!D266</f>
        <v>0.90243902439024393</v>
      </c>
      <c r="C89" s="301"/>
      <c r="D89" s="78"/>
      <c r="E89" s="78"/>
      <c r="F89" s="78"/>
      <c r="G89" s="78"/>
      <c r="H89" s="78"/>
      <c r="I89" s="78"/>
    </row>
    <row r="90" spans="1:10" ht="33" customHeight="1" x14ac:dyDescent="0.25">
      <c r="A90" s="86" t="s">
        <v>330</v>
      </c>
      <c r="B90" s="301">
        <f>'A3 Exploitation'!D266</f>
        <v>0.90243902439024393</v>
      </c>
      <c r="C90" s="301"/>
      <c r="D90" s="78"/>
      <c r="E90" s="78"/>
      <c r="F90" s="78"/>
      <c r="G90" s="78"/>
      <c r="H90" s="78"/>
      <c r="I90" s="78"/>
    </row>
    <row r="91" spans="1:10" ht="33" customHeight="1" x14ac:dyDescent="0.25">
      <c r="A91" s="86" t="s">
        <v>331</v>
      </c>
      <c r="B91" s="301">
        <f>'A4 Exploitation'!D266</f>
        <v>0.8</v>
      </c>
      <c r="C91" s="301"/>
      <c r="D91" s="78"/>
      <c r="E91" s="78"/>
      <c r="F91" s="78"/>
      <c r="G91" s="78"/>
      <c r="H91" s="78"/>
      <c r="I91" s="78"/>
    </row>
    <row r="92" spans="1:10" ht="33" customHeight="1" x14ac:dyDescent="0.25">
      <c r="A92" s="85" t="s">
        <v>332</v>
      </c>
      <c r="B92" s="301">
        <f>'A5 Exploitation'!D266</f>
        <v>0</v>
      </c>
      <c r="C92" s="301"/>
      <c r="D92" s="78"/>
      <c r="E92" s="78"/>
      <c r="F92" s="78"/>
      <c r="G92" s="78"/>
      <c r="H92" s="78"/>
      <c r="I92" s="78"/>
    </row>
    <row r="93" spans="1:10" ht="33" customHeight="1" x14ac:dyDescent="0.25">
      <c r="A93" s="85" t="s">
        <v>333</v>
      </c>
      <c r="B93" s="301">
        <f>'A6 Exploitation'!D266</f>
        <v>0</v>
      </c>
      <c r="C93" s="301"/>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2" t="s">
        <v>341</v>
      </c>
      <c r="C96" s="302"/>
      <c r="D96" s="78"/>
      <c r="E96" s="78"/>
      <c r="F96" s="78"/>
      <c r="G96" s="78"/>
      <c r="H96" s="78"/>
      <c r="I96" s="78"/>
      <c r="J96" s="77" t="str">
        <f>D18</f>
        <v>MENZAH 9</v>
      </c>
    </row>
    <row r="97" spans="1:10" ht="33" customHeight="1" x14ac:dyDescent="0.25">
      <c r="A97" s="86" t="s">
        <v>328</v>
      </c>
      <c r="B97" s="301">
        <f>'A1 Exploitation'!D318</f>
        <v>1</v>
      </c>
      <c r="C97" s="301"/>
      <c r="D97" s="78"/>
      <c r="E97" s="78"/>
      <c r="F97" s="78"/>
      <c r="G97" s="78"/>
      <c r="H97" s="78"/>
      <c r="I97" s="78"/>
    </row>
    <row r="98" spans="1:10" ht="33" customHeight="1" x14ac:dyDescent="0.25">
      <c r="A98" s="85" t="s">
        <v>329</v>
      </c>
      <c r="B98" s="301">
        <f>'A2 Exploitation'!D318</f>
        <v>0.94117647058823528</v>
      </c>
      <c r="C98" s="301"/>
      <c r="D98" s="78"/>
      <c r="E98" s="78"/>
      <c r="F98" s="78"/>
      <c r="G98" s="78"/>
      <c r="H98" s="78"/>
      <c r="I98" s="78"/>
    </row>
    <row r="99" spans="1:10" ht="33" customHeight="1" x14ac:dyDescent="0.25">
      <c r="A99" s="86" t="s">
        <v>330</v>
      </c>
      <c r="B99" s="301">
        <f>'A3 Exploitation'!D318</f>
        <v>0.95833333333333337</v>
      </c>
      <c r="C99" s="301"/>
      <c r="D99" s="78"/>
      <c r="E99" s="78"/>
      <c r="F99" s="78"/>
      <c r="G99" s="78"/>
      <c r="H99" s="78"/>
      <c r="I99" s="78"/>
    </row>
    <row r="100" spans="1:10" ht="33" customHeight="1" x14ac:dyDescent="0.25">
      <c r="A100" s="86" t="s">
        <v>331</v>
      </c>
      <c r="B100" s="301">
        <f>'A4 Exploitation'!D318</f>
        <v>0.91666666666666663</v>
      </c>
      <c r="C100" s="301"/>
      <c r="D100" s="78"/>
      <c r="E100" s="78"/>
      <c r="F100" s="78"/>
      <c r="G100" s="78"/>
      <c r="H100" s="78"/>
      <c r="I100" s="78"/>
    </row>
    <row r="101" spans="1:10" ht="33" customHeight="1" x14ac:dyDescent="0.25">
      <c r="A101" s="85" t="s">
        <v>332</v>
      </c>
      <c r="B101" s="301">
        <f>'A5 Exploitation'!D318</f>
        <v>0</v>
      </c>
      <c r="C101" s="301"/>
      <c r="D101" s="78"/>
      <c r="E101" s="78"/>
      <c r="F101" s="78"/>
      <c r="G101" s="78"/>
      <c r="H101" s="78"/>
      <c r="I101" s="78"/>
    </row>
    <row r="102" spans="1:10" ht="33" customHeight="1" x14ac:dyDescent="0.25">
      <c r="A102" s="85" t="s">
        <v>333</v>
      </c>
      <c r="B102" s="301">
        <f>'A6 Exploitation'!D318</f>
        <v>0</v>
      </c>
      <c r="C102" s="301"/>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2" t="s">
        <v>342</v>
      </c>
      <c r="C105" s="302"/>
      <c r="D105" s="78"/>
      <c r="E105" s="78"/>
      <c r="F105" s="78"/>
      <c r="G105" s="78"/>
      <c r="H105" s="78"/>
      <c r="I105" s="78"/>
      <c r="J105" s="77" t="str">
        <f>D18</f>
        <v>MENZAH 9</v>
      </c>
    </row>
    <row r="106" spans="1:10" ht="33" customHeight="1" x14ac:dyDescent="0.25">
      <c r="A106" s="86" t="s">
        <v>328</v>
      </c>
      <c r="B106" s="301">
        <f>'A1 Exploitation'!D358</f>
        <v>1</v>
      </c>
      <c r="C106" s="301"/>
      <c r="D106" s="78"/>
      <c r="E106" s="78"/>
      <c r="F106" s="78"/>
      <c r="G106" s="78"/>
      <c r="H106" s="78"/>
      <c r="I106" s="78"/>
    </row>
    <row r="107" spans="1:10" ht="33" customHeight="1" x14ac:dyDescent="0.25">
      <c r="A107" s="85" t="s">
        <v>329</v>
      </c>
      <c r="B107" s="301">
        <f>'A2 Exploitation'!D358</f>
        <v>0.92500000000000004</v>
      </c>
      <c r="C107" s="301"/>
      <c r="D107" s="78"/>
      <c r="E107" s="78"/>
      <c r="F107" s="78"/>
      <c r="G107" s="78"/>
      <c r="H107" s="78"/>
      <c r="I107" s="78"/>
    </row>
    <row r="108" spans="1:10" ht="33" customHeight="1" x14ac:dyDescent="0.25">
      <c r="A108" s="86" t="s">
        <v>330</v>
      </c>
      <c r="B108" s="301">
        <f>'A3 Exploitation'!D358</f>
        <v>0.9375</v>
      </c>
      <c r="C108" s="301"/>
      <c r="D108" s="78"/>
      <c r="E108" s="78"/>
      <c r="F108" s="78"/>
      <c r="G108" s="78"/>
      <c r="H108" s="78"/>
      <c r="I108" s="78"/>
    </row>
    <row r="109" spans="1:10" ht="33" customHeight="1" x14ac:dyDescent="0.25">
      <c r="A109" s="86" t="s">
        <v>331</v>
      </c>
      <c r="B109" s="301">
        <f>'A4 Exploitation'!D358</f>
        <v>0.875</v>
      </c>
      <c r="C109" s="301"/>
      <c r="D109" s="78"/>
      <c r="E109" s="78"/>
      <c r="F109" s="78"/>
      <c r="G109" s="78"/>
      <c r="H109" s="78"/>
      <c r="I109" s="78"/>
    </row>
    <row r="110" spans="1:10" ht="33" customHeight="1" x14ac:dyDescent="0.25">
      <c r="A110" s="85" t="s">
        <v>332</v>
      </c>
      <c r="B110" s="301">
        <f>'A5 Exploitation'!D358</f>
        <v>0</v>
      </c>
      <c r="C110" s="301"/>
      <c r="D110" s="78"/>
      <c r="E110" s="78"/>
      <c r="F110" s="78"/>
      <c r="G110" s="78"/>
      <c r="H110" s="78"/>
      <c r="I110" s="78"/>
    </row>
    <row r="111" spans="1:10" ht="33" customHeight="1" x14ac:dyDescent="0.25">
      <c r="A111" s="85" t="s">
        <v>333</v>
      </c>
      <c r="B111" s="301">
        <f>'A6 Exploitation'!D358</f>
        <v>0</v>
      </c>
      <c r="C111" s="301"/>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2" t="s">
        <v>343</v>
      </c>
      <c r="C114" s="302"/>
      <c r="D114" s="78"/>
      <c r="E114" s="78"/>
      <c r="F114" s="78"/>
      <c r="G114" s="78"/>
      <c r="H114" s="78"/>
      <c r="I114" s="78"/>
      <c r="J114" s="77" t="str">
        <f>D18</f>
        <v>MENZAH 9</v>
      </c>
    </row>
    <row r="115" spans="1:10" ht="33" customHeight="1" x14ac:dyDescent="0.25">
      <c r="A115" s="86" t="s">
        <v>328</v>
      </c>
      <c r="B115" s="301">
        <f>'A1 Exploitation'!D391</f>
        <v>0.82352941176470584</v>
      </c>
      <c r="C115" s="301"/>
      <c r="D115" s="78"/>
      <c r="E115" s="78"/>
      <c r="F115" s="78"/>
      <c r="G115" s="78"/>
      <c r="H115" s="78"/>
      <c r="I115" s="78"/>
    </row>
    <row r="116" spans="1:10" ht="33" customHeight="1" x14ac:dyDescent="0.25">
      <c r="A116" s="85" t="s">
        <v>329</v>
      </c>
      <c r="B116" s="301">
        <f>'A2 Exploitation'!D391</f>
        <v>0.96875</v>
      </c>
      <c r="C116" s="301"/>
      <c r="D116" s="78"/>
      <c r="E116" s="78"/>
      <c r="F116" s="78"/>
      <c r="G116" s="78"/>
      <c r="H116" s="78"/>
      <c r="I116" s="78"/>
    </row>
    <row r="117" spans="1:10" ht="33" customHeight="1" x14ac:dyDescent="0.25">
      <c r="A117" s="86" t="s">
        <v>330</v>
      </c>
      <c r="B117" s="301">
        <f>'A3 Exploitation'!D391</f>
        <v>0.66666666666666663</v>
      </c>
      <c r="C117" s="301"/>
      <c r="D117" s="78"/>
      <c r="E117" s="78"/>
      <c r="F117" s="78"/>
      <c r="G117" s="78"/>
      <c r="H117" s="78"/>
      <c r="I117" s="78"/>
    </row>
    <row r="118" spans="1:10" ht="33" customHeight="1" x14ac:dyDescent="0.25">
      <c r="A118" s="86" t="s">
        <v>331</v>
      </c>
      <c r="B118" s="301">
        <f>'A4 Exploitation'!D391</f>
        <v>0.82352941176470584</v>
      </c>
      <c r="C118" s="301"/>
      <c r="D118" s="78"/>
      <c r="E118" s="78"/>
      <c r="F118" s="78"/>
      <c r="G118" s="78"/>
      <c r="H118" s="78"/>
      <c r="I118" s="78"/>
    </row>
    <row r="119" spans="1:10" ht="33" customHeight="1" x14ac:dyDescent="0.25">
      <c r="A119" s="85" t="s">
        <v>332</v>
      </c>
      <c r="B119" s="301">
        <f>'A5 Exploitation'!D391</f>
        <v>0</v>
      </c>
      <c r="C119" s="301"/>
      <c r="D119" s="78"/>
      <c r="E119" s="78"/>
      <c r="F119" s="78"/>
      <c r="G119" s="78"/>
      <c r="H119" s="78"/>
      <c r="I119" s="78"/>
    </row>
    <row r="120" spans="1:10" ht="33" customHeight="1" x14ac:dyDescent="0.25">
      <c r="A120" s="85" t="s">
        <v>333</v>
      </c>
      <c r="B120" s="301">
        <f>'A6 Exploitation'!D391</f>
        <v>0</v>
      </c>
      <c r="C120" s="301"/>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2" t="s">
        <v>344</v>
      </c>
      <c r="C123" s="302"/>
      <c r="D123" s="78"/>
      <c r="E123" s="78"/>
      <c r="F123" s="78"/>
      <c r="G123" s="78"/>
      <c r="H123" s="78"/>
      <c r="I123" s="78"/>
      <c r="J123" s="77" t="str">
        <f>D18</f>
        <v>MENZAH 9</v>
      </c>
    </row>
    <row r="124" spans="1:10" ht="33" customHeight="1" x14ac:dyDescent="0.25">
      <c r="A124" s="86" t="s">
        <v>328</v>
      </c>
      <c r="B124" s="301">
        <f>'A1 Exploitation'!D444</f>
        <v>0.75</v>
      </c>
      <c r="C124" s="301"/>
      <c r="D124" s="78"/>
      <c r="E124" s="78"/>
      <c r="F124" s="78"/>
      <c r="G124" s="78"/>
      <c r="H124" s="78"/>
      <c r="I124" s="78"/>
    </row>
    <row r="125" spans="1:10" ht="33" customHeight="1" x14ac:dyDescent="0.25">
      <c r="A125" s="85" t="s">
        <v>329</v>
      </c>
      <c r="B125" s="301">
        <f>'A2 Exploitation'!D444</f>
        <v>1</v>
      </c>
      <c r="C125" s="301"/>
      <c r="D125" s="78"/>
      <c r="E125" s="78"/>
      <c r="F125" s="78"/>
      <c r="G125" s="78"/>
      <c r="H125" s="78"/>
      <c r="I125" s="78"/>
    </row>
    <row r="126" spans="1:10" ht="33" customHeight="1" x14ac:dyDescent="0.25">
      <c r="A126" s="86" t="s">
        <v>330</v>
      </c>
      <c r="B126" s="301">
        <f>'A3 Exploitation'!D444</f>
        <v>0.9464285714285714</v>
      </c>
      <c r="C126" s="301"/>
      <c r="D126" s="78"/>
      <c r="E126" s="78"/>
      <c r="F126" s="78"/>
      <c r="G126" s="78"/>
      <c r="H126" s="78"/>
      <c r="I126" s="78"/>
    </row>
    <row r="127" spans="1:10" ht="33" customHeight="1" x14ac:dyDescent="0.25">
      <c r="A127" s="86" t="s">
        <v>331</v>
      </c>
      <c r="B127" s="301">
        <f>'A4 Exploitation'!D444</f>
        <v>1</v>
      </c>
      <c r="C127" s="301"/>
      <c r="D127" s="78"/>
      <c r="E127" s="78"/>
      <c r="F127" s="78"/>
      <c r="G127" s="78"/>
      <c r="H127" s="78"/>
      <c r="I127" s="78"/>
    </row>
    <row r="128" spans="1:10" ht="33" customHeight="1" x14ac:dyDescent="0.25">
      <c r="A128" s="85" t="s">
        <v>332</v>
      </c>
      <c r="B128" s="301">
        <f>'A5 Exploitation'!D444</f>
        <v>0</v>
      </c>
      <c r="C128" s="301"/>
      <c r="D128" s="78"/>
      <c r="E128" s="78"/>
      <c r="F128" s="78"/>
      <c r="G128" s="78"/>
      <c r="H128" s="78"/>
      <c r="I128" s="78"/>
    </row>
    <row r="129" spans="1:10" ht="33" customHeight="1" x14ac:dyDescent="0.25">
      <c r="A129" s="85" t="s">
        <v>333</v>
      </c>
      <c r="B129" s="301">
        <f>'A6 Exploitation'!D444</f>
        <v>0</v>
      </c>
      <c r="C129" s="301"/>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2" t="s">
        <v>345</v>
      </c>
      <c r="C132" s="302"/>
      <c r="D132" s="78"/>
      <c r="E132" s="78"/>
      <c r="F132" s="78"/>
      <c r="G132" s="78"/>
      <c r="H132" s="78"/>
      <c r="I132" s="78"/>
      <c r="J132" s="77" t="str">
        <f>D18</f>
        <v>MENZAH 9</v>
      </c>
    </row>
    <row r="133" spans="1:10" ht="33" customHeight="1" x14ac:dyDescent="0.25">
      <c r="A133" s="86" t="s">
        <v>328</v>
      </c>
      <c r="B133" s="301">
        <f>'A1 Exploitation'!D481</f>
        <v>0.97619047619047616</v>
      </c>
      <c r="C133" s="301"/>
      <c r="D133" s="78"/>
      <c r="E133" s="78"/>
      <c r="F133" s="78"/>
      <c r="G133" s="78"/>
      <c r="H133" s="78"/>
      <c r="I133" s="78"/>
    </row>
    <row r="134" spans="1:10" ht="33" customHeight="1" x14ac:dyDescent="0.25">
      <c r="A134" s="85" t="s">
        <v>329</v>
      </c>
      <c r="B134" s="301">
        <f>'A2 Exploitation'!D481</f>
        <v>0.97222222222222221</v>
      </c>
      <c r="C134" s="301"/>
      <c r="D134" s="78"/>
      <c r="E134" s="78"/>
      <c r="F134" s="78"/>
      <c r="G134" s="78"/>
      <c r="H134" s="78"/>
      <c r="I134" s="78"/>
    </row>
    <row r="135" spans="1:10" ht="33" customHeight="1" x14ac:dyDescent="0.25">
      <c r="A135" s="86" t="s">
        <v>330</v>
      </c>
      <c r="B135" s="301">
        <f>'A3 Exploitation'!D481</f>
        <v>1</v>
      </c>
      <c r="C135" s="301"/>
      <c r="D135" s="78"/>
      <c r="E135" s="78"/>
      <c r="F135" s="78"/>
      <c r="G135" s="78"/>
      <c r="H135" s="78"/>
      <c r="I135" s="78"/>
    </row>
    <row r="136" spans="1:10" ht="33" customHeight="1" x14ac:dyDescent="0.25">
      <c r="A136" s="86" t="s">
        <v>331</v>
      </c>
      <c r="B136" s="301">
        <f>'A4 Exploitation'!D481</f>
        <v>0.95238095238095233</v>
      </c>
      <c r="C136" s="301"/>
      <c r="D136" s="78"/>
      <c r="E136" s="78"/>
      <c r="F136" s="78"/>
      <c r="G136" s="78"/>
      <c r="H136" s="78"/>
      <c r="I136" s="78"/>
    </row>
    <row r="137" spans="1:10" ht="33" customHeight="1" x14ac:dyDescent="0.25">
      <c r="A137" s="85" t="s">
        <v>332</v>
      </c>
      <c r="B137" s="301">
        <f>'A5 Exploitation'!D481</f>
        <v>0</v>
      </c>
      <c r="C137" s="301"/>
      <c r="D137" s="78"/>
      <c r="E137" s="78"/>
      <c r="F137" s="78"/>
      <c r="G137" s="78"/>
      <c r="H137" s="78"/>
      <c r="I137" s="78"/>
    </row>
    <row r="138" spans="1:10" ht="33" customHeight="1" x14ac:dyDescent="0.25">
      <c r="A138" s="85" t="s">
        <v>333</v>
      </c>
      <c r="B138" s="301">
        <f>'A6 Exploitation'!D481</f>
        <v>0</v>
      </c>
      <c r="C138" s="301"/>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2" t="s">
        <v>346</v>
      </c>
      <c r="C141" s="302"/>
      <c r="D141" s="78"/>
      <c r="E141" s="78"/>
      <c r="F141" s="78"/>
      <c r="G141" s="78"/>
      <c r="H141" s="78"/>
      <c r="I141" s="78"/>
      <c r="J141" s="77" t="str">
        <f>D18</f>
        <v>MENZAH 9</v>
      </c>
    </row>
    <row r="142" spans="1:10" ht="33" customHeight="1" x14ac:dyDescent="0.25">
      <c r="A142" s="86" t="s">
        <v>328</v>
      </c>
      <c r="B142" s="301">
        <f>'A1 Exploitation'!D503</f>
        <v>1</v>
      </c>
      <c r="C142" s="301"/>
      <c r="D142" s="78"/>
      <c r="E142" s="78"/>
      <c r="F142" s="78"/>
      <c r="G142" s="78"/>
      <c r="H142" s="78"/>
      <c r="I142" s="78"/>
    </row>
    <row r="143" spans="1:10" ht="33" customHeight="1" x14ac:dyDescent="0.25">
      <c r="A143" s="85" t="s">
        <v>329</v>
      </c>
      <c r="B143" s="301">
        <f>'A2 Exploitation'!D503</f>
        <v>0.9285714285714286</v>
      </c>
      <c r="C143" s="301"/>
      <c r="D143" s="78"/>
      <c r="E143" s="78"/>
      <c r="F143" s="78"/>
      <c r="G143" s="78"/>
      <c r="H143" s="78"/>
      <c r="I143" s="78"/>
    </row>
    <row r="144" spans="1:10" ht="33" customHeight="1" x14ac:dyDescent="0.25">
      <c r="A144" s="86" t="s">
        <v>330</v>
      </c>
      <c r="B144" s="301">
        <f>'A3 Exploitation'!D503</f>
        <v>0.875</v>
      </c>
      <c r="C144" s="301"/>
      <c r="D144" s="78"/>
      <c r="E144" s="78"/>
      <c r="F144" s="78"/>
      <c r="G144" s="78"/>
      <c r="H144" s="78"/>
      <c r="I144" s="78"/>
    </row>
    <row r="145" spans="1:10" ht="33" customHeight="1" x14ac:dyDescent="0.25">
      <c r="A145" s="86" t="s">
        <v>331</v>
      </c>
      <c r="B145" s="301">
        <f>'A4 Exploitation'!D503</f>
        <v>1</v>
      </c>
      <c r="C145" s="301"/>
      <c r="D145" s="78"/>
      <c r="E145" s="78"/>
      <c r="F145" s="78"/>
      <c r="G145" s="78"/>
      <c r="H145" s="78"/>
      <c r="I145" s="78"/>
    </row>
    <row r="146" spans="1:10" ht="33" customHeight="1" x14ac:dyDescent="0.25">
      <c r="A146" s="85" t="s">
        <v>332</v>
      </c>
      <c r="B146" s="301">
        <f>'A5 Exploitation'!D503</f>
        <v>0</v>
      </c>
      <c r="C146" s="301"/>
      <c r="D146" s="78"/>
      <c r="E146" s="78"/>
      <c r="F146" s="78"/>
      <c r="G146" s="78"/>
      <c r="H146" s="78"/>
      <c r="I146" s="78"/>
    </row>
    <row r="147" spans="1:10" ht="33" customHeight="1" x14ac:dyDescent="0.25">
      <c r="A147" s="85" t="s">
        <v>333</v>
      </c>
      <c r="B147" s="301">
        <f>'A6 Exploitation'!D503</f>
        <v>0</v>
      </c>
      <c r="C147" s="301"/>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2" t="s">
        <v>347</v>
      </c>
      <c r="C150" s="302"/>
      <c r="D150" s="78"/>
      <c r="E150" s="78"/>
      <c r="F150" s="78"/>
      <c r="G150" s="78"/>
      <c r="H150" s="78"/>
      <c r="I150" s="78"/>
      <c r="J150" s="77" t="str">
        <f>D18</f>
        <v>MENZAH 9</v>
      </c>
    </row>
    <row r="151" spans="1:10" ht="33" customHeight="1" x14ac:dyDescent="0.25">
      <c r="A151" s="86" t="s">
        <v>328</v>
      </c>
      <c r="B151" s="301">
        <f>'A1 Exploitation'!D514</f>
        <v>0.625</v>
      </c>
      <c r="C151" s="301"/>
      <c r="D151" s="78"/>
      <c r="E151" s="78"/>
      <c r="F151" s="78"/>
      <c r="G151" s="78"/>
      <c r="H151" s="78"/>
      <c r="I151" s="78"/>
    </row>
    <row r="152" spans="1:10" ht="33" customHeight="1" x14ac:dyDescent="0.25">
      <c r="A152" s="85" t="s">
        <v>329</v>
      </c>
      <c r="B152" s="301">
        <f>'A2 Exploitation'!D514</f>
        <v>0.875</v>
      </c>
      <c r="C152" s="301"/>
      <c r="D152" s="78"/>
      <c r="E152" s="78"/>
      <c r="F152" s="78"/>
      <c r="G152" s="78"/>
      <c r="H152" s="78"/>
      <c r="I152" s="78"/>
    </row>
    <row r="153" spans="1:10" ht="33" customHeight="1" x14ac:dyDescent="0.25">
      <c r="A153" s="86" t="s">
        <v>330</v>
      </c>
      <c r="B153" s="301">
        <f>'A3 Exploitation'!D514</f>
        <v>0.83333333333333337</v>
      </c>
      <c r="C153" s="301"/>
      <c r="D153" s="78"/>
      <c r="E153" s="78"/>
      <c r="F153" s="78"/>
      <c r="G153" s="78"/>
      <c r="H153" s="78"/>
      <c r="I153" s="78"/>
    </row>
    <row r="154" spans="1:10" ht="33" customHeight="1" x14ac:dyDescent="0.25">
      <c r="A154" s="86" t="s">
        <v>331</v>
      </c>
      <c r="B154" s="301">
        <f>'A4 Exploitation'!D514</f>
        <v>1</v>
      </c>
      <c r="C154" s="301"/>
      <c r="D154" s="78"/>
      <c r="E154" s="78"/>
      <c r="F154" s="78"/>
      <c r="G154" s="78"/>
      <c r="H154" s="78"/>
      <c r="I154" s="78"/>
    </row>
    <row r="155" spans="1:10" ht="33" customHeight="1" x14ac:dyDescent="0.25">
      <c r="A155" s="85" t="s">
        <v>332</v>
      </c>
      <c r="B155" s="301">
        <f>'A5 Exploitation'!D514</f>
        <v>0</v>
      </c>
      <c r="C155" s="301"/>
      <c r="D155" s="78"/>
      <c r="E155" s="78"/>
      <c r="F155" s="78"/>
      <c r="G155" s="78"/>
      <c r="H155" s="78"/>
      <c r="I155" s="78"/>
    </row>
    <row r="156" spans="1:10" ht="33" customHeight="1" x14ac:dyDescent="0.25">
      <c r="A156" s="85" t="s">
        <v>333</v>
      </c>
      <c r="B156" s="301">
        <f>'A6 Exploitation'!D514</f>
        <v>0</v>
      </c>
      <c r="C156" s="301"/>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3"/>
      <c r="C159" s="303"/>
      <c r="D159" s="78"/>
      <c r="E159" s="78"/>
      <c r="F159" s="78"/>
      <c r="G159" s="78"/>
      <c r="H159" s="78"/>
      <c r="I159" s="78"/>
    </row>
    <row r="160" spans="1:10" ht="33" customHeight="1" x14ac:dyDescent="0.25">
      <c r="A160" s="85" t="s">
        <v>326</v>
      </c>
      <c r="B160" s="302" t="s">
        <v>348</v>
      </c>
      <c r="C160" s="302"/>
      <c r="D160" s="78"/>
      <c r="E160" s="78"/>
      <c r="F160" s="78"/>
      <c r="G160" s="78"/>
      <c r="H160" s="78"/>
      <c r="I160" s="78"/>
      <c r="J160" s="77" t="str">
        <f>D18</f>
        <v>MENZAH 9</v>
      </c>
    </row>
    <row r="161" spans="1:10" ht="33" customHeight="1" x14ac:dyDescent="0.25">
      <c r="A161" s="86" t="s">
        <v>328</v>
      </c>
      <c r="B161" s="301">
        <f>'A1 Exploitation'!D534</f>
        <v>0.95454545454545459</v>
      </c>
      <c r="C161" s="301"/>
      <c r="D161" s="78"/>
      <c r="E161" s="78"/>
      <c r="F161" s="78"/>
      <c r="G161" s="78"/>
      <c r="H161" s="78"/>
      <c r="I161" s="78"/>
    </row>
    <row r="162" spans="1:10" ht="33" customHeight="1" x14ac:dyDescent="0.25">
      <c r="A162" s="85" t="s">
        <v>329</v>
      </c>
      <c r="B162" s="301">
        <f>'A2 Exploitation'!D534</f>
        <v>0.95</v>
      </c>
      <c r="C162" s="301"/>
      <c r="D162" s="78"/>
      <c r="E162" s="78"/>
      <c r="F162" s="78"/>
      <c r="G162" s="78"/>
      <c r="H162" s="78"/>
      <c r="I162" s="78"/>
    </row>
    <row r="163" spans="1:10" ht="33" customHeight="1" x14ac:dyDescent="0.25">
      <c r="A163" s="86" t="s">
        <v>330</v>
      </c>
      <c r="B163" s="301">
        <f>'A3 Exploitation'!D534</f>
        <v>0.91666666666666663</v>
      </c>
      <c r="C163" s="301"/>
      <c r="D163" s="78"/>
      <c r="E163" s="78"/>
      <c r="F163" s="78"/>
      <c r="G163" s="78"/>
      <c r="H163" s="78"/>
      <c r="I163" s="78"/>
    </row>
    <row r="164" spans="1:10" ht="33" customHeight="1" x14ac:dyDescent="0.25">
      <c r="A164" s="86" t="s">
        <v>331</v>
      </c>
      <c r="B164" s="301">
        <f>'A4 Exploitation'!D534</f>
        <v>0.6875</v>
      </c>
      <c r="C164" s="301"/>
    </row>
    <row r="165" spans="1:10" ht="33" customHeight="1" x14ac:dyDescent="0.25">
      <c r="A165" s="85" t="s">
        <v>332</v>
      </c>
      <c r="B165" s="301">
        <f>'A5 Exploitation'!D534</f>
        <v>0</v>
      </c>
      <c r="C165" s="301"/>
    </row>
    <row r="166" spans="1:10" ht="18" x14ac:dyDescent="0.25">
      <c r="A166" s="85" t="s">
        <v>333</v>
      </c>
      <c r="B166" s="301">
        <f>'A6 Exploitation'!D534</f>
        <v>0</v>
      </c>
      <c r="C166" s="301"/>
    </row>
    <row r="167" spans="1:10" ht="18.75" x14ac:dyDescent="0.25">
      <c r="A167" s="89"/>
      <c r="B167" s="82"/>
      <c r="C167" s="82"/>
    </row>
    <row r="168" spans="1:10" ht="33" customHeight="1" x14ac:dyDescent="0.25">
      <c r="A168" s="89"/>
      <c r="B168" s="82"/>
      <c r="C168" s="82"/>
    </row>
    <row r="169" spans="1:10" ht="33" customHeight="1" x14ac:dyDescent="0.25">
      <c r="A169" s="85" t="s">
        <v>326</v>
      </c>
      <c r="B169" s="302" t="s">
        <v>349</v>
      </c>
      <c r="C169" s="302"/>
      <c r="J169" s="77" t="str">
        <f>D18</f>
        <v>MENZAH 9</v>
      </c>
    </row>
    <row r="170" spans="1:10" ht="33" customHeight="1" x14ac:dyDescent="0.25">
      <c r="A170" s="86" t="s">
        <v>328</v>
      </c>
      <c r="B170" s="301">
        <f>'A1 Exploitation'!D545</f>
        <v>1</v>
      </c>
      <c r="C170" s="301"/>
    </row>
    <row r="171" spans="1:10" ht="33" customHeight="1" x14ac:dyDescent="0.25">
      <c r="A171" s="85" t="s">
        <v>329</v>
      </c>
      <c r="B171" s="301">
        <f>'A2 Exploitation'!D545</f>
        <v>1</v>
      </c>
      <c r="C171" s="301"/>
    </row>
    <row r="172" spans="1:10" ht="33" customHeight="1" x14ac:dyDescent="0.25">
      <c r="A172" s="86" t="s">
        <v>330</v>
      </c>
      <c r="B172" s="301">
        <f>'A3 Exploitation'!D545</f>
        <v>1</v>
      </c>
      <c r="C172" s="301"/>
    </row>
    <row r="173" spans="1:10" ht="33" customHeight="1" x14ac:dyDescent="0.25">
      <c r="A173" s="86" t="s">
        <v>331</v>
      </c>
      <c r="B173" s="301">
        <f>'A4 Exploitation'!D545</f>
        <v>0.875</v>
      </c>
      <c r="C173" s="301"/>
    </row>
    <row r="174" spans="1:10" ht="33" customHeight="1" x14ac:dyDescent="0.25">
      <c r="A174" s="85" t="s">
        <v>332</v>
      </c>
      <c r="B174" s="301">
        <f>'A5 Exploitation'!D545</f>
        <v>0</v>
      </c>
      <c r="C174" s="301"/>
    </row>
    <row r="175" spans="1:10" ht="18" x14ac:dyDescent="0.25">
      <c r="A175" s="85" t="s">
        <v>333</v>
      </c>
      <c r="B175" s="301">
        <f>'A6 Exploitation'!D545</f>
        <v>0</v>
      </c>
      <c r="C175" s="301"/>
    </row>
    <row r="176" spans="1:10" ht="18.75" x14ac:dyDescent="0.25">
      <c r="A176" s="89"/>
      <c r="B176" s="82"/>
      <c r="C176" s="82"/>
    </row>
    <row r="177" spans="1:10" ht="33" customHeight="1" x14ac:dyDescent="0.25">
      <c r="A177" s="89"/>
      <c r="B177" s="82"/>
      <c r="C177" s="82"/>
    </row>
    <row r="178" spans="1:10" ht="33" customHeight="1" x14ac:dyDescent="0.25">
      <c r="A178" s="85" t="s">
        <v>326</v>
      </c>
      <c r="B178" s="302" t="s">
        <v>350</v>
      </c>
      <c r="C178" s="302"/>
      <c r="J178" s="77" t="str">
        <f>D18</f>
        <v>MENZAH 9</v>
      </c>
    </row>
    <row r="179" spans="1:10" ht="33" customHeight="1" x14ac:dyDescent="0.25">
      <c r="A179" s="86" t="s">
        <v>328</v>
      </c>
      <c r="B179" s="301">
        <f>'A1 Technique'!D199</f>
        <v>0.95258620689655171</v>
      </c>
      <c r="C179" s="301"/>
    </row>
    <row r="180" spans="1:10" ht="33" customHeight="1" x14ac:dyDescent="0.25">
      <c r="A180" s="85" t="s">
        <v>329</v>
      </c>
      <c r="B180" s="301">
        <f>'A2 Technique'!D199</f>
        <v>0.9</v>
      </c>
      <c r="C180" s="301"/>
    </row>
    <row r="181" spans="1:10" ht="33" customHeight="1" x14ac:dyDescent="0.25">
      <c r="A181" s="86" t="s">
        <v>330</v>
      </c>
      <c r="B181" s="301">
        <f>'A3 Technique'!D199</f>
        <v>0.93478260869565222</v>
      </c>
      <c r="C181" s="301"/>
    </row>
    <row r="182" spans="1:10" ht="33" customHeight="1" x14ac:dyDescent="0.25">
      <c r="A182" s="86" t="s">
        <v>331</v>
      </c>
      <c r="B182" s="301">
        <f>'A4 Technique'!D199</f>
        <v>0.8571428571428571</v>
      </c>
      <c r="C182" s="301"/>
    </row>
    <row r="183" spans="1:10" ht="33" customHeight="1" x14ac:dyDescent="0.25">
      <c r="A183" s="85" t="s">
        <v>332</v>
      </c>
      <c r="B183" s="301">
        <f>'A5 Technique'!D199</f>
        <v>0</v>
      </c>
      <c r="C183" s="301"/>
    </row>
    <row r="184" spans="1:10" ht="18" x14ac:dyDescent="0.25">
      <c r="A184" s="85" t="s">
        <v>333</v>
      </c>
      <c r="B184" s="301">
        <f>'A6 Technique'!D199</f>
        <v>0</v>
      </c>
      <c r="C184" s="301"/>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VoH5+dd37IoBlO2CVwR9yy1v8wAx+EFB8rDvr6+45a2zXZCMeBEJIWiMMZkOL62mMN5Q+0m4AsaAr4XOVibqIg==" saltValue="7FCJdhFUPJhyZ/MlLBcorQ==" spinCount="100000" sheet="1" objects="1" scenarios="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28"/>
      <c r="E1" s="328"/>
      <c r="F1" s="328"/>
      <c r="G1" s="328"/>
    </row>
    <row r="2" spans="1:7" ht="24.75" x14ac:dyDescent="0.5">
      <c r="C2" s="24">
        <v>1</v>
      </c>
      <c r="D2" s="259"/>
      <c r="E2" s="256"/>
      <c r="F2" s="199"/>
      <c r="G2" s="125"/>
    </row>
    <row r="3" spans="1:7" ht="24.75" x14ac:dyDescent="0.5">
      <c r="C3" s="24">
        <v>2</v>
      </c>
      <c r="D3" s="259"/>
      <c r="E3" s="256"/>
      <c r="F3" s="199"/>
      <c r="G3" s="125"/>
    </row>
    <row r="4" spans="1:7" ht="24.75" x14ac:dyDescent="0.5">
      <c r="C4" s="24" t="s">
        <v>32</v>
      </c>
      <c r="D4" s="259"/>
      <c r="E4" s="256"/>
      <c r="F4" s="199"/>
      <c r="G4" s="125"/>
    </row>
    <row r="5" spans="1:7" ht="24.75" x14ac:dyDescent="0.5">
      <c r="D5" s="259"/>
      <c r="E5" s="256"/>
      <c r="F5" s="199"/>
      <c r="G5" s="125"/>
    </row>
    <row r="6" spans="1:7" ht="24.75" x14ac:dyDescent="0.5">
      <c r="D6" s="259"/>
      <c r="E6" s="256"/>
      <c r="F6" s="199"/>
      <c r="G6" s="125"/>
    </row>
    <row r="7" spans="1:7" ht="24.75" x14ac:dyDescent="0.5">
      <c r="A7" s="329" t="s">
        <v>179</v>
      </c>
      <c r="B7" s="329"/>
      <c r="C7" s="329"/>
      <c r="D7" s="329"/>
      <c r="E7" s="329"/>
      <c r="F7" s="329"/>
      <c r="G7" s="125"/>
    </row>
    <row r="8" spans="1:7" ht="29.25" x14ac:dyDescent="0.5">
      <c r="A8" s="330" t="str">
        <f>'Page de garde'!D18</f>
        <v>MENZAH 9</v>
      </c>
      <c r="B8" s="330"/>
      <c r="C8" s="330"/>
      <c r="D8" s="330"/>
      <c r="E8" s="330"/>
      <c r="F8" s="330"/>
      <c r="G8" s="125"/>
    </row>
    <row r="9" spans="1:7" ht="24.75" x14ac:dyDescent="0.5">
      <c r="A9" s="14" t="s">
        <v>42</v>
      </c>
      <c r="B9" s="331"/>
      <c r="C9" s="331"/>
      <c r="D9" s="331"/>
      <c r="E9" s="331"/>
      <c r="F9" s="331"/>
      <c r="G9" s="125"/>
    </row>
    <row r="10" spans="1:7" ht="24.75" x14ac:dyDescent="0.5">
      <c r="A10" s="15" t="s">
        <v>44</v>
      </c>
      <c r="B10" s="332"/>
      <c r="C10" s="332"/>
      <c r="D10" s="332"/>
      <c r="E10" s="332"/>
      <c r="F10" s="332"/>
      <c r="G10" s="125"/>
    </row>
    <row r="11" spans="1:7" ht="24.75" x14ac:dyDescent="0.5">
      <c r="A11" s="14" t="s">
        <v>43</v>
      </c>
      <c r="B11" s="327"/>
      <c r="C11" s="327"/>
      <c r="D11" s="327"/>
      <c r="E11" s="327"/>
      <c r="F11" s="327"/>
      <c r="G11" s="125"/>
    </row>
    <row r="12" spans="1:7" ht="24.75" x14ac:dyDescent="0.5">
      <c r="A12" s="14" t="s">
        <v>239</v>
      </c>
      <c r="B12" s="325">
        <f>D549</f>
        <v>0</v>
      </c>
      <c r="C12" s="325"/>
      <c r="D12" s="325"/>
      <c r="E12" s="325"/>
      <c r="F12" s="325"/>
      <c r="G12" s="125"/>
    </row>
    <row r="13" spans="1:7" ht="22.5" x14ac:dyDescent="0.45">
      <c r="D13" s="326"/>
      <c r="E13" s="326"/>
      <c r="F13" s="326"/>
      <c r="G13" s="326"/>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9" t="s">
        <v>30</v>
      </c>
      <c r="B17" s="310" t="s">
        <v>31</v>
      </c>
      <c r="C17" s="310"/>
      <c r="D17" s="310" t="s">
        <v>46</v>
      </c>
      <c r="E17" s="311" t="s">
        <v>310</v>
      </c>
      <c r="F17" s="311" t="s">
        <v>358</v>
      </c>
    </row>
    <row r="18" spans="1:8" ht="16.5" customHeight="1" x14ac:dyDescent="0.3">
      <c r="A18" s="309"/>
      <c r="B18" s="41" t="s">
        <v>34</v>
      </c>
      <c r="C18" s="41" t="s">
        <v>33</v>
      </c>
      <c r="D18" s="310"/>
      <c r="E18" s="311"/>
      <c r="F18" s="311"/>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9" t="s">
        <v>379</v>
      </c>
      <c r="B38" s="320"/>
      <c r="C38" s="320"/>
      <c r="D38" s="320"/>
      <c r="E38" s="320"/>
      <c r="F38" s="321"/>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9" t="s">
        <v>30</v>
      </c>
      <c r="B50" s="310" t="s">
        <v>31</v>
      </c>
      <c r="C50" s="310"/>
      <c r="D50" s="310" t="s">
        <v>46</v>
      </c>
      <c r="E50" s="311" t="s">
        <v>310</v>
      </c>
      <c r="F50" s="311" t="s">
        <v>360</v>
      </c>
      <c r="G50" s="127"/>
    </row>
    <row r="51" spans="1:7" ht="16.5" customHeight="1" x14ac:dyDescent="0.3">
      <c r="A51" s="309"/>
      <c r="B51" s="41" t="s">
        <v>34</v>
      </c>
      <c r="C51" s="41" t="s">
        <v>33</v>
      </c>
      <c r="D51" s="310"/>
      <c r="E51" s="311"/>
      <c r="F51" s="311"/>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9" t="s">
        <v>379</v>
      </c>
      <c r="B94" s="320"/>
      <c r="C94" s="320"/>
      <c r="D94" s="320"/>
      <c r="E94" s="320"/>
      <c r="F94" s="321"/>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9" t="s">
        <v>30</v>
      </c>
      <c r="B107" s="310" t="s">
        <v>31</v>
      </c>
      <c r="C107" s="310"/>
      <c r="D107" s="310" t="s">
        <v>46</v>
      </c>
      <c r="E107" s="311" t="s">
        <v>310</v>
      </c>
      <c r="F107" s="311" t="s">
        <v>360</v>
      </c>
    </row>
    <row r="108" spans="1:7" ht="16.5" customHeight="1" x14ac:dyDescent="0.3">
      <c r="A108" s="309"/>
      <c r="B108" s="41" t="s">
        <v>34</v>
      </c>
      <c r="C108" s="41" t="s">
        <v>33</v>
      </c>
      <c r="D108" s="310"/>
      <c r="E108" s="311"/>
      <c r="F108" s="311"/>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2" t="s">
        <v>379</v>
      </c>
      <c r="B148" s="323"/>
      <c r="C148" s="323"/>
      <c r="D148" s="324"/>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9" t="s">
        <v>30</v>
      </c>
      <c r="B162" s="310" t="s">
        <v>31</v>
      </c>
      <c r="C162" s="310"/>
      <c r="D162" s="310" t="s">
        <v>46</v>
      </c>
      <c r="E162" s="311" t="s">
        <v>310</v>
      </c>
      <c r="F162" s="311" t="s">
        <v>360</v>
      </c>
      <c r="G162" s="127"/>
    </row>
    <row r="163" spans="1:7" ht="16.5" customHeight="1" x14ac:dyDescent="0.3">
      <c r="A163" s="309"/>
      <c r="B163" s="41" t="s">
        <v>34</v>
      </c>
      <c r="C163" s="41" t="s">
        <v>33</v>
      </c>
      <c r="D163" s="310"/>
      <c r="E163" s="311"/>
      <c r="F163" s="311"/>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5" t="s">
        <v>379</v>
      </c>
      <c r="B195" s="315"/>
      <c r="C195" s="315"/>
      <c r="D195" s="315"/>
      <c r="E195" s="315"/>
      <c r="F195" s="315"/>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9" t="s">
        <v>30</v>
      </c>
      <c r="B209" s="310" t="s">
        <v>31</v>
      </c>
      <c r="C209" s="310"/>
      <c r="D209" s="310" t="s">
        <v>46</v>
      </c>
      <c r="E209" s="311" t="s">
        <v>310</v>
      </c>
      <c r="F209" s="311" t="s">
        <v>360</v>
      </c>
      <c r="G209" s="127"/>
    </row>
    <row r="210" spans="1:7" ht="16.5" customHeight="1" x14ac:dyDescent="0.3">
      <c r="A210" s="309"/>
      <c r="B210" s="41" t="s">
        <v>34</v>
      </c>
      <c r="C210" s="41" t="s">
        <v>33</v>
      </c>
      <c r="D210" s="310"/>
      <c r="E210" s="311"/>
      <c r="F210" s="311"/>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5" t="s">
        <v>379</v>
      </c>
      <c r="B256" s="315"/>
      <c r="C256" s="315"/>
      <c r="D256" s="315"/>
      <c r="E256" s="315"/>
      <c r="F256" s="315"/>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9" t="s">
        <v>30</v>
      </c>
      <c r="B270" s="310" t="s">
        <v>31</v>
      </c>
      <c r="C270" s="310"/>
      <c r="D270" s="310" t="s">
        <v>46</v>
      </c>
      <c r="E270" s="311" t="s">
        <v>310</v>
      </c>
      <c r="F270" s="311" t="s">
        <v>360</v>
      </c>
      <c r="G270" s="214"/>
    </row>
    <row r="271" spans="1:7" s="16" customFormat="1" ht="16.5" customHeight="1" x14ac:dyDescent="0.3">
      <c r="A271" s="309"/>
      <c r="B271" s="41" t="s">
        <v>34</v>
      </c>
      <c r="C271" s="41" t="s">
        <v>33</v>
      </c>
      <c r="D271" s="310"/>
      <c r="E271" s="311"/>
      <c r="F271" s="311"/>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6" t="s">
        <v>396</v>
      </c>
      <c r="B308" s="317"/>
      <c r="C308" s="317"/>
      <c r="D308" s="317"/>
      <c r="E308" s="317"/>
      <c r="F308" s="318"/>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9" t="s">
        <v>30</v>
      </c>
      <c r="B322" s="310" t="s">
        <v>31</v>
      </c>
      <c r="C322" s="310"/>
      <c r="D322" s="310" t="s">
        <v>46</v>
      </c>
      <c r="E322" s="311" t="s">
        <v>310</v>
      </c>
      <c r="F322" s="311" t="s">
        <v>360</v>
      </c>
      <c r="G322" s="127"/>
    </row>
    <row r="323" spans="1:7" ht="16.5" customHeight="1" x14ac:dyDescent="0.3">
      <c r="A323" s="309"/>
      <c r="B323" s="41" t="s">
        <v>34</v>
      </c>
      <c r="C323" s="41" t="s">
        <v>33</v>
      </c>
      <c r="D323" s="310"/>
      <c r="E323" s="311"/>
      <c r="F323" s="311"/>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6" t="s">
        <v>379</v>
      </c>
      <c r="B349" s="317"/>
      <c r="C349" s="317"/>
      <c r="D349" s="317"/>
      <c r="E349" s="317"/>
      <c r="F349" s="317"/>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9" t="s">
        <v>30</v>
      </c>
      <c r="B362" s="310" t="s">
        <v>31</v>
      </c>
      <c r="C362" s="310"/>
      <c r="D362" s="310" t="s">
        <v>46</v>
      </c>
      <c r="E362" s="311" t="s">
        <v>310</v>
      </c>
      <c r="F362" s="311" t="s">
        <v>360</v>
      </c>
      <c r="G362" s="127"/>
    </row>
    <row r="363" spans="1:7" ht="16.5" customHeight="1" x14ac:dyDescent="0.3">
      <c r="A363" s="309"/>
      <c r="B363" s="41" t="s">
        <v>34</v>
      </c>
      <c r="C363" s="41" t="s">
        <v>33</v>
      </c>
      <c r="D363" s="310"/>
      <c r="E363" s="311"/>
      <c r="F363" s="311"/>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5" t="s">
        <v>379</v>
      </c>
      <c r="B383" s="315"/>
      <c r="C383" s="315"/>
      <c r="D383" s="315"/>
      <c r="E383" s="315"/>
      <c r="F383" s="315"/>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9" t="s">
        <v>30</v>
      </c>
      <c r="B395" s="310" t="s">
        <v>31</v>
      </c>
      <c r="C395" s="310"/>
      <c r="D395" s="310" t="s">
        <v>46</v>
      </c>
      <c r="E395" s="311" t="s">
        <v>310</v>
      </c>
      <c r="F395" s="311" t="s">
        <v>360</v>
      </c>
      <c r="G395" s="127"/>
    </row>
    <row r="396" spans="1:7" ht="16.5" customHeight="1" x14ac:dyDescent="0.3">
      <c r="A396" s="309"/>
      <c r="B396" s="41" t="s">
        <v>34</v>
      </c>
      <c r="C396" s="41" t="s">
        <v>33</v>
      </c>
      <c r="D396" s="310"/>
      <c r="E396" s="311"/>
      <c r="F396" s="311"/>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5" t="s">
        <v>379</v>
      </c>
      <c r="B435" s="315"/>
      <c r="C435" s="315"/>
      <c r="D435" s="315"/>
      <c r="E435" s="315"/>
      <c r="F435" s="315"/>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9" t="s">
        <v>30</v>
      </c>
      <c r="B448" s="310" t="s">
        <v>31</v>
      </c>
      <c r="C448" s="310"/>
      <c r="D448" s="310" t="s">
        <v>46</v>
      </c>
      <c r="E448" s="311" t="s">
        <v>310</v>
      </c>
      <c r="F448" s="311" t="s">
        <v>360</v>
      </c>
      <c r="G448" s="127"/>
    </row>
    <row r="449" spans="1:6" ht="16.5" customHeight="1" x14ac:dyDescent="0.3">
      <c r="A449" s="309"/>
      <c r="B449" s="41" t="s">
        <v>34</v>
      </c>
      <c r="C449" s="41" t="s">
        <v>33</v>
      </c>
      <c r="D449" s="310"/>
      <c r="E449" s="311"/>
      <c r="F449" s="311"/>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2" t="s">
        <v>379</v>
      </c>
      <c r="B471" s="313"/>
      <c r="C471" s="313"/>
      <c r="D471" s="313"/>
      <c r="E471" s="313"/>
      <c r="F471" s="313"/>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4" t="s">
        <v>367</v>
      </c>
      <c r="B483" s="314"/>
      <c r="C483" s="314"/>
      <c r="D483" s="314"/>
      <c r="E483" s="185"/>
      <c r="F483" s="201"/>
    </row>
    <row r="484" spans="1:7" x14ac:dyDescent="0.3">
      <c r="A484" s="74">
        <f>B11</f>
        <v>0</v>
      </c>
      <c r="B484" s="124"/>
      <c r="C484" s="135"/>
      <c r="D484" s="124"/>
    </row>
    <row r="485" spans="1:7" ht="16.5" customHeight="1" x14ac:dyDescent="0.3">
      <c r="A485" s="309" t="s">
        <v>30</v>
      </c>
      <c r="B485" s="310" t="s">
        <v>31</v>
      </c>
      <c r="C485" s="310"/>
      <c r="D485" s="310" t="s">
        <v>46</v>
      </c>
      <c r="E485" s="311" t="s">
        <v>310</v>
      </c>
      <c r="F485" s="311" t="s">
        <v>360</v>
      </c>
      <c r="G485" s="127"/>
    </row>
    <row r="486" spans="1:7" ht="16.5" customHeight="1" x14ac:dyDescent="0.3">
      <c r="A486" s="309"/>
      <c r="B486" s="41" t="s">
        <v>34</v>
      </c>
      <c r="C486" s="41" t="s">
        <v>33</v>
      </c>
      <c r="D486" s="310"/>
      <c r="E486" s="311"/>
      <c r="F486" s="311"/>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9" t="s">
        <v>30</v>
      </c>
      <c r="B507" s="310" t="s">
        <v>31</v>
      </c>
      <c r="C507" s="310"/>
      <c r="D507" s="310" t="s">
        <v>46</v>
      </c>
      <c r="E507" s="311" t="s">
        <v>310</v>
      </c>
      <c r="F507" s="311" t="s">
        <v>360</v>
      </c>
      <c r="G507" s="127"/>
    </row>
    <row r="508" spans="1:7" ht="16.5" customHeight="1" x14ac:dyDescent="0.3">
      <c r="A508" s="309"/>
      <c r="B508" s="41" t="s">
        <v>34</v>
      </c>
      <c r="C508" s="41" t="s">
        <v>33</v>
      </c>
      <c r="D508" s="310"/>
      <c r="E508" s="311"/>
      <c r="F508" s="311"/>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9" t="s">
        <v>30</v>
      </c>
      <c r="B518" s="310" t="s">
        <v>31</v>
      </c>
      <c r="C518" s="310"/>
      <c r="D518" s="310" t="s">
        <v>46</v>
      </c>
      <c r="E518" s="311" t="s">
        <v>310</v>
      </c>
      <c r="F518" s="311" t="s">
        <v>360</v>
      </c>
      <c r="G518" s="127"/>
    </row>
    <row r="519" spans="1:7" ht="16.5" customHeight="1" x14ac:dyDescent="0.3">
      <c r="A519" s="309"/>
      <c r="B519" s="41" t="s">
        <v>34</v>
      </c>
      <c r="C519" s="41" t="s">
        <v>33</v>
      </c>
      <c r="D519" s="310"/>
      <c r="E519" s="311"/>
      <c r="F519" s="311"/>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9" t="s">
        <v>30</v>
      </c>
      <c r="B538" s="310" t="s">
        <v>31</v>
      </c>
      <c r="C538" s="310"/>
      <c r="D538" s="310" t="s">
        <v>46</v>
      </c>
      <c r="E538" s="311" t="s">
        <v>310</v>
      </c>
      <c r="F538" s="311" t="s">
        <v>360</v>
      </c>
      <c r="G538" s="127"/>
    </row>
    <row r="539" spans="1:7" ht="16.5" customHeight="1" x14ac:dyDescent="0.3">
      <c r="A539" s="309"/>
      <c r="B539" s="41" t="s">
        <v>34</v>
      </c>
      <c r="C539" s="41" t="s">
        <v>33</v>
      </c>
      <c r="D539" s="310"/>
      <c r="E539" s="311"/>
      <c r="F539" s="311"/>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KXyX1ea/lTmG7kwhl0aBGMXxMDdddziuh2HH0OWfOC4tLjh04kfqM6OEOWd1R9eJrVStEnVzYsRcTpnTh5/w==" saltValue="V70UadCG61tX/21Fzvitj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28"/>
      <c r="E1" s="328"/>
      <c r="F1" s="328"/>
      <c r="G1" s="328"/>
    </row>
    <row r="2" spans="1:7" s="12" customFormat="1" ht="24.75" x14ac:dyDescent="0.5">
      <c r="A2" s="11"/>
      <c r="B2" s="24">
        <v>1</v>
      </c>
      <c r="D2" s="256"/>
      <c r="E2" s="256"/>
      <c r="F2" s="256"/>
      <c r="G2" s="125"/>
    </row>
    <row r="3" spans="1:7" s="12" customFormat="1" ht="24.75" x14ac:dyDescent="0.5">
      <c r="A3" s="11"/>
      <c r="B3" s="24">
        <v>2</v>
      </c>
      <c r="D3" s="256"/>
      <c r="E3" s="256"/>
      <c r="F3" s="256"/>
      <c r="G3" s="125"/>
    </row>
    <row r="4" spans="1:7" s="12" customFormat="1" ht="16.5" customHeight="1" x14ac:dyDescent="0.5">
      <c r="A4" s="11"/>
      <c r="B4" s="24" t="s">
        <v>32</v>
      </c>
      <c r="D4" s="13"/>
      <c r="E4" s="256"/>
      <c r="F4" s="256"/>
      <c r="G4" s="125"/>
    </row>
    <row r="5" spans="1:7" s="12" customFormat="1" ht="16.5" customHeight="1" x14ac:dyDescent="0.5">
      <c r="A5" s="11"/>
      <c r="D5" s="256"/>
      <c r="E5" s="256"/>
      <c r="F5" s="256"/>
      <c r="G5" s="125"/>
    </row>
    <row r="6" spans="1:7" s="12" customFormat="1" ht="37.5" customHeight="1" x14ac:dyDescent="0.5">
      <c r="A6" s="349" t="s">
        <v>50</v>
      </c>
      <c r="B6" s="349"/>
      <c r="C6" s="349"/>
      <c r="D6" s="349"/>
      <c r="E6" s="349"/>
      <c r="F6" s="349"/>
      <c r="G6" s="125"/>
    </row>
    <row r="7" spans="1:7" s="12" customFormat="1" ht="21.75" customHeight="1" x14ac:dyDescent="0.5">
      <c r="A7" s="330" t="str">
        <f>'A5 Exploitation'!A8:F8</f>
        <v>MENZAH 9</v>
      </c>
      <c r="B7" s="330"/>
      <c r="C7" s="330"/>
      <c r="D7" s="330"/>
      <c r="E7" s="330"/>
      <c r="F7" s="330"/>
      <c r="G7" s="125"/>
    </row>
    <row r="8" spans="1:7" s="12" customFormat="1" ht="24.75" x14ac:dyDescent="0.5">
      <c r="A8" s="14" t="s">
        <v>42</v>
      </c>
      <c r="B8" s="350">
        <f>'A5 Exploitation'!B9:F9</f>
        <v>0</v>
      </c>
      <c r="C8" s="350"/>
      <c r="D8" s="350"/>
      <c r="E8" s="350"/>
      <c r="F8" s="350"/>
      <c r="G8" s="125"/>
    </row>
    <row r="9" spans="1:7" s="12" customFormat="1" ht="24.75" x14ac:dyDescent="0.5">
      <c r="A9" s="15" t="s">
        <v>44</v>
      </c>
      <c r="B9" s="351">
        <f>'A5 Exploitation'!B10:F10</f>
        <v>0</v>
      </c>
      <c r="C9" s="351"/>
      <c r="D9" s="351"/>
      <c r="E9" s="351"/>
      <c r="F9" s="351"/>
      <c r="G9" s="125"/>
    </row>
    <row r="10" spans="1:7" s="12" customFormat="1" ht="24.75" x14ac:dyDescent="0.5">
      <c r="A10" s="14" t="s">
        <v>43</v>
      </c>
      <c r="B10" s="348">
        <f>'A5 Exploitation'!B11:F11</f>
        <v>0</v>
      </c>
      <c r="C10" s="348"/>
      <c r="D10" s="348"/>
      <c r="E10" s="348"/>
      <c r="F10" s="348"/>
      <c r="G10" s="125"/>
    </row>
    <row r="11" spans="1:7" s="12" customFormat="1" ht="24.75" x14ac:dyDescent="0.5">
      <c r="A11" s="14" t="s">
        <v>294</v>
      </c>
      <c r="B11" s="347">
        <f>D199</f>
        <v>0</v>
      </c>
      <c r="C11" s="347"/>
      <c r="D11" s="347"/>
      <c r="E11" s="347"/>
      <c r="F11" s="347"/>
      <c r="G11" s="125"/>
    </row>
    <row r="12" spans="1:7" s="12" customFormat="1" ht="22.5" x14ac:dyDescent="0.45">
      <c r="A12" s="11"/>
      <c r="D12" s="326"/>
      <c r="E12" s="326"/>
      <c r="F12" s="326"/>
      <c r="G12" s="326"/>
    </row>
    <row r="13" spans="1:7" s="12" customFormat="1" ht="11.25" customHeight="1" x14ac:dyDescent="0.3">
      <c r="A13" s="309" t="s">
        <v>30</v>
      </c>
      <c r="B13" s="310" t="s">
        <v>31</v>
      </c>
      <c r="C13" s="310"/>
      <c r="D13" s="310" t="s">
        <v>46</v>
      </c>
      <c r="E13" s="310" t="s">
        <v>190</v>
      </c>
      <c r="F13" s="310" t="s">
        <v>191</v>
      </c>
      <c r="G13" s="112"/>
    </row>
    <row r="14" spans="1:7" s="12" customFormat="1" ht="12.75" customHeight="1" x14ac:dyDescent="0.3">
      <c r="A14" s="309"/>
      <c r="B14" s="34" t="s">
        <v>34</v>
      </c>
      <c r="C14" s="34" t="s">
        <v>33</v>
      </c>
      <c r="D14" s="310"/>
      <c r="E14" s="310"/>
      <c r="F14" s="310"/>
      <c r="G14" s="127"/>
    </row>
    <row r="15" spans="1:7" x14ac:dyDescent="0.3">
      <c r="A15" s="17"/>
      <c r="B15" s="17"/>
      <c r="C15" s="17"/>
      <c r="D15" s="17"/>
    </row>
    <row r="16" spans="1:7" ht="19.5" x14ac:dyDescent="0.4">
      <c r="A16" s="342" t="s">
        <v>0</v>
      </c>
      <c r="B16" s="343"/>
      <c r="C16" s="343"/>
      <c r="D16" s="343"/>
      <c r="E16" s="343"/>
      <c r="F16" s="343"/>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4" t="s">
        <v>36</v>
      </c>
      <c r="B22" s="340"/>
      <c r="C22" s="341"/>
      <c r="D22" s="258">
        <f>SUM(B17:C21)</f>
        <v>0</v>
      </c>
    </row>
    <row r="23" spans="1:7" x14ac:dyDescent="0.3">
      <c r="A23" s="335" t="s">
        <v>295</v>
      </c>
      <c r="B23" s="336"/>
      <c r="C23" s="337"/>
      <c r="D23" s="33">
        <f>D22/(COUNT(B17:C21)*2)</f>
        <v>0</v>
      </c>
    </row>
    <row r="24" spans="1:7" s="22" customFormat="1" x14ac:dyDescent="0.3">
      <c r="A24" s="26"/>
      <c r="B24" s="27"/>
      <c r="C24" s="27"/>
      <c r="D24" s="28"/>
      <c r="G24" s="126"/>
    </row>
    <row r="25" spans="1:7" ht="19.5" x14ac:dyDescent="0.4">
      <c r="A25" s="333" t="s">
        <v>4</v>
      </c>
      <c r="B25" s="334"/>
      <c r="C25" s="334"/>
      <c r="D25" s="334"/>
      <c r="E25" s="334"/>
      <c r="F25" s="334"/>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5" t="s">
        <v>36</v>
      </c>
      <c r="B33" s="336"/>
      <c r="C33" s="337"/>
      <c r="D33" s="257">
        <f>SUM(B26:C32)</f>
        <v>0</v>
      </c>
    </row>
    <row r="34" spans="1:7" x14ac:dyDescent="0.3">
      <c r="A34" s="335" t="s">
        <v>295</v>
      </c>
      <c r="B34" s="336"/>
      <c r="C34" s="337"/>
      <c r="D34" s="33">
        <f>D33/(COUNT(B26:C32)*2)</f>
        <v>0</v>
      </c>
    </row>
    <row r="35" spans="1:7" s="22" customFormat="1" x14ac:dyDescent="0.3">
      <c r="A35" s="26"/>
      <c r="B35" s="27"/>
      <c r="C35" s="27"/>
      <c r="D35" s="28"/>
      <c r="G35" s="126"/>
    </row>
    <row r="36" spans="1:7" s="22" customFormat="1" ht="19.5" x14ac:dyDescent="0.4">
      <c r="A36" s="333" t="s">
        <v>219</v>
      </c>
      <c r="B36" s="334"/>
      <c r="C36" s="334"/>
      <c r="D36" s="334"/>
      <c r="E36" s="334"/>
      <c r="F36" s="334"/>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5" t="s">
        <v>36</v>
      </c>
      <c r="B42" s="336"/>
      <c r="C42" s="337"/>
      <c r="D42" s="257">
        <f>SUM(B37:C41)</f>
        <v>0</v>
      </c>
      <c r="E42" s="13"/>
      <c r="F42" s="13"/>
      <c r="G42" s="126"/>
    </row>
    <row r="43" spans="1:7" s="22" customFormat="1" x14ac:dyDescent="0.3">
      <c r="A43" s="335" t="s">
        <v>295</v>
      </c>
      <c r="B43" s="336"/>
      <c r="C43" s="337"/>
      <c r="D43" s="33">
        <f>D42/(COUNT(B37:C41)*2)</f>
        <v>0</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5" t="s">
        <v>36</v>
      </c>
      <c r="B52" s="336"/>
      <c r="C52" s="337"/>
      <c r="D52" s="257">
        <f>SUM(B46:C51)</f>
        <v>0</v>
      </c>
    </row>
    <row r="53" spans="1:7" x14ac:dyDescent="0.3">
      <c r="A53" s="335" t="s">
        <v>295</v>
      </c>
      <c r="B53" s="336"/>
      <c r="C53" s="337"/>
      <c r="D53" s="33">
        <f>D52/(COUNT(B46:C51)*2)</f>
        <v>0</v>
      </c>
    </row>
    <row r="54" spans="1:7" s="22" customFormat="1" x14ac:dyDescent="0.3">
      <c r="A54" s="26"/>
      <c r="B54" s="27"/>
      <c r="C54" s="27"/>
      <c r="D54" s="28"/>
      <c r="G54" s="126"/>
    </row>
    <row r="55" spans="1:7" ht="19.5" x14ac:dyDescent="0.4">
      <c r="A55" s="333" t="s">
        <v>8</v>
      </c>
      <c r="B55" s="334"/>
      <c r="C55" s="334"/>
      <c r="D55" s="334"/>
      <c r="E55" s="334"/>
      <c r="F55" s="334"/>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5" t="s">
        <v>36</v>
      </c>
      <c r="B63" s="336"/>
      <c r="C63" s="337"/>
      <c r="D63" s="257">
        <f>SUM(B56:C62)</f>
        <v>0</v>
      </c>
    </row>
    <row r="64" spans="1:7" x14ac:dyDescent="0.3">
      <c r="A64" s="335" t="s">
        <v>295</v>
      </c>
      <c r="B64" s="336"/>
      <c r="C64" s="337"/>
      <c r="D64" s="33">
        <f>D63/(COUNT(B56:C62)*2)</f>
        <v>0</v>
      </c>
    </row>
    <row r="65" spans="1:7" s="22" customFormat="1" x14ac:dyDescent="0.3">
      <c r="A65" s="26"/>
      <c r="B65" s="27"/>
      <c r="C65" s="27"/>
      <c r="D65" s="28"/>
      <c r="G65" s="126"/>
    </row>
    <row r="66" spans="1:7" ht="19.5" x14ac:dyDescent="0.4">
      <c r="A66" s="333" t="s">
        <v>130</v>
      </c>
      <c r="B66" s="334"/>
      <c r="C66" s="334"/>
      <c r="D66" s="334"/>
      <c r="E66" s="334"/>
      <c r="F66" s="334"/>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5" t="s">
        <v>36</v>
      </c>
      <c r="B84" s="336"/>
      <c r="C84" s="337"/>
      <c r="D84" s="257">
        <f>SUM(B67:C83)</f>
        <v>0</v>
      </c>
    </row>
    <row r="85" spans="1:7" x14ac:dyDescent="0.3">
      <c r="A85" s="335" t="s">
        <v>295</v>
      </c>
      <c r="B85" s="336"/>
      <c r="C85" s="337"/>
      <c r="D85" s="33">
        <f>D84/(COUNT(B67:C83)*2)</f>
        <v>0</v>
      </c>
    </row>
    <row r="86" spans="1:7" s="22" customFormat="1" x14ac:dyDescent="0.3">
      <c r="A86" s="26"/>
      <c r="B86" s="27"/>
      <c r="C86" s="27"/>
      <c r="D86" s="28"/>
      <c r="G86" s="126"/>
    </row>
    <row r="87" spans="1:7" ht="19.5" x14ac:dyDescent="0.4">
      <c r="A87" s="333" t="s">
        <v>211</v>
      </c>
      <c r="B87" s="334"/>
      <c r="C87" s="334"/>
      <c r="D87" s="334"/>
      <c r="E87" s="334"/>
      <c r="F87" s="334"/>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5" t="s">
        <v>36</v>
      </c>
      <c r="B102" s="336"/>
      <c r="C102" s="337"/>
      <c r="D102" s="257">
        <f>SUM(B88:C101)</f>
        <v>0</v>
      </c>
    </row>
    <row r="103" spans="1:7" x14ac:dyDescent="0.3">
      <c r="A103" s="335" t="s">
        <v>295</v>
      </c>
      <c r="B103" s="336"/>
      <c r="C103" s="337"/>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3" t="s">
        <v>212</v>
      </c>
      <c r="B106" s="334"/>
      <c r="C106" s="334"/>
      <c r="D106" s="334"/>
      <c r="E106" s="334"/>
      <c r="F106" s="334"/>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5" t="s">
        <v>36</v>
      </c>
      <c r="B118" s="336"/>
      <c r="C118" s="337"/>
      <c r="D118" s="257">
        <f>SUM(B107:C117)</f>
        <v>0</v>
      </c>
      <c r="E118" s="13"/>
      <c r="F118" s="13"/>
      <c r="G118" s="126"/>
    </row>
    <row r="119" spans="1:7" s="22" customFormat="1" x14ac:dyDescent="0.3">
      <c r="A119" s="335" t="s">
        <v>295</v>
      </c>
      <c r="B119" s="336"/>
      <c r="C119" s="337"/>
      <c r="D119" s="33">
        <f>D118/(COUNT(B107:C117)*2)</f>
        <v>0</v>
      </c>
      <c r="E119" s="13"/>
      <c r="F119" s="13"/>
      <c r="G119" s="126"/>
    </row>
    <row r="120" spans="1:7" s="22" customFormat="1" x14ac:dyDescent="0.3">
      <c r="A120" s="26"/>
      <c r="B120" s="27"/>
      <c r="C120" s="27"/>
      <c r="D120" s="28"/>
      <c r="G120" s="126"/>
    </row>
    <row r="121" spans="1:7" ht="19.5" x14ac:dyDescent="0.4">
      <c r="A121" s="333" t="s">
        <v>185</v>
      </c>
      <c r="B121" s="334"/>
      <c r="C121" s="334"/>
      <c r="D121" s="334"/>
      <c r="E121" s="334"/>
      <c r="F121" s="334"/>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5" t="s">
        <v>36</v>
      </c>
      <c r="B133" s="336"/>
      <c r="C133" s="337"/>
      <c r="D133" s="257">
        <f>SUM(B122:C132)</f>
        <v>0</v>
      </c>
    </row>
    <row r="134" spans="1:7" x14ac:dyDescent="0.3">
      <c r="A134" s="335" t="s">
        <v>295</v>
      </c>
      <c r="B134" s="336"/>
      <c r="C134" s="337"/>
      <c r="D134" s="32">
        <f>D133/(COUNT(B122:C132)*2)</f>
        <v>0</v>
      </c>
    </row>
    <row r="135" spans="1:7" s="22" customFormat="1" x14ac:dyDescent="0.3">
      <c r="A135" s="26"/>
      <c r="B135" s="27"/>
      <c r="C135" s="27"/>
      <c r="D135" s="31"/>
      <c r="G135" s="126"/>
    </row>
    <row r="136" spans="1:7" ht="19.5" x14ac:dyDescent="0.4">
      <c r="A136" s="333" t="s">
        <v>71</v>
      </c>
      <c r="B136" s="334"/>
      <c r="C136" s="334"/>
      <c r="D136" s="334"/>
      <c r="E136" s="334"/>
      <c r="F136" s="334"/>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5" t="s">
        <v>36</v>
      </c>
      <c r="B149" s="336"/>
      <c r="C149" s="337"/>
      <c r="D149" s="257">
        <f>SUM(B137:C148)</f>
        <v>0</v>
      </c>
    </row>
    <row r="150" spans="1:7" x14ac:dyDescent="0.3">
      <c r="A150" s="335" t="s">
        <v>295</v>
      </c>
      <c r="B150" s="336"/>
      <c r="C150" s="337"/>
      <c r="D150" s="33">
        <f>D149/(COUNT(B137:C148)*2)</f>
        <v>0</v>
      </c>
    </row>
    <row r="151" spans="1:7" s="22" customFormat="1" x14ac:dyDescent="0.3">
      <c r="A151" s="26"/>
      <c r="B151" s="27"/>
      <c r="C151" s="27"/>
      <c r="D151" s="28"/>
      <c r="G151" s="126"/>
    </row>
    <row r="152" spans="1:7" ht="19.5" x14ac:dyDescent="0.4">
      <c r="A152" s="333" t="s">
        <v>217</v>
      </c>
      <c r="B152" s="334"/>
      <c r="C152" s="334"/>
      <c r="D152" s="334"/>
      <c r="E152" s="334"/>
      <c r="F152" s="334"/>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5" t="s">
        <v>36</v>
      </c>
      <c r="B161" s="340"/>
      <c r="C161" s="341"/>
      <c r="D161" s="258">
        <f>SUM(B153:C160)</f>
        <v>0</v>
      </c>
    </row>
    <row r="162" spans="1:7" x14ac:dyDescent="0.3">
      <c r="A162" s="335" t="s">
        <v>295</v>
      </c>
      <c r="B162" s="336"/>
      <c r="C162" s="337"/>
      <c r="D162" s="33">
        <f>D161/(COUNT(B153:C160)*2)</f>
        <v>0</v>
      </c>
    </row>
    <row r="163" spans="1:7" s="22" customFormat="1" x14ac:dyDescent="0.3">
      <c r="A163" s="26"/>
      <c r="B163" s="27"/>
      <c r="C163" s="29"/>
      <c r="D163" s="30"/>
      <c r="G163" s="126"/>
    </row>
    <row r="164" spans="1:7" ht="19.5" x14ac:dyDescent="0.4">
      <c r="A164" s="333" t="s">
        <v>77</v>
      </c>
      <c r="B164" s="334"/>
      <c r="C164" s="334"/>
      <c r="D164" s="334"/>
      <c r="E164" s="334"/>
      <c r="F164" s="334"/>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5" t="s">
        <v>36</v>
      </c>
      <c r="B169" s="336"/>
      <c r="C169" s="337"/>
      <c r="D169" s="257">
        <f>SUM(B165:C168)</f>
        <v>0</v>
      </c>
    </row>
    <row r="170" spans="1:7" x14ac:dyDescent="0.3">
      <c r="A170" s="335" t="s">
        <v>295</v>
      </c>
      <c r="B170" s="336"/>
      <c r="C170" s="337"/>
      <c r="D170" s="33">
        <f>D169/(COUNT(B165:C168)*2)</f>
        <v>0</v>
      </c>
    </row>
    <row r="171" spans="1:7" s="22" customFormat="1" x14ac:dyDescent="0.3">
      <c r="A171" s="26"/>
      <c r="B171" s="27"/>
      <c r="C171" s="27"/>
      <c r="D171" s="28"/>
      <c r="G171" s="126"/>
    </row>
    <row r="172" spans="1:7" ht="19.5" x14ac:dyDescent="0.4">
      <c r="A172" s="338" t="s">
        <v>17</v>
      </c>
      <c r="B172" s="339"/>
      <c r="C172" s="339"/>
      <c r="D172" s="339"/>
      <c r="E172" s="339"/>
      <c r="F172" s="339"/>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5" t="s">
        <v>36</v>
      </c>
      <c r="B177" s="336"/>
      <c r="C177" s="337"/>
      <c r="D177" s="257">
        <f>SUM(B173:C176)</f>
        <v>0</v>
      </c>
    </row>
    <row r="178" spans="1:7" x14ac:dyDescent="0.3">
      <c r="A178" s="335" t="s">
        <v>295</v>
      </c>
      <c r="B178" s="336"/>
      <c r="C178" s="337"/>
      <c r="D178" s="33">
        <f>D177/(COUNT(B173:C176)*2)</f>
        <v>0</v>
      </c>
    </row>
    <row r="179" spans="1:7" s="22" customFormat="1" x14ac:dyDescent="0.3">
      <c r="A179" s="26"/>
      <c r="B179" s="27"/>
      <c r="C179" s="27"/>
      <c r="D179" s="28"/>
      <c r="G179" s="126"/>
    </row>
    <row r="180" spans="1:7" ht="19.5" x14ac:dyDescent="0.4">
      <c r="A180" s="333" t="s">
        <v>78</v>
      </c>
      <c r="B180" s="334"/>
      <c r="C180" s="334"/>
      <c r="D180" s="334"/>
      <c r="E180" s="334"/>
      <c r="F180" s="334"/>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5" t="s">
        <v>36</v>
      </c>
      <c r="B186" s="336"/>
      <c r="C186" s="337"/>
      <c r="D186" s="257">
        <f>SUM(B181:C185)</f>
        <v>0</v>
      </c>
    </row>
    <row r="187" spans="1:7" x14ac:dyDescent="0.3">
      <c r="A187" s="335" t="s">
        <v>295</v>
      </c>
      <c r="B187" s="336"/>
      <c r="C187" s="337"/>
      <c r="D187" s="33">
        <f>D186/(COUNT(B181:C185)*2)</f>
        <v>0</v>
      </c>
    </row>
    <row r="188" spans="1:7" s="22" customFormat="1" x14ac:dyDescent="0.3">
      <c r="A188" s="26"/>
      <c r="B188" s="27"/>
      <c r="C188" s="27"/>
      <c r="D188" s="28"/>
      <c r="G188" s="126"/>
    </row>
    <row r="189" spans="1:7" ht="19.5" x14ac:dyDescent="0.4">
      <c r="A189" s="333" t="s">
        <v>216</v>
      </c>
      <c r="B189" s="334"/>
      <c r="C189" s="334"/>
      <c r="D189" s="334"/>
      <c r="E189" s="334"/>
      <c r="F189" s="334"/>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5" t="s">
        <v>36</v>
      </c>
      <c r="B194" s="336"/>
      <c r="C194" s="337"/>
      <c r="D194" s="54">
        <f>SUM(B190:C193)</f>
        <v>0</v>
      </c>
    </row>
    <row r="195" spans="1:6" x14ac:dyDescent="0.3">
      <c r="A195" s="335" t="s">
        <v>295</v>
      </c>
      <c r="B195" s="336"/>
      <c r="C195" s="337"/>
      <c r="D195" s="33">
        <f>D194/(COUNT(B190:C193)*2)</f>
        <v>0</v>
      </c>
    </row>
    <row r="197" spans="1:6" ht="18" x14ac:dyDescent="0.35">
      <c r="A197" s="64" t="s">
        <v>246</v>
      </c>
      <c r="B197" s="63"/>
      <c r="C197" s="63"/>
      <c r="D197" s="296" t="e">
        <f>E197*100/F197</f>
        <v>#DIV/0!</v>
      </c>
      <c r="E197" s="286">
        <f>COUNTIF('A4 Technique'!F17:F193,"ok")</f>
        <v>0</v>
      </c>
      <c r="F197" s="287">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28"/>
      <c r="E1" s="328"/>
      <c r="F1" s="328"/>
      <c r="G1" s="328"/>
    </row>
    <row r="2" spans="1:7" ht="24.75" x14ac:dyDescent="0.5">
      <c r="C2" s="24">
        <v>1</v>
      </c>
      <c r="D2" s="259"/>
      <c r="E2" s="256"/>
      <c r="F2" s="199"/>
      <c r="G2" s="125"/>
    </row>
    <row r="3" spans="1:7" ht="24.75" x14ac:dyDescent="0.5">
      <c r="C3" s="24">
        <v>2</v>
      </c>
      <c r="D3" s="259"/>
      <c r="E3" s="256"/>
      <c r="F3" s="199"/>
      <c r="G3" s="125"/>
    </row>
    <row r="4" spans="1:7" ht="24.75" x14ac:dyDescent="0.5">
      <c r="C4" s="24" t="s">
        <v>32</v>
      </c>
      <c r="D4" s="259"/>
      <c r="E4" s="256"/>
      <c r="F4" s="199"/>
      <c r="G4" s="125"/>
    </row>
    <row r="5" spans="1:7" ht="24.75" x14ac:dyDescent="0.5">
      <c r="D5" s="259"/>
      <c r="E5" s="256"/>
      <c r="F5" s="199"/>
      <c r="G5" s="125"/>
    </row>
    <row r="6" spans="1:7" ht="24.75" x14ac:dyDescent="0.5">
      <c r="D6" s="259"/>
      <c r="E6" s="256"/>
      <c r="F6" s="199"/>
      <c r="G6" s="125"/>
    </row>
    <row r="7" spans="1:7" ht="24.75" x14ac:dyDescent="0.5">
      <c r="A7" s="329" t="s">
        <v>179</v>
      </c>
      <c r="B7" s="329"/>
      <c r="C7" s="329"/>
      <c r="D7" s="329"/>
      <c r="E7" s="329"/>
      <c r="F7" s="329"/>
      <c r="G7" s="125"/>
    </row>
    <row r="8" spans="1:7" ht="29.25" x14ac:dyDescent="0.5">
      <c r="A8" s="330" t="str">
        <f>'Page de garde'!D18</f>
        <v>MENZAH 9</v>
      </c>
      <c r="B8" s="330"/>
      <c r="C8" s="330"/>
      <c r="D8" s="330"/>
      <c r="E8" s="330"/>
      <c r="F8" s="330"/>
      <c r="G8" s="125"/>
    </row>
    <row r="9" spans="1:7" ht="24.75" x14ac:dyDescent="0.5">
      <c r="A9" s="14" t="s">
        <v>42</v>
      </c>
      <c r="B9" s="331"/>
      <c r="C9" s="331"/>
      <c r="D9" s="331"/>
      <c r="E9" s="331"/>
      <c r="F9" s="331"/>
      <c r="G9" s="125"/>
    </row>
    <row r="10" spans="1:7" ht="24.75" x14ac:dyDescent="0.5">
      <c r="A10" s="15" t="s">
        <v>44</v>
      </c>
      <c r="B10" s="332"/>
      <c r="C10" s="332"/>
      <c r="D10" s="332"/>
      <c r="E10" s="332"/>
      <c r="F10" s="332"/>
      <c r="G10" s="125"/>
    </row>
    <row r="11" spans="1:7" ht="24.75" x14ac:dyDescent="0.5">
      <c r="A11" s="14" t="s">
        <v>43</v>
      </c>
      <c r="B11" s="327"/>
      <c r="C11" s="327"/>
      <c r="D11" s="327"/>
      <c r="E11" s="327"/>
      <c r="F11" s="327"/>
      <c r="G11" s="125"/>
    </row>
    <row r="12" spans="1:7" ht="24.75" x14ac:dyDescent="0.5">
      <c r="A12" s="14" t="s">
        <v>239</v>
      </c>
      <c r="B12" s="325">
        <f>D549</f>
        <v>0</v>
      </c>
      <c r="C12" s="325"/>
      <c r="D12" s="325"/>
      <c r="E12" s="325"/>
      <c r="F12" s="325"/>
      <c r="G12" s="125"/>
    </row>
    <row r="13" spans="1:7" ht="22.5" x14ac:dyDescent="0.45">
      <c r="D13" s="326"/>
      <c r="E13" s="326"/>
      <c r="F13" s="326"/>
      <c r="G13" s="326"/>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9" t="s">
        <v>30</v>
      </c>
      <c r="B17" s="310" t="s">
        <v>31</v>
      </c>
      <c r="C17" s="310"/>
      <c r="D17" s="310" t="s">
        <v>46</v>
      </c>
      <c r="E17" s="311" t="s">
        <v>310</v>
      </c>
      <c r="F17" s="311" t="s">
        <v>358</v>
      </c>
    </row>
    <row r="18" spans="1:8" ht="16.5" customHeight="1" x14ac:dyDescent="0.3">
      <c r="A18" s="309"/>
      <c r="B18" s="41" t="s">
        <v>34</v>
      </c>
      <c r="C18" s="41" t="s">
        <v>33</v>
      </c>
      <c r="D18" s="310"/>
      <c r="E18" s="311"/>
      <c r="F18" s="311"/>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9" t="s">
        <v>379</v>
      </c>
      <c r="B38" s="320"/>
      <c r="C38" s="320"/>
      <c r="D38" s="320"/>
      <c r="E38" s="320"/>
      <c r="F38" s="321"/>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9" t="s">
        <v>30</v>
      </c>
      <c r="B50" s="310" t="s">
        <v>31</v>
      </c>
      <c r="C50" s="310"/>
      <c r="D50" s="310" t="s">
        <v>46</v>
      </c>
      <c r="E50" s="311" t="s">
        <v>310</v>
      </c>
      <c r="F50" s="311" t="s">
        <v>360</v>
      </c>
      <c r="G50" s="127"/>
    </row>
    <row r="51" spans="1:7" ht="16.5" customHeight="1" x14ac:dyDescent="0.3">
      <c r="A51" s="309"/>
      <c r="B51" s="41" t="s">
        <v>34</v>
      </c>
      <c r="C51" s="41" t="s">
        <v>33</v>
      </c>
      <c r="D51" s="310"/>
      <c r="E51" s="311"/>
      <c r="F51" s="311"/>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9" t="s">
        <v>379</v>
      </c>
      <c r="B94" s="320"/>
      <c r="C94" s="320"/>
      <c r="D94" s="320"/>
      <c r="E94" s="320"/>
      <c r="F94" s="321"/>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9" t="s">
        <v>30</v>
      </c>
      <c r="B107" s="310" t="s">
        <v>31</v>
      </c>
      <c r="C107" s="310"/>
      <c r="D107" s="310" t="s">
        <v>46</v>
      </c>
      <c r="E107" s="311" t="s">
        <v>310</v>
      </c>
      <c r="F107" s="311" t="s">
        <v>360</v>
      </c>
    </row>
    <row r="108" spans="1:7" ht="16.5" customHeight="1" x14ac:dyDescent="0.3">
      <c r="A108" s="309"/>
      <c r="B108" s="41" t="s">
        <v>34</v>
      </c>
      <c r="C108" s="41" t="s">
        <v>33</v>
      </c>
      <c r="D108" s="310"/>
      <c r="E108" s="311"/>
      <c r="F108" s="311"/>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2" t="s">
        <v>379</v>
      </c>
      <c r="B148" s="323"/>
      <c r="C148" s="323"/>
      <c r="D148" s="324"/>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9" t="s">
        <v>30</v>
      </c>
      <c r="B162" s="310" t="s">
        <v>31</v>
      </c>
      <c r="C162" s="310"/>
      <c r="D162" s="310" t="s">
        <v>46</v>
      </c>
      <c r="E162" s="311" t="s">
        <v>310</v>
      </c>
      <c r="F162" s="311" t="s">
        <v>360</v>
      </c>
      <c r="G162" s="127"/>
    </row>
    <row r="163" spans="1:7" ht="16.5" customHeight="1" x14ac:dyDescent="0.3">
      <c r="A163" s="309"/>
      <c r="B163" s="41" t="s">
        <v>34</v>
      </c>
      <c r="C163" s="41" t="s">
        <v>33</v>
      </c>
      <c r="D163" s="310"/>
      <c r="E163" s="311"/>
      <c r="F163" s="311"/>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5" t="s">
        <v>379</v>
      </c>
      <c r="B195" s="315"/>
      <c r="C195" s="315"/>
      <c r="D195" s="315"/>
      <c r="E195" s="315"/>
      <c r="F195" s="315"/>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9" t="s">
        <v>30</v>
      </c>
      <c r="B209" s="310" t="s">
        <v>31</v>
      </c>
      <c r="C209" s="310"/>
      <c r="D209" s="310" t="s">
        <v>46</v>
      </c>
      <c r="E209" s="311" t="s">
        <v>310</v>
      </c>
      <c r="F209" s="311" t="s">
        <v>360</v>
      </c>
      <c r="G209" s="127"/>
    </row>
    <row r="210" spans="1:7" ht="16.5" customHeight="1" x14ac:dyDescent="0.3">
      <c r="A210" s="309"/>
      <c r="B210" s="41" t="s">
        <v>34</v>
      </c>
      <c r="C210" s="41" t="s">
        <v>33</v>
      </c>
      <c r="D210" s="310"/>
      <c r="E210" s="311"/>
      <c r="F210" s="311"/>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5" t="s">
        <v>379</v>
      </c>
      <c r="B256" s="315"/>
      <c r="C256" s="315"/>
      <c r="D256" s="315"/>
      <c r="E256" s="315"/>
      <c r="F256" s="315"/>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9" t="s">
        <v>30</v>
      </c>
      <c r="B270" s="310" t="s">
        <v>31</v>
      </c>
      <c r="C270" s="310"/>
      <c r="D270" s="310" t="s">
        <v>46</v>
      </c>
      <c r="E270" s="311" t="s">
        <v>310</v>
      </c>
      <c r="F270" s="311" t="s">
        <v>360</v>
      </c>
      <c r="G270" s="214"/>
    </row>
    <row r="271" spans="1:7" s="16" customFormat="1" ht="16.5" customHeight="1" x14ac:dyDescent="0.3">
      <c r="A271" s="309"/>
      <c r="B271" s="41" t="s">
        <v>34</v>
      </c>
      <c r="C271" s="41" t="s">
        <v>33</v>
      </c>
      <c r="D271" s="310"/>
      <c r="E271" s="311"/>
      <c r="F271" s="311"/>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6" t="s">
        <v>396</v>
      </c>
      <c r="B308" s="317"/>
      <c r="C308" s="317"/>
      <c r="D308" s="317"/>
      <c r="E308" s="317"/>
      <c r="F308" s="318"/>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9" t="s">
        <v>30</v>
      </c>
      <c r="B322" s="310" t="s">
        <v>31</v>
      </c>
      <c r="C322" s="310"/>
      <c r="D322" s="310" t="s">
        <v>46</v>
      </c>
      <c r="E322" s="311" t="s">
        <v>310</v>
      </c>
      <c r="F322" s="311" t="s">
        <v>360</v>
      </c>
      <c r="G322" s="127"/>
    </row>
    <row r="323" spans="1:7" ht="16.5" customHeight="1" x14ac:dyDescent="0.3">
      <c r="A323" s="309"/>
      <c r="B323" s="41" t="s">
        <v>34</v>
      </c>
      <c r="C323" s="41" t="s">
        <v>33</v>
      </c>
      <c r="D323" s="310"/>
      <c r="E323" s="311"/>
      <c r="F323" s="311"/>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6" t="s">
        <v>379</v>
      </c>
      <c r="B349" s="317"/>
      <c r="C349" s="317"/>
      <c r="D349" s="317"/>
      <c r="E349" s="317"/>
      <c r="F349" s="317"/>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9" t="s">
        <v>30</v>
      </c>
      <c r="B362" s="310" t="s">
        <v>31</v>
      </c>
      <c r="C362" s="310"/>
      <c r="D362" s="310" t="s">
        <v>46</v>
      </c>
      <c r="E362" s="311" t="s">
        <v>310</v>
      </c>
      <c r="F362" s="311" t="s">
        <v>360</v>
      </c>
      <c r="G362" s="127"/>
    </row>
    <row r="363" spans="1:7" ht="16.5" customHeight="1" x14ac:dyDescent="0.3">
      <c r="A363" s="309"/>
      <c r="B363" s="41" t="s">
        <v>34</v>
      </c>
      <c r="C363" s="41" t="s">
        <v>33</v>
      </c>
      <c r="D363" s="310"/>
      <c r="E363" s="311"/>
      <c r="F363" s="311"/>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5" t="s">
        <v>379</v>
      </c>
      <c r="B383" s="315"/>
      <c r="C383" s="315"/>
      <c r="D383" s="315"/>
      <c r="E383" s="315"/>
      <c r="F383" s="315"/>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9" t="s">
        <v>30</v>
      </c>
      <c r="B395" s="310" t="s">
        <v>31</v>
      </c>
      <c r="C395" s="310"/>
      <c r="D395" s="310" t="s">
        <v>46</v>
      </c>
      <c r="E395" s="311" t="s">
        <v>310</v>
      </c>
      <c r="F395" s="311" t="s">
        <v>360</v>
      </c>
      <c r="G395" s="127"/>
    </row>
    <row r="396" spans="1:7" ht="16.5" customHeight="1" x14ac:dyDescent="0.3">
      <c r="A396" s="309"/>
      <c r="B396" s="41" t="s">
        <v>34</v>
      </c>
      <c r="C396" s="41" t="s">
        <v>33</v>
      </c>
      <c r="D396" s="310"/>
      <c r="E396" s="311"/>
      <c r="F396" s="311"/>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5" t="s">
        <v>379</v>
      </c>
      <c r="B435" s="315"/>
      <c r="C435" s="315"/>
      <c r="D435" s="315"/>
      <c r="E435" s="315"/>
      <c r="F435" s="315"/>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9" t="s">
        <v>30</v>
      </c>
      <c r="B448" s="310" t="s">
        <v>31</v>
      </c>
      <c r="C448" s="310"/>
      <c r="D448" s="310" t="s">
        <v>46</v>
      </c>
      <c r="E448" s="311" t="s">
        <v>310</v>
      </c>
      <c r="F448" s="311" t="s">
        <v>360</v>
      </c>
      <c r="G448" s="127"/>
    </row>
    <row r="449" spans="1:6" ht="16.5" customHeight="1" x14ac:dyDescent="0.3">
      <c r="A449" s="309"/>
      <c r="B449" s="41" t="s">
        <v>34</v>
      </c>
      <c r="C449" s="41" t="s">
        <v>33</v>
      </c>
      <c r="D449" s="310"/>
      <c r="E449" s="311"/>
      <c r="F449" s="311"/>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2" t="s">
        <v>379</v>
      </c>
      <c r="B471" s="313"/>
      <c r="C471" s="313"/>
      <c r="D471" s="313"/>
      <c r="E471" s="313"/>
      <c r="F471" s="313"/>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4" t="s">
        <v>367</v>
      </c>
      <c r="B483" s="314"/>
      <c r="C483" s="314"/>
      <c r="D483" s="314"/>
      <c r="E483" s="185"/>
      <c r="F483" s="201"/>
    </row>
    <row r="484" spans="1:7" x14ac:dyDescent="0.3">
      <c r="A484" s="74">
        <f>B11</f>
        <v>0</v>
      </c>
      <c r="B484" s="124"/>
      <c r="C484" s="135"/>
      <c r="D484" s="124"/>
    </row>
    <row r="485" spans="1:7" ht="16.5" customHeight="1" x14ac:dyDescent="0.3">
      <c r="A485" s="309" t="s">
        <v>30</v>
      </c>
      <c r="B485" s="310" t="s">
        <v>31</v>
      </c>
      <c r="C485" s="310"/>
      <c r="D485" s="310" t="s">
        <v>46</v>
      </c>
      <c r="E485" s="311" t="s">
        <v>310</v>
      </c>
      <c r="F485" s="311" t="s">
        <v>360</v>
      </c>
      <c r="G485" s="127"/>
    </row>
    <row r="486" spans="1:7" ht="16.5" customHeight="1" x14ac:dyDescent="0.3">
      <c r="A486" s="309"/>
      <c r="B486" s="41" t="s">
        <v>34</v>
      </c>
      <c r="C486" s="41" t="s">
        <v>33</v>
      </c>
      <c r="D486" s="310"/>
      <c r="E486" s="311"/>
      <c r="F486" s="311"/>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9" t="s">
        <v>30</v>
      </c>
      <c r="B507" s="310" t="s">
        <v>31</v>
      </c>
      <c r="C507" s="310"/>
      <c r="D507" s="310" t="s">
        <v>46</v>
      </c>
      <c r="E507" s="311" t="s">
        <v>310</v>
      </c>
      <c r="F507" s="311" t="s">
        <v>360</v>
      </c>
      <c r="G507" s="127"/>
    </row>
    <row r="508" spans="1:7" ht="16.5" customHeight="1" x14ac:dyDescent="0.3">
      <c r="A508" s="309"/>
      <c r="B508" s="41" t="s">
        <v>34</v>
      </c>
      <c r="C508" s="41" t="s">
        <v>33</v>
      </c>
      <c r="D508" s="310"/>
      <c r="E508" s="311"/>
      <c r="F508" s="311"/>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9" t="s">
        <v>30</v>
      </c>
      <c r="B518" s="310" t="s">
        <v>31</v>
      </c>
      <c r="C518" s="310"/>
      <c r="D518" s="310" t="s">
        <v>46</v>
      </c>
      <c r="E518" s="311" t="s">
        <v>310</v>
      </c>
      <c r="F518" s="311" t="s">
        <v>360</v>
      </c>
      <c r="G518" s="127"/>
    </row>
    <row r="519" spans="1:7" ht="16.5" customHeight="1" x14ac:dyDescent="0.3">
      <c r="A519" s="309"/>
      <c r="B519" s="41" t="s">
        <v>34</v>
      </c>
      <c r="C519" s="41" t="s">
        <v>33</v>
      </c>
      <c r="D519" s="310"/>
      <c r="E519" s="311"/>
      <c r="F519" s="311"/>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9" t="s">
        <v>30</v>
      </c>
      <c r="B538" s="310" t="s">
        <v>31</v>
      </c>
      <c r="C538" s="310"/>
      <c r="D538" s="310" t="s">
        <v>46</v>
      </c>
      <c r="E538" s="311" t="s">
        <v>310</v>
      </c>
      <c r="F538" s="311" t="s">
        <v>360</v>
      </c>
      <c r="G538" s="127"/>
    </row>
    <row r="539" spans="1:7" ht="16.5" customHeight="1" x14ac:dyDescent="0.3">
      <c r="A539" s="309"/>
      <c r="B539" s="41" t="s">
        <v>34</v>
      </c>
      <c r="C539" s="41" t="s">
        <v>33</v>
      </c>
      <c r="D539" s="310"/>
      <c r="E539" s="311"/>
      <c r="F539" s="311"/>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28"/>
      <c r="E1" s="328"/>
      <c r="F1" s="328"/>
      <c r="G1" s="328"/>
    </row>
    <row r="2" spans="1:7" s="12" customFormat="1" ht="24.75" x14ac:dyDescent="0.5">
      <c r="A2" s="11"/>
      <c r="B2" s="24">
        <v>1</v>
      </c>
      <c r="D2" s="256"/>
      <c r="E2" s="256"/>
      <c r="F2" s="256"/>
      <c r="G2" s="125"/>
    </row>
    <row r="3" spans="1:7" s="12" customFormat="1" ht="24.75" x14ac:dyDescent="0.5">
      <c r="A3" s="11"/>
      <c r="B3" s="24">
        <v>2</v>
      </c>
      <c r="D3" s="256"/>
      <c r="E3" s="256"/>
      <c r="F3" s="256"/>
      <c r="G3" s="125"/>
    </row>
    <row r="4" spans="1:7" s="12" customFormat="1" ht="16.5" customHeight="1" x14ac:dyDescent="0.5">
      <c r="A4" s="11"/>
      <c r="B4" s="24" t="s">
        <v>32</v>
      </c>
      <c r="D4" s="13"/>
      <c r="E4" s="256"/>
      <c r="F4" s="256"/>
      <c r="G4" s="125"/>
    </row>
    <row r="5" spans="1:7" s="12" customFormat="1" ht="16.5" customHeight="1" x14ac:dyDescent="0.5">
      <c r="A5" s="11"/>
      <c r="D5" s="256"/>
      <c r="E5" s="256"/>
      <c r="F5" s="256"/>
      <c r="G5" s="125"/>
    </row>
    <row r="6" spans="1:7" s="12" customFormat="1" ht="37.5" customHeight="1" x14ac:dyDescent="0.5">
      <c r="A6" s="349" t="s">
        <v>50</v>
      </c>
      <c r="B6" s="349"/>
      <c r="C6" s="349"/>
      <c r="D6" s="349"/>
      <c r="E6" s="349"/>
      <c r="F6" s="349"/>
      <c r="G6" s="125"/>
    </row>
    <row r="7" spans="1:7" s="12" customFormat="1" ht="21.75" customHeight="1" x14ac:dyDescent="0.5">
      <c r="A7" s="330" t="str">
        <f>'A6 Exploitation'!A8:F8</f>
        <v>MENZAH 9</v>
      </c>
      <c r="B7" s="330"/>
      <c r="C7" s="330"/>
      <c r="D7" s="330"/>
      <c r="E7" s="330"/>
      <c r="F7" s="330"/>
      <c r="G7" s="125"/>
    </row>
    <row r="8" spans="1:7" s="12" customFormat="1" ht="24.75" x14ac:dyDescent="0.5">
      <c r="A8" s="14" t="s">
        <v>42</v>
      </c>
      <c r="B8" s="350">
        <f>'A6 Exploitation'!B9:F9</f>
        <v>0</v>
      </c>
      <c r="C8" s="350"/>
      <c r="D8" s="350"/>
      <c r="E8" s="350"/>
      <c r="F8" s="350"/>
      <c r="G8" s="125"/>
    </row>
    <row r="9" spans="1:7" s="12" customFormat="1" ht="24.75" x14ac:dyDescent="0.5">
      <c r="A9" s="15" t="s">
        <v>44</v>
      </c>
      <c r="B9" s="351">
        <f>'A6 Exploitation'!B10:F10</f>
        <v>0</v>
      </c>
      <c r="C9" s="351"/>
      <c r="D9" s="351"/>
      <c r="E9" s="351"/>
      <c r="F9" s="351"/>
      <c r="G9" s="125"/>
    </row>
    <row r="10" spans="1:7" s="12" customFormat="1" ht="24.75" x14ac:dyDescent="0.5">
      <c r="A10" s="14" t="s">
        <v>43</v>
      </c>
      <c r="B10" s="348">
        <f>'A6 Exploitation'!B11:F11</f>
        <v>0</v>
      </c>
      <c r="C10" s="348"/>
      <c r="D10" s="348"/>
      <c r="E10" s="348"/>
      <c r="F10" s="348"/>
      <c r="G10" s="125"/>
    </row>
    <row r="11" spans="1:7" s="12" customFormat="1" ht="24.75" x14ac:dyDescent="0.5">
      <c r="A11" s="14" t="s">
        <v>294</v>
      </c>
      <c r="B11" s="347">
        <f>D199</f>
        <v>0</v>
      </c>
      <c r="C11" s="347"/>
      <c r="D11" s="347"/>
      <c r="E11" s="347"/>
      <c r="F11" s="347"/>
      <c r="G11" s="125"/>
    </row>
    <row r="12" spans="1:7" s="12" customFormat="1" ht="22.5" x14ac:dyDescent="0.45">
      <c r="A12" s="11"/>
      <c r="D12" s="326"/>
      <c r="E12" s="326"/>
      <c r="F12" s="326"/>
      <c r="G12" s="326"/>
    </row>
    <row r="13" spans="1:7" s="12" customFormat="1" ht="11.25" customHeight="1" x14ac:dyDescent="0.3">
      <c r="A13" s="309" t="s">
        <v>30</v>
      </c>
      <c r="B13" s="310" t="s">
        <v>31</v>
      </c>
      <c r="C13" s="310"/>
      <c r="D13" s="310" t="s">
        <v>46</v>
      </c>
      <c r="E13" s="310" t="s">
        <v>190</v>
      </c>
      <c r="F13" s="310" t="s">
        <v>191</v>
      </c>
      <c r="G13" s="112"/>
    </row>
    <row r="14" spans="1:7" s="12" customFormat="1" ht="12.75" customHeight="1" x14ac:dyDescent="0.3">
      <c r="A14" s="309"/>
      <c r="B14" s="34" t="s">
        <v>34</v>
      </c>
      <c r="C14" s="34" t="s">
        <v>33</v>
      </c>
      <c r="D14" s="310"/>
      <c r="E14" s="310"/>
      <c r="F14" s="310"/>
      <c r="G14" s="127"/>
    </row>
    <row r="15" spans="1:7" x14ac:dyDescent="0.3">
      <c r="A15" s="17"/>
      <c r="B15" s="17"/>
      <c r="C15" s="17"/>
      <c r="D15" s="17"/>
    </row>
    <row r="16" spans="1:7" ht="19.5" x14ac:dyDescent="0.4">
      <c r="A16" s="342" t="s">
        <v>0</v>
      </c>
      <c r="B16" s="343"/>
      <c r="C16" s="343"/>
      <c r="D16" s="343"/>
      <c r="E16" s="343"/>
      <c r="F16" s="343"/>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4" t="s">
        <v>36</v>
      </c>
      <c r="B22" s="340"/>
      <c r="C22" s="341"/>
      <c r="D22" s="258">
        <f>SUM(B17:C21)</f>
        <v>0</v>
      </c>
    </row>
    <row r="23" spans="1:7" x14ac:dyDescent="0.3">
      <c r="A23" s="335" t="s">
        <v>295</v>
      </c>
      <c r="B23" s="336"/>
      <c r="C23" s="337"/>
      <c r="D23" s="33">
        <f>D22/(COUNT(B17:C21)*2)</f>
        <v>0</v>
      </c>
    </row>
    <row r="24" spans="1:7" s="22" customFormat="1" x14ac:dyDescent="0.3">
      <c r="A24" s="26"/>
      <c r="B24" s="27"/>
      <c r="C24" s="27"/>
      <c r="D24" s="28"/>
      <c r="G24" s="126"/>
    </row>
    <row r="25" spans="1:7" ht="19.5" x14ac:dyDescent="0.4">
      <c r="A25" s="333" t="s">
        <v>4</v>
      </c>
      <c r="B25" s="334"/>
      <c r="C25" s="334"/>
      <c r="D25" s="334"/>
      <c r="E25" s="334"/>
      <c r="F25" s="334"/>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5" t="s">
        <v>36</v>
      </c>
      <c r="B33" s="336"/>
      <c r="C33" s="337"/>
      <c r="D33" s="257">
        <f>SUM(B26:C32)</f>
        <v>0</v>
      </c>
    </row>
    <row r="34" spans="1:7" x14ac:dyDescent="0.3">
      <c r="A34" s="335" t="s">
        <v>295</v>
      </c>
      <c r="B34" s="336"/>
      <c r="C34" s="337"/>
      <c r="D34" s="33">
        <f>D33/(COUNT(B26:C32)*2)</f>
        <v>0</v>
      </c>
    </row>
    <row r="35" spans="1:7" s="22" customFormat="1" x14ac:dyDescent="0.3">
      <c r="A35" s="26"/>
      <c r="B35" s="27"/>
      <c r="C35" s="27"/>
      <c r="D35" s="28"/>
      <c r="G35" s="126"/>
    </row>
    <row r="36" spans="1:7" s="22" customFormat="1" ht="19.5" x14ac:dyDescent="0.4">
      <c r="A36" s="333" t="s">
        <v>219</v>
      </c>
      <c r="B36" s="334"/>
      <c r="C36" s="334"/>
      <c r="D36" s="334"/>
      <c r="E36" s="334"/>
      <c r="F36" s="334"/>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5" t="s">
        <v>36</v>
      </c>
      <c r="B42" s="336"/>
      <c r="C42" s="337"/>
      <c r="D42" s="257">
        <f>SUM(B37:C41)</f>
        <v>0</v>
      </c>
      <c r="E42" s="13"/>
      <c r="F42" s="13"/>
      <c r="G42" s="126"/>
    </row>
    <row r="43" spans="1:7" s="22" customFormat="1" x14ac:dyDescent="0.3">
      <c r="A43" s="335" t="s">
        <v>295</v>
      </c>
      <c r="B43" s="336"/>
      <c r="C43" s="337"/>
      <c r="D43" s="33">
        <f>D42/(COUNT(B37:C41)*2)</f>
        <v>0</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5" t="s">
        <v>36</v>
      </c>
      <c r="B52" s="336"/>
      <c r="C52" s="337"/>
      <c r="D52" s="257">
        <f>SUM(B46:C51)</f>
        <v>0</v>
      </c>
    </row>
    <row r="53" spans="1:7" x14ac:dyDescent="0.3">
      <c r="A53" s="335" t="s">
        <v>295</v>
      </c>
      <c r="B53" s="336"/>
      <c r="C53" s="337"/>
      <c r="D53" s="33">
        <f>D52/(COUNT(B46:C51)*2)</f>
        <v>0</v>
      </c>
    </row>
    <row r="54" spans="1:7" s="22" customFormat="1" x14ac:dyDescent="0.3">
      <c r="A54" s="26"/>
      <c r="B54" s="27"/>
      <c r="C54" s="27"/>
      <c r="D54" s="28"/>
      <c r="G54" s="126"/>
    </row>
    <row r="55" spans="1:7" ht="19.5" x14ac:dyDescent="0.4">
      <c r="A55" s="333" t="s">
        <v>8</v>
      </c>
      <c r="B55" s="334"/>
      <c r="C55" s="334"/>
      <c r="D55" s="334"/>
      <c r="E55" s="334"/>
      <c r="F55" s="334"/>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5" t="s">
        <v>36</v>
      </c>
      <c r="B63" s="336"/>
      <c r="C63" s="337"/>
      <c r="D63" s="257">
        <f>SUM(B56:C62)</f>
        <v>0</v>
      </c>
    </row>
    <row r="64" spans="1:7" x14ac:dyDescent="0.3">
      <c r="A64" s="335" t="s">
        <v>295</v>
      </c>
      <c r="B64" s="336"/>
      <c r="C64" s="337"/>
      <c r="D64" s="33">
        <f>D63/(COUNT(B56:C62)*2)</f>
        <v>0</v>
      </c>
    </row>
    <row r="65" spans="1:7" s="22" customFormat="1" x14ac:dyDescent="0.3">
      <c r="A65" s="26"/>
      <c r="B65" s="27"/>
      <c r="C65" s="27"/>
      <c r="D65" s="28"/>
      <c r="G65" s="126"/>
    </row>
    <row r="66" spans="1:7" ht="19.5" x14ac:dyDescent="0.4">
      <c r="A66" s="333" t="s">
        <v>130</v>
      </c>
      <c r="B66" s="334"/>
      <c r="C66" s="334"/>
      <c r="D66" s="334"/>
      <c r="E66" s="334"/>
      <c r="F66" s="334"/>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5" t="s">
        <v>36</v>
      </c>
      <c r="B84" s="336"/>
      <c r="C84" s="337"/>
      <c r="D84" s="257">
        <f>SUM(B67:C83)</f>
        <v>0</v>
      </c>
    </row>
    <row r="85" spans="1:7" x14ac:dyDescent="0.3">
      <c r="A85" s="335" t="s">
        <v>295</v>
      </c>
      <c r="B85" s="336"/>
      <c r="C85" s="337"/>
      <c r="D85" s="33">
        <f>D84/(COUNT(B67:C83)*2)</f>
        <v>0</v>
      </c>
    </row>
    <row r="86" spans="1:7" s="22" customFormat="1" x14ac:dyDescent="0.3">
      <c r="A86" s="26"/>
      <c r="B86" s="27"/>
      <c r="C86" s="27"/>
      <c r="D86" s="28"/>
      <c r="G86" s="126"/>
    </row>
    <row r="87" spans="1:7" ht="19.5" x14ac:dyDescent="0.4">
      <c r="A87" s="333" t="s">
        <v>211</v>
      </c>
      <c r="B87" s="334"/>
      <c r="C87" s="334"/>
      <c r="D87" s="334"/>
      <c r="E87" s="334"/>
      <c r="F87" s="334"/>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5" t="s">
        <v>36</v>
      </c>
      <c r="B102" s="336"/>
      <c r="C102" s="337"/>
      <c r="D102" s="257">
        <f>SUM(B88:C101)</f>
        <v>0</v>
      </c>
    </row>
    <row r="103" spans="1:7" x14ac:dyDescent="0.3">
      <c r="A103" s="335" t="s">
        <v>295</v>
      </c>
      <c r="B103" s="336"/>
      <c r="C103" s="337"/>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3" t="s">
        <v>212</v>
      </c>
      <c r="B106" s="334"/>
      <c r="C106" s="334"/>
      <c r="D106" s="334"/>
      <c r="E106" s="334"/>
      <c r="F106" s="334"/>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5" t="s">
        <v>36</v>
      </c>
      <c r="B118" s="336"/>
      <c r="C118" s="337"/>
      <c r="D118" s="257">
        <f>SUM(B107:C117)</f>
        <v>0</v>
      </c>
      <c r="E118" s="13"/>
      <c r="F118" s="13"/>
      <c r="G118" s="126"/>
    </row>
    <row r="119" spans="1:7" s="22" customFormat="1" x14ac:dyDescent="0.3">
      <c r="A119" s="335" t="s">
        <v>295</v>
      </c>
      <c r="B119" s="336"/>
      <c r="C119" s="337"/>
      <c r="D119" s="33">
        <f>D118/(COUNT(B107:C117)*2)</f>
        <v>0</v>
      </c>
      <c r="E119" s="13"/>
      <c r="F119" s="13"/>
      <c r="G119" s="126"/>
    </row>
    <row r="120" spans="1:7" s="22" customFormat="1" x14ac:dyDescent="0.3">
      <c r="A120" s="26"/>
      <c r="B120" s="27"/>
      <c r="C120" s="27"/>
      <c r="D120" s="28"/>
      <c r="G120" s="126"/>
    </row>
    <row r="121" spans="1:7" ht="19.5" x14ac:dyDescent="0.4">
      <c r="A121" s="333" t="s">
        <v>185</v>
      </c>
      <c r="B121" s="334"/>
      <c r="C121" s="334"/>
      <c r="D121" s="334"/>
      <c r="E121" s="334"/>
      <c r="F121" s="334"/>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5" t="s">
        <v>36</v>
      </c>
      <c r="B133" s="336"/>
      <c r="C133" s="337"/>
      <c r="D133" s="257">
        <f>SUM(B122:C132)</f>
        <v>0</v>
      </c>
    </row>
    <row r="134" spans="1:7" x14ac:dyDescent="0.3">
      <c r="A134" s="335" t="s">
        <v>295</v>
      </c>
      <c r="B134" s="336"/>
      <c r="C134" s="337"/>
      <c r="D134" s="32">
        <f>D133/(COUNT(B122:C132)*2)</f>
        <v>0</v>
      </c>
    </row>
    <row r="135" spans="1:7" s="22" customFormat="1" x14ac:dyDescent="0.3">
      <c r="A135" s="26"/>
      <c r="B135" s="27"/>
      <c r="C135" s="27"/>
      <c r="D135" s="31"/>
      <c r="G135" s="126"/>
    </row>
    <row r="136" spans="1:7" ht="19.5" x14ac:dyDescent="0.4">
      <c r="A136" s="333" t="s">
        <v>71</v>
      </c>
      <c r="B136" s="334"/>
      <c r="C136" s="334"/>
      <c r="D136" s="334"/>
      <c r="E136" s="334"/>
      <c r="F136" s="334"/>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5" t="s">
        <v>36</v>
      </c>
      <c r="B149" s="336"/>
      <c r="C149" s="337"/>
      <c r="D149" s="257">
        <f>SUM(B137:C148)</f>
        <v>0</v>
      </c>
    </row>
    <row r="150" spans="1:7" x14ac:dyDescent="0.3">
      <c r="A150" s="335" t="s">
        <v>295</v>
      </c>
      <c r="B150" s="336"/>
      <c r="C150" s="337"/>
      <c r="D150" s="33">
        <f>D149/(COUNT(B137:C148)*2)</f>
        <v>0</v>
      </c>
    </row>
    <row r="151" spans="1:7" s="22" customFormat="1" x14ac:dyDescent="0.3">
      <c r="A151" s="26"/>
      <c r="B151" s="27"/>
      <c r="C151" s="27"/>
      <c r="D151" s="28"/>
      <c r="G151" s="126"/>
    </row>
    <row r="152" spans="1:7" ht="19.5" x14ac:dyDescent="0.4">
      <c r="A152" s="333" t="s">
        <v>217</v>
      </c>
      <c r="B152" s="334"/>
      <c r="C152" s="334"/>
      <c r="D152" s="334"/>
      <c r="E152" s="334"/>
      <c r="F152" s="334"/>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5" t="s">
        <v>36</v>
      </c>
      <c r="B161" s="340"/>
      <c r="C161" s="341"/>
      <c r="D161" s="258">
        <f>SUM(B153:C160)</f>
        <v>0</v>
      </c>
    </row>
    <row r="162" spans="1:7" x14ac:dyDescent="0.3">
      <c r="A162" s="335" t="s">
        <v>295</v>
      </c>
      <c r="B162" s="336"/>
      <c r="C162" s="337"/>
      <c r="D162" s="33">
        <f>D161/(COUNT(B153:C160)*2)</f>
        <v>0</v>
      </c>
    </row>
    <row r="163" spans="1:7" s="22" customFormat="1" x14ac:dyDescent="0.3">
      <c r="A163" s="26"/>
      <c r="B163" s="27"/>
      <c r="C163" s="29"/>
      <c r="D163" s="30"/>
      <c r="G163" s="126"/>
    </row>
    <row r="164" spans="1:7" ht="19.5" x14ac:dyDescent="0.4">
      <c r="A164" s="333" t="s">
        <v>77</v>
      </c>
      <c r="B164" s="334"/>
      <c r="C164" s="334"/>
      <c r="D164" s="334"/>
      <c r="E164" s="334"/>
      <c r="F164" s="334"/>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5" t="s">
        <v>36</v>
      </c>
      <c r="B169" s="336"/>
      <c r="C169" s="337"/>
      <c r="D169" s="257">
        <f>SUM(B165:C168)</f>
        <v>0</v>
      </c>
    </row>
    <row r="170" spans="1:7" x14ac:dyDescent="0.3">
      <c r="A170" s="335" t="s">
        <v>295</v>
      </c>
      <c r="B170" s="336"/>
      <c r="C170" s="337"/>
      <c r="D170" s="33">
        <f>D169/(COUNT(B165:C168)*2)</f>
        <v>0</v>
      </c>
    </row>
    <row r="171" spans="1:7" s="22" customFormat="1" x14ac:dyDescent="0.3">
      <c r="A171" s="26"/>
      <c r="B171" s="27"/>
      <c r="C171" s="27"/>
      <c r="D171" s="28"/>
      <c r="G171" s="126"/>
    </row>
    <row r="172" spans="1:7" ht="19.5" x14ac:dyDescent="0.4">
      <c r="A172" s="338" t="s">
        <v>17</v>
      </c>
      <c r="B172" s="339"/>
      <c r="C172" s="339"/>
      <c r="D172" s="339"/>
      <c r="E172" s="339"/>
      <c r="F172" s="339"/>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5" t="s">
        <v>36</v>
      </c>
      <c r="B177" s="336"/>
      <c r="C177" s="337"/>
      <c r="D177" s="257">
        <f>SUM(B173:C176)</f>
        <v>0</v>
      </c>
    </row>
    <row r="178" spans="1:7" x14ac:dyDescent="0.3">
      <c r="A178" s="335" t="s">
        <v>295</v>
      </c>
      <c r="B178" s="336"/>
      <c r="C178" s="337"/>
      <c r="D178" s="33">
        <f>D177/(COUNT(B173:C176)*2)</f>
        <v>0</v>
      </c>
    </row>
    <row r="179" spans="1:7" s="22" customFormat="1" x14ac:dyDescent="0.3">
      <c r="A179" s="26"/>
      <c r="B179" s="27"/>
      <c r="C179" s="27"/>
      <c r="D179" s="28"/>
      <c r="G179" s="126"/>
    </row>
    <row r="180" spans="1:7" ht="19.5" x14ac:dyDescent="0.4">
      <c r="A180" s="333" t="s">
        <v>78</v>
      </c>
      <c r="B180" s="334"/>
      <c r="C180" s="334"/>
      <c r="D180" s="334"/>
      <c r="E180" s="334"/>
      <c r="F180" s="334"/>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5" t="s">
        <v>36</v>
      </c>
      <c r="B186" s="336"/>
      <c r="C186" s="337"/>
      <c r="D186" s="257">
        <f>SUM(B181:C185)</f>
        <v>0</v>
      </c>
    </row>
    <row r="187" spans="1:7" x14ac:dyDescent="0.3">
      <c r="A187" s="335" t="s">
        <v>295</v>
      </c>
      <c r="B187" s="336"/>
      <c r="C187" s="337"/>
      <c r="D187" s="33">
        <f>D186/(COUNT(B181:C185)*2)</f>
        <v>0</v>
      </c>
    </row>
    <row r="188" spans="1:7" s="22" customFormat="1" x14ac:dyDescent="0.3">
      <c r="A188" s="26"/>
      <c r="B188" s="27"/>
      <c r="C188" s="27"/>
      <c r="D188" s="28"/>
      <c r="G188" s="126"/>
    </row>
    <row r="189" spans="1:7" ht="19.5" x14ac:dyDescent="0.4">
      <c r="A189" s="333" t="s">
        <v>216</v>
      </c>
      <c r="B189" s="334"/>
      <c r="C189" s="334"/>
      <c r="D189" s="334"/>
      <c r="E189" s="334"/>
      <c r="F189" s="334"/>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5" t="s">
        <v>36</v>
      </c>
      <c r="B194" s="336"/>
      <c r="C194" s="337"/>
      <c r="D194" s="54">
        <f>SUM(B190:C193)</f>
        <v>0</v>
      </c>
    </row>
    <row r="195" spans="1:6" x14ac:dyDescent="0.3">
      <c r="A195" s="335" t="s">
        <v>295</v>
      </c>
      <c r="B195" s="336"/>
      <c r="C195" s="337"/>
      <c r="D195" s="33">
        <f>D194/(COUNT(B190:C193)*2)</f>
        <v>0</v>
      </c>
    </row>
    <row r="197" spans="1:6" ht="18" x14ac:dyDescent="0.35">
      <c r="A197" s="64" t="s">
        <v>246</v>
      </c>
      <c r="B197" s="63"/>
      <c r="C197" s="63"/>
      <c r="D197" s="296" t="e">
        <f>E197*100/F197</f>
        <v>#DIV/0!</v>
      </c>
      <c r="E197" s="286">
        <f>COUNTIF('A5 Technique'!F17:F193,"ok")</f>
        <v>0</v>
      </c>
      <c r="F197" s="287">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6" zoomScale="84" zoomScaleSheetLayoutView="84" workbookViewId="0">
      <selection activeCell="F529" sqref="F529"/>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28"/>
      <c r="E1" s="328"/>
      <c r="F1" s="328"/>
      <c r="G1" s="328"/>
    </row>
    <row r="2" spans="1:7" ht="24.75" x14ac:dyDescent="0.5">
      <c r="C2" s="24">
        <v>1</v>
      </c>
      <c r="D2" s="259"/>
      <c r="E2" s="249"/>
      <c r="F2" s="199"/>
      <c r="G2" s="125"/>
    </row>
    <row r="3" spans="1:7" ht="24.75" x14ac:dyDescent="0.5">
      <c r="C3" s="24">
        <v>2</v>
      </c>
      <c r="D3" s="259"/>
      <c r="E3" s="249"/>
      <c r="F3" s="199"/>
      <c r="G3" s="125"/>
    </row>
    <row r="4" spans="1:7" ht="24.75" x14ac:dyDescent="0.5">
      <c r="C4" s="24" t="s">
        <v>32</v>
      </c>
      <c r="D4" s="259"/>
      <c r="E4" s="249"/>
      <c r="F4" s="199"/>
      <c r="G4" s="125"/>
    </row>
    <row r="5" spans="1:7" ht="24.75" x14ac:dyDescent="0.5">
      <c r="D5" s="259"/>
      <c r="E5" s="249"/>
      <c r="F5" s="199"/>
      <c r="G5" s="125"/>
    </row>
    <row r="6" spans="1:7" ht="24.75" x14ac:dyDescent="0.5">
      <c r="D6" s="259"/>
      <c r="E6" s="249"/>
      <c r="F6" s="199"/>
      <c r="G6" s="125"/>
    </row>
    <row r="7" spans="1:7" ht="24.75" x14ac:dyDescent="0.5">
      <c r="A7" s="329" t="s">
        <v>179</v>
      </c>
      <c r="B7" s="329"/>
      <c r="C7" s="329"/>
      <c r="D7" s="329"/>
      <c r="E7" s="329"/>
      <c r="F7" s="329"/>
      <c r="G7" s="125"/>
    </row>
    <row r="8" spans="1:7" ht="29.25" x14ac:dyDescent="0.5">
      <c r="A8" s="330" t="str">
        <f>'Page de garde'!D18</f>
        <v>MENZAH 9</v>
      </c>
      <c r="B8" s="330"/>
      <c r="C8" s="330"/>
      <c r="D8" s="330"/>
      <c r="E8" s="330"/>
      <c r="F8" s="330"/>
      <c r="G8" s="125"/>
    </row>
    <row r="9" spans="1:7" ht="24.75" x14ac:dyDescent="0.5">
      <c r="A9" s="14" t="s">
        <v>42</v>
      </c>
      <c r="B9" s="331" t="s">
        <v>408</v>
      </c>
      <c r="C9" s="331"/>
      <c r="D9" s="331"/>
      <c r="E9" s="331"/>
      <c r="F9" s="331"/>
      <c r="G9" s="125"/>
    </row>
    <row r="10" spans="1:7" ht="24.75" x14ac:dyDescent="0.5">
      <c r="A10" s="15" t="s">
        <v>44</v>
      </c>
      <c r="B10" s="332" t="s">
        <v>409</v>
      </c>
      <c r="C10" s="332"/>
      <c r="D10" s="332"/>
      <c r="E10" s="332"/>
      <c r="F10" s="332"/>
      <c r="G10" s="125"/>
    </row>
    <row r="11" spans="1:7" ht="24.75" x14ac:dyDescent="0.5">
      <c r="A11" s="14" t="s">
        <v>43</v>
      </c>
      <c r="B11" s="327">
        <v>43164</v>
      </c>
      <c r="C11" s="327"/>
      <c r="D11" s="327"/>
      <c r="E11" s="327"/>
      <c r="F11" s="327"/>
      <c r="G11" s="125"/>
    </row>
    <row r="12" spans="1:7" ht="24.75" x14ac:dyDescent="0.5">
      <c r="A12" s="14" t="s">
        <v>239</v>
      </c>
      <c r="B12" s="325">
        <f>D549</f>
        <v>0.93770491803278688</v>
      </c>
      <c r="C12" s="325"/>
      <c r="D12" s="325"/>
      <c r="E12" s="325"/>
      <c r="F12" s="325"/>
      <c r="G12" s="125"/>
    </row>
    <row r="13" spans="1:7" ht="22.5" x14ac:dyDescent="0.45">
      <c r="D13" s="326"/>
      <c r="E13" s="326"/>
      <c r="F13" s="326"/>
      <c r="G13" s="326"/>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43164</v>
      </c>
      <c r="B16" s="188"/>
      <c r="C16" s="188"/>
      <c r="D16" s="188"/>
      <c r="E16" s="188"/>
      <c r="F16" s="202"/>
    </row>
    <row r="17" spans="1:8" ht="16.5" customHeight="1" x14ac:dyDescent="0.3">
      <c r="A17" s="309" t="s">
        <v>30</v>
      </c>
      <c r="B17" s="310" t="s">
        <v>31</v>
      </c>
      <c r="C17" s="310"/>
      <c r="D17" s="310" t="s">
        <v>46</v>
      </c>
      <c r="E17" s="311" t="s">
        <v>310</v>
      </c>
      <c r="F17" s="311" t="s">
        <v>358</v>
      </c>
    </row>
    <row r="18" spans="1:8" ht="16.5" customHeight="1" x14ac:dyDescent="0.3">
      <c r="A18" s="309"/>
      <c r="B18" s="41" t="s">
        <v>34</v>
      </c>
      <c r="C18" s="41" t="s">
        <v>33</v>
      </c>
      <c r="D18" s="310"/>
      <c r="E18" s="311"/>
      <c r="F18" s="311"/>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1</v>
      </c>
      <c r="C34" s="290" t="str">
        <f>IF(B34=0, -5, "0")</f>
        <v>0</v>
      </c>
      <c r="D34" s="147" t="s">
        <v>414</v>
      </c>
      <c r="E34" s="94"/>
      <c r="F34" s="204" t="s">
        <v>356</v>
      </c>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9" t="s">
        <v>379</v>
      </c>
      <c r="B38" s="320"/>
      <c r="C38" s="320"/>
      <c r="D38" s="320"/>
      <c r="E38" s="320"/>
      <c r="F38" s="321"/>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130">
        <v>1</v>
      </c>
      <c r="C41" s="130"/>
      <c r="D41" s="251">
        <v>0.5</v>
      </c>
      <c r="E41" s="252"/>
      <c r="F41" s="253"/>
    </row>
    <row r="42" spans="1:7" x14ac:dyDescent="0.3">
      <c r="A42" s="59" t="s">
        <v>36</v>
      </c>
      <c r="B42" s="59"/>
      <c r="C42" s="59"/>
      <c r="D42" s="59">
        <f>SUM(B29:C37,B39:C41)</f>
        <v>22</v>
      </c>
    </row>
    <row r="43" spans="1:7" x14ac:dyDescent="0.3">
      <c r="A43" s="5" t="s">
        <v>35</v>
      </c>
      <c r="B43" s="132"/>
      <c r="C43" s="133"/>
      <c r="D43" s="134">
        <f>D42/(COUNT(B29:C37,B39:C41)*2)</f>
        <v>0.91666666666666663</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0.9375</v>
      </c>
    </row>
    <row r="47" spans="1:7" x14ac:dyDescent="0.3">
      <c r="A47" s="145"/>
      <c r="B47" s="124"/>
      <c r="C47" s="135"/>
      <c r="D47" s="124"/>
    </row>
    <row r="48" spans="1:7" ht="18" x14ac:dyDescent="0.35">
      <c r="A48" s="185" t="s">
        <v>124</v>
      </c>
      <c r="B48" s="185"/>
      <c r="C48" s="185"/>
      <c r="D48" s="185"/>
      <c r="E48" s="185"/>
      <c r="F48" s="201"/>
    </row>
    <row r="49" spans="1:7" x14ac:dyDescent="0.3">
      <c r="A49" s="146">
        <f>B11</f>
        <v>43164</v>
      </c>
      <c r="B49" s="124"/>
      <c r="C49" s="135"/>
      <c r="D49" s="124"/>
    </row>
    <row r="50" spans="1:7" x14ac:dyDescent="0.3">
      <c r="A50" s="309" t="s">
        <v>30</v>
      </c>
      <c r="B50" s="310" t="s">
        <v>31</v>
      </c>
      <c r="C50" s="310"/>
      <c r="D50" s="310" t="s">
        <v>46</v>
      </c>
      <c r="E50" s="311" t="s">
        <v>310</v>
      </c>
      <c r="F50" s="311" t="s">
        <v>360</v>
      </c>
      <c r="G50" s="127"/>
    </row>
    <row r="51" spans="1:7" x14ac:dyDescent="0.3">
      <c r="A51" s="309"/>
      <c r="B51" s="41" t="s">
        <v>34</v>
      </c>
      <c r="C51" s="41" t="s">
        <v>33</v>
      </c>
      <c r="D51" s="310"/>
      <c r="E51" s="311"/>
      <c r="F51" s="311"/>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95"/>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89"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t="s">
        <v>32</v>
      </c>
      <c r="C72" s="289"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34</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82.5" x14ac:dyDescent="0.3">
      <c r="A92" s="70" t="s">
        <v>384</v>
      </c>
      <c r="B92" s="130">
        <v>1</v>
      </c>
      <c r="C92" s="218"/>
      <c r="D92" s="147" t="s">
        <v>416</v>
      </c>
      <c r="E92" s="106"/>
      <c r="F92" s="204" t="s">
        <v>356</v>
      </c>
    </row>
    <row r="93" spans="1:7" x14ac:dyDescent="0.3">
      <c r="A93" s="4" t="s">
        <v>359</v>
      </c>
      <c r="B93" s="130">
        <v>2</v>
      </c>
      <c r="C93" s="130"/>
      <c r="D93" s="129"/>
      <c r="E93" s="94"/>
      <c r="F93" s="204"/>
    </row>
    <row r="94" spans="1:7" x14ac:dyDescent="0.3">
      <c r="A94" s="319" t="s">
        <v>379</v>
      </c>
      <c r="B94" s="320"/>
      <c r="C94" s="320"/>
      <c r="D94" s="320"/>
      <c r="E94" s="320"/>
      <c r="F94" s="321"/>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130" t="s">
        <v>32</v>
      </c>
      <c r="C99" s="213"/>
      <c r="D99" s="251"/>
      <c r="E99" s="252"/>
      <c r="F99" s="253"/>
      <c r="G99" s="127"/>
    </row>
    <row r="100" spans="1:7" x14ac:dyDescent="0.3">
      <c r="A100" s="5" t="s">
        <v>36</v>
      </c>
      <c r="B100" s="5"/>
      <c r="C100" s="5"/>
      <c r="D100" s="5">
        <f>SUM(B88:C93,B95:C99)</f>
        <v>19</v>
      </c>
    </row>
    <row r="101" spans="1:7" x14ac:dyDescent="0.3">
      <c r="A101" s="5" t="s">
        <v>35</v>
      </c>
      <c r="B101" s="132"/>
      <c r="C101" s="133"/>
      <c r="D101" s="134">
        <f>D100/(COUNT(B88:C93,B95:C99)*2)</f>
        <v>0.95</v>
      </c>
    </row>
    <row r="102" spans="1:7" ht="18" x14ac:dyDescent="0.35">
      <c r="A102" s="42" t="s">
        <v>61</v>
      </c>
      <c r="B102" s="152"/>
      <c r="C102" s="153"/>
      <c r="D102" s="143">
        <f>SUM(D84,D100,D61)</f>
        <v>69</v>
      </c>
    </row>
    <row r="103" spans="1:7" ht="18" x14ac:dyDescent="0.35">
      <c r="A103" s="42" t="s">
        <v>199</v>
      </c>
      <c r="B103" s="152"/>
      <c r="C103" s="153"/>
      <c r="D103" s="144">
        <f>D102/(COUNT(B88:C93,B53:C60,B65:C83,B95:C99)*2)</f>
        <v>0.98571428571428577</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43164</v>
      </c>
      <c r="B106" s="124"/>
      <c r="C106" s="135"/>
      <c r="D106" s="124"/>
    </row>
    <row r="107" spans="1:7" x14ac:dyDescent="0.3">
      <c r="A107" s="309" t="s">
        <v>30</v>
      </c>
      <c r="B107" s="310" t="s">
        <v>31</v>
      </c>
      <c r="C107" s="310"/>
      <c r="D107" s="310" t="s">
        <v>46</v>
      </c>
      <c r="E107" s="311" t="s">
        <v>310</v>
      </c>
      <c r="F107" s="311" t="s">
        <v>360</v>
      </c>
    </row>
    <row r="108" spans="1:7" x14ac:dyDescent="0.3">
      <c r="A108" s="309"/>
      <c r="B108" s="41" t="s">
        <v>34</v>
      </c>
      <c r="C108" s="41" t="s">
        <v>33</v>
      </c>
      <c r="D108" s="310"/>
      <c r="E108" s="311"/>
      <c r="F108" s="311"/>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91"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91"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36</v>
      </c>
    </row>
    <row r="140" spans="1:7" x14ac:dyDescent="0.3">
      <c r="A140" s="5" t="s">
        <v>35</v>
      </c>
      <c r="B140" s="132"/>
      <c r="C140" s="133"/>
      <c r="D140" s="134">
        <f>D139/(COUNT(B121:C138)*2)</f>
        <v>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ht="148.5" x14ac:dyDescent="0.3">
      <c r="A146" s="191" t="s">
        <v>136</v>
      </c>
      <c r="B146" s="130">
        <v>1</v>
      </c>
      <c r="C146" s="150"/>
      <c r="D146" s="223" t="s">
        <v>419</v>
      </c>
      <c r="E146" s="94"/>
      <c r="F146" s="204" t="s">
        <v>356</v>
      </c>
    </row>
    <row r="147" spans="1:7" s="112" customFormat="1" x14ac:dyDescent="0.3">
      <c r="A147" s="238" t="s">
        <v>404</v>
      </c>
      <c r="B147" s="130">
        <v>2</v>
      </c>
      <c r="C147" s="150" t="str">
        <f>IF(B147=0, -5, "0")</f>
        <v>0</v>
      </c>
      <c r="D147" s="116"/>
      <c r="E147" s="116"/>
      <c r="F147" s="204"/>
      <c r="G147" s="127"/>
    </row>
    <row r="148" spans="1:7" s="112" customFormat="1" ht="18" customHeight="1" x14ac:dyDescent="0.35">
      <c r="A148" s="322" t="s">
        <v>379</v>
      </c>
      <c r="B148" s="323"/>
      <c r="C148" s="323"/>
      <c r="D148" s="324"/>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t="s">
        <v>32</v>
      </c>
      <c r="C150" s="225"/>
      <c r="D150" s="116" t="s">
        <v>420</v>
      </c>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130" t="s">
        <v>32</v>
      </c>
      <c r="C153" s="140"/>
      <c r="D153" s="251"/>
      <c r="E153" s="252"/>
      <c r="F153" s="253"/>
    </row>
    <row r="154" spans="1:7" x14ac:dyDescent="0.3">
      <c r="A154" s="5" t="s">
        <v>36</v>
      </c>
      <c r="B154" s="5"/>
      <c r="C154" s="5"/>
      <c r="D154" s="5">
        <f>SUM(B143:C147,B149:C153)</f>
        <v>15</v>
      </c>
    </row>
    <row r="155" spans="1:7" x14ac:dyDescent="0.3">
      <c r="A155" s="5" t="s">
        <v>35</v>
      </c>
      <c r="B155" s="132"/>
      <c r="C155" s="133"/>
      <c r="D155" s="134">
        <f>D154/(COUNT(B143:C147,B149:C153)*2)</f>
        <v>0.9375</v>
      </c>
    </row>
    <row r="156" spans="1:7" x14ac:dyDescent="0.3">
      <c r="A156" s="145"/>
      <c r="B156" s="124"/>
      <c r="C156" s="135"/>
      <c r="D156" s="124"/>
    </row>
    <row r="157" spans="1:7" ht="18" x14ac:dyDescent="0.35">
      <c r="A157" s="42" t="s">
        <v>125</v>
      </c>
      <c r="B157" s="152"/>
      <c r="C157" s="153"/>
      <c r="D157" s="143">
        <f>SUM(D154,D117,D139)</f>
        <v>65</v>
      </c>
    </row>
    <row r="158" spans="1:7" ht="18" x14ac:dyDescent="0.35">
      <c r="A158" s="42" t="s">
        <v>200</v>
      </c>
      <c r="B158" s="152"/>
      <c r="C158" s="153"/>
      <c r="D158" s="144">
        <f>D157/(COUNT(B143:C147,B110:C116,B121:C138,B149:C153)*2)</f>
        <v>0.98484848484848486</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43164</v>
      </c>
      <c r="B161" s="124"/>
      <c r="C161" s="135"/>
      <c r="D161" s="127"/>
    </row>
    <row r="162" spans="1:7" x14ac:dyDescent="0.3">
      <c r="A162" s="309" t="s">
        <v>30</v>
      </c>
      <c r="B162" s="310" t="s">
        <v>31</v>
      </c>
      <c r="C162" s="310"/>
      <c r="D162" s="310" t="s">
        <v>46</v>
      </c>
      <c r="E162" s="311" t="s">
        <v>310</v>
      </c>
      <c r="F162" s="311" t="s">
        <v>360</v>
      </c>
      <c r="G162" s="127"/>
    </row>
    <row r="163" spans="1:7" x14ac:dyDescent="0.3">
      <c r="A163" s="309"/>
      <c r="B163" s="41" t="s">
        <v>34</v>
      </c>
      <c r="C163" s="41" t="s">
        <v>33</v>
      </c>
      <c r="D163" s="310"/>
      <c r="E163" s="311"/>
      <c r="F163" s="311"/>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3" x14ac:dyDescent="0.3">
      <c r="A169" s="7" t="s">
        <v>171</v>
      </c>
      <c r="B169" s="130">
        <v>1</v>
      </c>
      <c r="C169" s="130"/>
      <c r="D169" s="95" t="s">
        <v>425</v>
      </c>
      <c r="E169" s="94"/>
      <c r="F169" s="204" t="s">
        <v>356</v>
      </c>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13</v>
      </c>
    </row>
    <row r="173" spans="1:7" x14ac:dyDescent="0.3">
      <c r="A173" s="5" t="s">
        <v>35</v>
      </c>
      <c r="B173" s="132"/>
      <c r="C173" s="133"/>
      <c r="D173" s="134">
        <f>D172/(COUNT(B165:C171)*2)</f>
        <v>0.9285714285714286</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33" x14ac:dyDescent="0.3">
      <c r="A185" s="70" t="s">
        <v>136</v>
      </c>
      <c r="B185" s="130">
        <v>1</v>
      </c>
      <c r="C185" s="130"/>
      <c r="D185" s="147" t="s">
        <v>424</v>
      </c>
      <c r="E185" s="94"/>
      <c r="F185" s="204" t="s">
        <v>356</v>
      </c>
    </row>
    <row r="186" spans="1:7" ht="28.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15" t="s">
        <v>379</v>
      </c>
      <c r="B195" s="315"/>
      <c r="C195" s="315"/>
      <c r="D195" s="315"/>
      <c r="E195" s="315"/>
      <c r="F195" s="315"/>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t="s">
        <v>32</v>
      </c>
      <c r="C197" s="131"/>
      <c r="D197" s="116" t="s">
        <v>420</v>
      </c>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130">
        <v>2</v>
      </c>
      <c r="C200" s="130"/>
      <c r="D200" s="251">
        <v>1</v>
      </c>
      <c r="E200" s="252"/>
      <c r="F200" s="253"/>
      <c r="G200" s="127"/>
    </row>
    <row r="201" spans="1:7" x14ac:dyDescent="0.3">
      <c r="A201" s="59" t="s">
        <v>36</v>
      </c>
      <c r="B201" s="59"/>
      <c r="C201" s="59"/>
      <c r="D201" s="59">
        <f>SUM(B176:C194,B196:C200)</f>
        <v>45</v>
      </c>
    </row>
    <row r="202" spans="1:7" x14ac:dyDescent="0.3">
      <c r="A202" s="5" t="s">
        <v>35</v>
      </c>
      <c r="B202" s="132"/>
      <c r="C202" s="133"/>
      <c r="D202" s="134">
        <f>D201/(COUNT(B176:C194,B196:C200)*2)</f>
        <v>0.97826086956521741</v>
      </c>
    </row>
    <row r="203" spans="1:7" x14ac:dyDescent="0.3">
      <c r="A203" s="145"/>
      <c r="B203" s="124"/>
      <c r="C203" s="135"/>
      <c r="D203" s="124"/>
    </row>
    <row r="204" spans="1:7" ht="18" x14ac:dyDescent="0.35">
      <c r="A204" s="42" t="s">
        <v>126</v>
      </c>
      <c r="B204" s="152"/>
      <c r="C204" s="153"/>
      <c r="D204" s="143">
        <f>SUM(D172,D201)</f>
        <v>58</v>
      </c>
    </row>
    <row r="205" spans="1:7" ht="18" x14ac:dyDescent="0.35">
      <c r="A205" s="42" t="s">
        <v>201</v>
      </c>
      <c r="B205" s="152"/>
      <c r="C205" s="153"/>
      <c r="D205" s="144">
        <f>D204/(COUNT(B165:C171,B176:C194,B196:C200)*2)</f>
        <v>0.96666666666666667</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43164</v>
      </c>
      <c r="B208" s="124"/>
      <c r="C208" s="135"/>
      <c r="D208" s="124"/>
    </row>
    <row r="209" spans="1:7" x14ac:dyDescent="0.3">
      <c r="A209" s="309" t="s">
        <v>30</v>
      </c>
      <c r="B209" s="310" t="s">
        <v>31</v>
      </c>
      <c r="C209" s="310"/>
      <c r="D209" s="310" t="s">
        <v>46</v>
      </c>
      <c r="E209" s="311" t="s">
        <v>310</v>
      </c>
      <c r="F209" s="311" t="s">
        <v>360</v>
      </c>
      <c r="G209" s="127"/>
    </row>
    <row r="210" spans="1:7" x14ac:dyDescent="0.3">
      <c r="A210" s="309"/>
      <c r="B210" s="41" t="s">
        <v>34</v>
      </c>
      <c r="C210" s="41" t="s">
        <v>33</v>
      </c>
      <c r="D210" s="310"/>
      <c r="E210" s="311"/>
      <c r="F210" s="311"/>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v>2</v>
      </c>
      <c r="C227" s="150" t="str">
        <f>IF(B227=0, -5, "0")</f>
        <v>0</v>
      </c>
      <c r="D227" s="95"/>
      <c r="E227" s="94"/>
      <c r="F227" s="204"/>
      <c r="G227" s="127"/>
    </row>
    <row r="228" spans="1:7" ht="28.5" customHeight="1" x14ac:dyDescent="0.3">
      <c r="A228" s="4" t="s">
        <v>173</v>
      </c>
      <c r="B228" s="130">
        <v>1</v>
      </c>
      <c r="C228" s="136"/>
      <c r="D228" s="113" t="s">
        <v>430</v>
      </c>
      <c r="E228" s="94"/>
      <c r="F228" s="204" t="s">
        <v>356</v>
      </c>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1</v>
      </c>
      <c r="C233" s="130"/>
      <c r="D233" s="157" t="s">
        <v>428</v>
      </c>
      <c r="E233" s="94"/>
      <c r="F233" s="204" t="s">
        <v>356</v>
      </c>
    </row>
    <row r="234" spans="1:7" x14ac:dyDescent="0.3">
      <c r="A234" s="4" t="s">
        <v>170</v>
      </c>
      <c r="B234" s="130">
        <v>1</v>
      </c>
      <c r="C234" s="130"/>
      <c r="D234" s="95" t="s">
        <v>433</v>
      </c>
      <c r="E234" s="94"/>
      <c r="F234" s="204" t="s">
        <v>356</v>
      </c>
    </row>
    <row r="235" spans="1:7"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92"/>
      <c r="E238" s="94"/>
      <c r="F238" s="204"/>
      <c r="G238" s="127"/>
    </row>
    <row r="239" spans="1:7" ht="19.5" customHeight="1" x14ac:dyDescent="0.35">
      <c r="A239" s="191" t="s">
        <v>397</v>
      </c>
      <c r="B239" s="130">
        <v>1</v>
      </c>
      <c r="C239" s="131"/>
      <c r="D239" s="95" t="s">
        <v>429</v>
      </c>
      <c r="E239" s="67"/>
      <c r="F239" s="204" t="s">
        <v>356</v>
      </c>
      <c r="G239" s="127"/>
    </row>
    <row r="240" spans="1:7" x14ac:dyDescent="0.3">
      <c r="A240" s="209" t="s">
        <v>155</v>
      </c>
      <c r="B240" s="130">
        <v>1</v>
      </c>
      <c r="C240" s="150" t="str">
        <f>IF(B240=0, -5, "0")</f>
        <v>0</v>
      </c>
      <c r="D240" s="116" t="s">
        <v>431</v>
      </c>
      <c r="E240" s="94"/>
      <c r="F240" s="204" t="s">
        <v>356</v>
      </c>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29</v>
      </c>
    </row>
    <row r="245" spans="1:7" x14ac:dyDescent="0.3">
      <c r="A245" s="5" t="s">
        <v>35</v>
      </c>
      <c r="B245" s="132"/>
      <c r="C245" s="133"/>
      <c r="D245" s="134">
        <f>D244/(COUNT(B226:C243)*2)</f>
        <v>0.8529411764705882</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ht="33" x14ac:dyDescent="0.3">
      <c r="A255" s="70" t="s">
        <v>143</v>
      </c>
      <c r="B255" s="130">
        <v>1</v>
      </c>
      <c r="C255" s="130"/>
      <c r="D255" s="138" t="s">
        <v>438</v>
      </c>
      <c r="E255" s="94"/>
      <c r="F255" s="204" t="s">
        <v>356</v>
      </c>
    </row>
    <row r="256" spans="1:7" x14ac:dyDescent="0.3">
      <c r="A256" s="315" t="s">
        <v>379</v>
      </c>
      <c r="B256" s="315"/>
      <c r="C256" s="315"/>
      <c r="D256" s="315"/>
      <c r="E256" s="315"/>
      <c r="F256" s="315"/>
    </row>
    <row r="257" spans="1:7" ht="31.5" customHeight="1" x14ac:dyDescent="0.3">
      <c r="A257" s="58" t="s">
        <v>361</v>
      </c>
      <c r="B257" s="130">
        <v>2</v>
      </c>
      <c r="C257" s="227"/>
      <c r="D257" s="227"/>
      <c r="E257" s="227"/>
      <c r="F257" s="204"/>
      <c r="G257" s="127"/>
    </row>
    <row r="258" spans="1:7" ht="33" x14ac:dyDescent="0.3">
      <c r="A258" s="55" t="s">
        <v>386</v>
      </c>
      <c r="B258" s="130" t="s">
        <v>32</v>
      </c>
      <c r="C258" s="131"/>
      <c r="D258" s="147" t="s">
        <v>427</v>
      </c>
      <c r="E258" s="106"/>
      <c r="F258" s="204"/>
      <c r="G258" s="127"/>
    </row>
    <row r="259" spans="1:7"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v>2</v>
      </c>
      <c r="C261" s="140"/>
      <c r="D261" s="251">
        <v>1</v>
      </c>
      <c r="E261" s="252"/>
      <c r="F261" s="253"/>
    </row>
    <row r="262" spans="1:7" x14ac:dyDescent="0.3">
      <c r="A262" s="5" t="s">
        <v>36</v>
      </c>
      <c r="B262" s="5"/>
      <c r="C262" s="5"/>
      <c r="D262" s="5">
        <f>SUM(B248:C255,B257:C261)</f>
        <v>23</v>
      </c>
    </row>
    <row r="263" spans="1:7" x14ac:dyDescent="0.3">
      <c r="A263" s="5" t="s">
        <v>35</v>
      </c>
      <c r="B263" s="132"/>
      <c r="C263" s="133"/>
      <c r="D263" s="134">
        <f>D262/(COUNT(B248:C255,B257:C261)*2)</f>
        <v>0.95833333333333337</v>
      </c>
    </row>
    <row r="264" spans="1:7" x14ac:dyDescent="0.3">
      <c r="A264" s="145"/>
      <c r="B264" s="124"/>
      <c r="C264" s="135"/>
      <c r="D264" s="124"/>
    </row>
    <row r="265" spans="1:7" ht="18" x14ac:dyDescent="0.35">
      <c r="A265" s="42" t="s">
        <v>70</v>
      </c>
      <c r="B265" s="152"/>
      <c r="C265" s="153"/>
      <c r="D265" s="143">
        <f>SUM(D262,D222,D244)</f>
        <v>72</v>
      </c>
    </row>
    <row r="266" spans="1:7" ht="18" x14ac:dyDescent="0.35">
      <c r="A266" s="57" t="s">
        <v>202</v>
      </c>
      <c r="B266" s="160"/>
      <c r="C266" s="161"/>
      <c r="D266" s="162">
        <f>D265/(COUNT(B226:C243,B248:C255,B212:C221,B257:C261)*2)</f>
        <v>0.92307692307692313</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43164</v>
      </c>
      <c r="B269" s="124"/>
      <c r="C269" s="135"/>
      <c r="D269" s="124"/>
      <c r="F269" s="206"/>
      <c r="G269" s="214"/>
    </row>
    <row r="270" spans="1:7" s="16" customFormat="1" x14ac:dyDescent="0.3">
      <c r="A270" s="309" t="s">
        <v>30</v>
      </c>
      <c r="B270" s="310" t="s">
        <v>31</v>
      </c>
      <c r="C270" s="310"/>
      <c r="D270" s="310" t="s">
        <v>46</v>
      </c>
      <c r="E270" s="311" t="s">
        <v>310</v>
      </c>
      <c r="F270" s="311" t="s">
        <v>360</v>
      </c>
      <c r="G270" s="214"/>
    </row>
    <row r="271" spans="1:7" s="16" customFormat="1" x14ac:dyDescent="0.3">
      <c r="A271" s="309"/>
      <c r="B271" s="41" t="s">
        <v>34</v>
      </c>
      <c r="C271" s="41" t="s">
        <v>33</v>
      </c>
      <c r="D271" s="310"/>
      <c r="E271" s="311"/>
      <c r="F271" s="311"/>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x14ac:dyDescent="0.3">
      <c r="A274" s="7" t="s">
        <v>135</v>
      </c>
      <c r="B274" s="130">
        <v>2</v>
      </c>
      <c r="C274" s="130"/>
      <c r="D274" s="138"/>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6" t="s">
        <v>396</v>
      </c>
      <c r="B308" s="317"/>
      <c r="C308" s="317"/>
      <c r="D308" s="317"/>
      <c r="E308" s="317"/>
      <c r="F308" s="318"/>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v>2</v>
      </c>
      <c r="C313" s="140"/>
      <c r="D313" s="251">
        <v>1</v>
      </c>
      <c r="E313" s="252"/>
      <c r="F313" s="253"/>
      <c r="G313" s="214"/>
    </row>
    <row r="314" spans="1:7" s="16" customFormat="1" x14ac:dyDescent="0.3">
      <c r="A314" s="5" t="s">
        <v>36</v>
      </c>
      <c r="B314" s="5"/>
      <c r="C314" s="5"/>
      <c r="D314" s="5">
        <f>SUM(B289:C307,B309:C313)</f>
        <v>46</v>
      </c>
      <c r="F314" s="206"/>
      <c r="G314" s="214"/>
    </row>
    <row r="315" spans="1:7" s="16" customFormat="1" x14ac:dyDescent="0.3">
      <c r="A315" s="5" t="s">
        <v>35</v>
      </c>
      <c r="B315" s="132"/>
      <c r="C315" s="133"/>
      <c r="D315" s="134">
        <f>D314/(COUNT(B289:C307,B309:C313)*2)</f>
        <v>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70</v>
      </c>
      <c r="F317" s="206"/>
      <c r="G317" s="214"/>
    </row>
    <row r="318" spans="1:7" s="16" customFormat="1" ht="18" x14ac:dyDescent="0.35">
      <c r="A318" s="42" t="s">
        <v>203</v>
      </c>
      <c r="B318" s="152"/>
      <c r="C318" s="153"/>
      <c r="D318" s="144">
        <f>D317/(COUNT(B273:C284,B289:C307,B309:C313)*2)</f>
        <v>1</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43164</v>
      </c>
      <c r="B321" s="124"/>
      <c r="C321" s="135"/>
      <c r="D321" s="127"/>
    </row>
    <row r="322" spans="1:7" x14ac:dyDescent="0.3">
      <c r="A322" s="309" t="s">
        <v>30</v>
      </c>
      <c r="B322" s="310" t="s">
        <v>31</v>
      </c>
      <c r="C322" s="310"/>
      <c r="D322" s="310" t="s">
        <v>46</v>
      </c>
      <c r="E322" s="311" t="s">
        <v>310</v>
      </c>
      <c r="F322" s="311" t="s">
        <v>360</v>
      </c>
      <c r="G322" s="127"/>
    </row>
    <row r="323" spans="1:7" x14ac:dyDescent="0.3">
      <c r="A323" s="309"/>
      <c r="B323" s="41" t="s">
        <v>34</v>
      </c>
      <c r="C323" s="41" t="s">
        <v>33</v>
      </c>
      <c r="D323" s="310"/>
      <c r="E323" s="311"/>
      <c r="F323" s="311"/>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6" t="s">
        <v>379</v>
      </c>
      <c r="B349" s="317"/>
      <c r="C349" s="317"/>
      <c r="D349" s="317"/>
      <c r="E349" s="317"/>
      <c r="F349" s="317"/>
    </row>
    <row r="350" spans="1:7" s="112" customFormat="1" ht="27.75" customHeight="1" x14ac:dyDescent="0.3">
      <c r="A350" s="55" t="s">
        <v>361</v>
      </c>
      <c r="B350" s="130">
        <v>2</v>
      </c>
      <c r="C350" s="227"/>
      <c r="D350" s="288"/>
      <c r="E350" s="288"/>
      <c r="F350" s="204"/>
      <c r="G350" s="127"/>
    </row>
    <row r="351" spans="1:7" s="112" customFormat="1"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130">
        <v>2</v>
      </c>
      <c r="C353" s="130"/>
      <c r="D353" s="251">
        <v>1</v>
      </c>
      <c r="E353" s="252"/>
      <c r="F353" s="253"/>
    </row>
    <row r="354" spans="1:7" x14ac:dyDescent="0.3">
      <c r="A354" s="5" t="s">
        <v>36</v>
      </c>
      <c r="B354" s="59"/>
      <c r="C354" s="59"/>
      <c r="D354" s="232">
        <f>SUM(B337:C348,B350:C353)</f>
        <v>32</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48</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43164</v>
      </c>
      <c r="B361" s="124"/>
      <c r="C361" s="135"/>
      <c r="D361" s="124"/>
    </row>
    <row r="362" spans="1:7" x14ac:dyDescent="0.3">
      <c r="A362" s="309" t="s">
        <v>30</v>
      </c>
      <c r="B362" s="310" t="s">
        <v>31</v>
      </c>
      <c r="C362" s="310"/>
      <c r="D362" s="310" t="s">
        <v>46</v>
      </c>
      <c r="E362" s="311" t="s">
        <v>310</v>
      </c>
      <c r="F362" s="311" t="s">
        <v>360</v>
      </c>
      <c r="G362" s="127"/>
    </row>
    <row r="363" spans="1:7" x14ac:dyDescent="0.3">
      <c r="A363" s="309"/>
      <c r="B363" s="41" t="s">
        <v>34</v>
      </c>
      <c r="C363" s="41" t="s">
        <v>33</v>
      </c>
      <c r="D363" s="310"/>
      <c r="E363" s="311"/>
      <c r="F363" s="311"/>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ht="33" x14ac:dyDescent="0.3">
      <c r="A380" s="70" t="s">
        <v>225</v>
      </c>
      <c r="B380" s="130">
        <v>0</v>
      </c>
      <c r="C380" s="130"/>
      <c r="D380" s="95" t="s">
        <v>439</v>
      </c>
      <c r="E380" s="94"/>
      <c r="F380" s="204" t="s">
        <v>356</v>
      </c>
      <c r="G380" s="127"/>
    </row>
    <row r="381" spans="1:7" ht="33" x14ac:dyDescent="0.3">
      <c r="A381" s="8" t="s">
        <v>101</v>
      </c>
      <c r="B381" s="130">
        <v>1</v>
      </c>
      <c r="C381" s="280" t="str">
        <f>IF(B381=0, -5, "0")</f>
        <v>0</v>
      </c>
      <c r="D381" s="149" t="s">
        <v>440</v>
      </c>
      <c r="E381" s="94"/>
      <c r="F381" s="204" t="s">
        <v>356</v>
      </c>
      <c r="G381" s="127"/>
    </row>
    <row r="382" spans="1:7" ht="27" customHeight="1" x14ac:dyDescent="0.3">
      <c r="A382" s="70" t="s">
        <v>178</v>
      </c>
      <c r="B382" s="130">
        <v>2</v>
      </c>
      <c r="C382" s="130"/>
      <c r="D382" s="149"/>
      <c r="E382" s="94"/>
      <c r="F382" s="204"/>
      <c r="G382" s="127"/>
    </row>
    <row r="383" spans="1:7" ht="22.5" customHeight="1" x14ac:dyDescent="0.3">
      <c r="A383" s="315" t="s">
        <v>410</v>
      </c>
      <c r="B383" s="315"/>
      <c r="C383" s="315"/>
      <c r="D383" s="315"/>
      <c r="E383" s="315"/>
      <c r="F383" s="315"/>
      <c r="G383" s="127"/>
    </row>
    <row r="384" spans="1:7" ht="27" customHeight="1" x14ac:dyDescent="0.3">
      <c r="A384" s="70" t="s">
        <v>361</v>
      </c>
      <c r="B384" s="130">
        <v>0</v>
      </c>
      <c r="C384" s="130"/>
      <c r="D384" s="149" t="s">
        <v>441</v>
      </c>
      <c r="E384" s="94"/>
      <c r="F384" s="204" t="s">
        <v>356</v>
      </c>
      <c r="G384" s="127"/>
    </row>
    <row r="385" spans="1:7" ht="27" customHeight="1" x14ac:dyDescent="0.3">
      <c r="A385" s="10" t="s">
        <v>391</v>
      </c>
      <c r="B385" s="130">
        <v>1</v>
      </c>
      <c r="C385" s="130"/>
      <c r="D385" s="113" t="s">
        <v>442</v>
      </c>
      <c r="E385" s="94"/>
      <c r="F385" s="204" t="s">
        <v>356</v>
      </c>
      <c r="G385" s="127"/>
    </row>
    <row r="386" spans="1:7" ht="45" x14ac:dyDescent="0.3">
      <c r="A386" s="8" t="s">
        <v>249</v>
      </c>
      <c r="B386" s="130">
        <v>2</v>
      </c>
      <c r="C386" s="130"/>
      <c r="D386" s="251">
        <v>1</v>
      </c>
      <c r="E386" s="252"/>
      <c r="F386" s="253"/>
      <c r="G386" s="127"/>
    </row>
    <row r="387" spans="1:7" ht="39.75" customHeight="1" x14ac:dyDescent="0.3">
      <c r="A387" s="59" t="s">
        <v>36</v>
      </c>
      <c r="B387" s="59"/>
      <c r="C387" s="59"/>
      <c r="D387" s="59">
        <f>SUM(B377:C382,B384:C386)</f>
        <v>12</v>
      </c>
      <c r="G387" s="127"/>
    </row>
    <row r="388" spans="1:7" x14ac:dyDescent="0.3">
      <c r="A388" s="5" t="s">
        <v>35</v>
      </c>
      <c r="B388" s="132"/>
      <c r="C388" s="133"/>
      <c r="D388" s="134">
        <f>D387/(COUNT(B377:C382,B384:C386)*2)</f>
        <v>0.66666666666666663</v>
      </c>
      <c r="G388" s="127"/>
    </row>
    <row r="389" spans="1:7" x14ac:dyDescent="0.3">
      <c r="A389" s="2"/>
      <c r="B389" s="135"/>
      <c r="C389" s="135"/>
      <c r="D389" s="135"/>
      <c r="G389" s="127"/>
    </row>
    <row r="390" spans="1:7" ht="18" x14ac:dyDescent="0.35">
      <c r="A390" s="42" t="s">
        <v>40</v>
      </c>
      <c r="B390" s="152"/>
      <c r="C390" s="153"/>
      <c r="D390" s="143">
        <f>SUM(D387,D373)</f>
        <v>28</v>
      </c>
      <c r="G390" s="127"/>
    </row>
    <row r="391" spans="1:7" ht="18" x14ac:dyDescent="0.35">
      <c r="A391" s="42" t="s">
        <v>205</v>
      </c>
      <c r="B391" s="152"/>
      <c r="C391" s="153"/>
      <c r="D391" s="168">
        <f>D390/(COUNT(B377:C382,B365:C372,B384:C386)*2)</f>
        <v>0.82352941176470584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43164</v>
      </c>
      <c r="B394" s="124"/>
      <c r="C394" s="135"/>
      <c r="D394" s="127"/>
      <c r="G394" s="127"/>
    </row>
    <row r="395" spans="1:7" x14ac:dyDescent="0.3">
      <c r="A395" s="309" t="s">
        <v>30</v>
      </c>
      <c r="B395" s="310" t="s">
        <v>31</v>
      </c>
      <c r="C395" s="310"/>
      <c r="D395" s="310" t="s">
        <v>46</v>
      </c>
      <c r="E395" s="311" t="s">
        <v>310</v>
      </c>
      <c r="F395" s="311" t="s">
        <v>360</v>
      </c>
      <c r="G395" s="127"/>
    </row>
    <row r="396" spans="1:7" x14ac:dyDescent="0.3">
      <c r="A396" s="309"/>
      <c r="B396" s="41" t="s">
        <v>34</v>
      </c>
      <c r="C396" s="41" t="s">
        <v>33</v>
      </c>
      <c r="D396" s="310"/>
      <c r="E396" s="311"/>
      <c r="F396" s="311"/>
      <c r="G396" s="127"/>
    </row>
    <row r="397" spans="1:7" x14ac:dyDescent="0.3">
      <c r="A397" s="196" t="s">
        <v>103</v>
      </c>
      <c r="B397" s="197"/>
      <c r="C397" s="197"/>
      <c r="D397" s="197"/>
      <c r="E397" s="197"/>
      <c r="F397" s="197"/>
      <c r="G397" s="127"/>
    </row>
    <row r="398" spans="1:7" ht="19.5" customHeight="1" x14ac:dyDescent="0.3">
      <c r="A398" s="18" t="s">
        <v>102</v>
      </c>
      <c r="B398" s="130">
        <v>2</v>
      </c>
      <c r="C398" s="130"/>
      <c r="D398" s="294"/>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ht="33" x14ac:dyDescent="0.3">
      <c r="A412" s="4" t="s">
        <v>225</v>
      </c>
      <c r="B412" s="130">
        <v>1</v>
      </c>
      <c r="C412" s="130"/>
      <c r="D412" s="95" t="s">
        <v>444</v>
      </c>
      <c r="E412" s="94"/>
      <c r="F412" s="204" t="s">
        <v>356</v>
      </c>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50.25" x14ac:dyDescent="0.35">
      <c r="A432" s="261" t="s">
        <v>107</v>
      </c>
      <c r="B432" s="130">
        <v>0</v>
      </c>
      <c r="C432" s="136">
        <f>IF(B432=0, -10, IF(B432=1, -5, "0"))</f>
        <v>-10</v>
      </c>
      <c r="D432" s="95" t="s">
        <v>443</v>
      </c>
      <c r="E432" s="95" t="s">
        <v>411</v>
      </c>
      <c r="F432" s="204" t="s">
        <v>356</v>
      </c>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5" t="s">
        <v>379</v>
      </c>
      <c r="B435" s="315"/>
      <c r="C435" s="315"/>
      <c r="D435" s="315"/>
      <c r="E435" s="315"/>
      <c r="F435" s="315"/>
      <c r="G435" s="12"/>
    </row>
    <row r="436" spans="1:7" ht="26.25" customHeight="1" x14ac:dyDescent="0.3">
      <c r="A436" s="70" t="s">
        <v>361</v>
      </c>
      <c r="B436" s="130">
        <v>2</v>
      </c>
      <c r="C436" s="130"/>
      <c r="D436" s="129"/>
      <c r="E436" s="94"/>
      <c r="F436" s="204"/>
      <c r="G436" s="233"/>
    </row>
    <row r="437" spans="1:7"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51">
        <v>1</v>
      </c>
      <c r="E439" s="252"/>
      <c r="F439" s="253"/>
      <c r="G439" s="12"/>
    </row>
    <row r="440" spans="1:7" ht="27.75" customHeight="1" x14ac:dyDescent="0.3">
      <c r="A440" s="59" t="s">
        <v>36</v>
      </c>
      <c r="B440" s="59"/>
      <c r="C440" s="59"/>
      <c r="D440" s="59">
        <f>SUM(B430:C434,B436:C439)</f>
        <v>6</v>
      </c>
    </row>
    <row r="441" spans="1:7" x14ac:dyDescent="0.3">
      <c r="A441" s="5" t="s">
        <v>35</v>
      </c>
      <c r="B441" s="132"/>
      <c r="C441" s="133"/>
      <c r="D441" s="134">
        <f>D440/(COUNT(B430:C434,B436:C439)*2)</f>
        <v>0.3</v>
      </c>
    </row>
    <row r="442" spans="1:7" x14ac:dyDescent="0.3">
      <c r="A442" s="2"/>
      <c r="B442" s="135"/>
      <c r="C442" s="135"/>
      <c r="D442" s="135"/>
    </row>
    <row r="443" spans="1:7" ht="18" x14ac:dyDescent="0.35">
      <c r="A443" s="42" t="s">
        <v>41</v>
      </c>
      <c r="B443" s="152"/>
      <c r="C443" s="153"/>
      <c r="D443" s="143">
        <f>SUM(D440,D417,D426,D406)</f>
        <v>45</v>
      </c>
    </row>
    <row r="444" spans="1:7" ht="18" x14ac:dyDescent="0.35">
      <c r="A444" s="42" t="s">
        <v>206</v>
      </c>
      <c r="B444" s="152"/>
      <c r="C444" s="153"/>
      <c r="D444" s="144">
        <f>D443/(COUNT(B430:C434,B410:C416,B421:C425,B398:C405,B436:C439)*2)</f>
        <v>0.75</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43164</v>
      </c>
      <c r="B447" s="124"/>
      <c r="C447" s="135"/>
      <c r="D447" s="124"/>
    </row>
    <row r="448" spans="1:7" x14ac:dyDescent="0.3">
      <c r="A448" s="309" t="s">
        <v>30</v>
      </c>
      <c r="B448" s="310" t="s">
        <v>31</v>
      </c>
      <c r="C448" s="310"/>
      <c r="D448" s="310" t="s">
        <v>46</v>
      </c>
      <c r="E448" s="311" t="s">
        <v>310</v>
      </c>
      <c r="F448" s="311" t="s">
        <v>360</v>
      </c>
      <c r="G448" s="127"/>
    </row>
    <row r="449" spans="1:6" x14ac:dyDescent="0.3">
      <c r="A449" s="309"/>
      <c r="B449" s="41" t="s">
        <v>34</v>
      </c>
      <c r="C449" s="41" t="s">
        <v>33</v>
      </c>
      <c r="D449" s="310"/>
      <c r="E449" s="311"/>
      <c r="F449" s="311"/>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1</v>
      </c>
      <c r="C463" s="130"/>
      <c r="D463" s="95" t="s">
        <v>446</v>
      </c>
      <c r="E463" s="94"/>
      <c r="F463" s="204" t="s">
        <v>356</v>
      </c>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2" t="s">
        <v>379</v>
      </c>
      <c r="B471" s="313"/>
      <c r="C471" s="313"/>
      <c r="D471" s="313"/>
      <c r="E471" s="313"/>
      <c r="F471" s="313"/>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130">
        <v>2</v>
      </c>
      <c r="C476" s="140"/>
      <c r="D476" s="251">
        <v>1</v>
      </c>
      <c r="E476" s="252"/>
      <c r="F476" s="253"/>
    </row>
    <row r="477" spans="1:7" x14ac:dyDescent="0.3">
      <c r="A477" s="5" t="s">
        <v>36</v>
      </c>
      <c r="B477" s="5"/>
      <c r="C477" s="5"/>
      <c r="D477" s="234">
        <f>SUM(B461:C470,B472:C476)</f>
        <v>29</v>
      </c>
    </row>
    <row r="478" spans="1:7" x14ac:dyDescent="0.3">
      <c r="A478" s="5" t="s">
        <v>35</v>
      </c>
      <c r="B478" s="132"/>
      <c r="C478" s="133"/>
      <c r="D478" s="134">
        <f>D477/(COUNT(B461:C470,B472:C476)*2)</f>
        <v>0.96666666666666667</v>
      </c>
    </row>
    <row r="479" spans="1:7" x14ac:dyDescent="0.3">
      <c r="A479" s="2"/>
      <c r="B479" s="135"/>
      <c r="C479" s="135"/>
      <c r="D479" s="135"/>
    </row>
    <row r="480" spans="1:7" ht="18" x14ac:dyDescent="0.35">
      <c r="A480" s="42" t="s">
        <v>115</v>
      </c>
      <c r="B480" s="152"/>
      <c r="C480" s="153"/>
      <c r="D480" s="143">
        <f>SUM(D477,D457)</f>
        <v>41</v>
      </c>
    </row>
    <row r="481" spans="1:7" ht="18" x14ac:dyDescent="0.35">
      <c r="A481" s="42" t="s">
        <v>207</v>
      </c>
      <c r="B481" s="152"/>
      <c r="C481" s="153"/>
      <c r="D481" s="144">
        <f>D480/(COUNT(B461:C470,B451:C456,B472:C476)*2)</f>
        <v>0.97619047619047616</v>
      </c>
    </row>
    <row r="482" spans="1:7" x14ac:dyDescent="0.3">
      <c r="A482" s="1"/>
      <c r="B482" s="124"/>
      <c r="C482" s="135"/>
      <c r="D482" s="124"/>
    </row>
    <row r="483" spans="1:7" ht="21.75" customHeight="1" x14ac:dyDescent="0.35">
      <c r="A483" s="314" t="s">
        <v>367</v>
      </c>
      <c r="B483" s="314"/>
      <c r="C483" s="314"/>
      <c r="D483" s="314"/>
      <c r="E483" s="185"/>
      <c r="F483" s="201"/>
    </row>
    <row r="484" spans="1:7" x14ac:dyDescent="0.3">
      <c r="A484" s="74">
        <f>B11</f>
        <v>43164</v>
      </c>
      <c r="B484" s="124"/>
      <c r="C484" s="135"/>
      <c r="D484" s="124"/>
    </row>
    <row r="485" spans="1:7" x14ac:dyDescent="0.3">
      <c r="A485" s="309" t="s">
        <v>30</v>
      </c>
      <c r="B485" s="310" t="s">
        <v>31</v>
      </c>
      <c r="C485" s="310"/>
      <c r="D485" s="310" t="s">
        <v>46</v>
      </c>
      <c r="E485" s="311" t="s">
        <v>310</v>
      </c>
      <c r="F485" s="311" t="s">
        <v>360</v>
      </c>
      <c r="G485" s="127"/>
    </row>
    <row r="486" spans="1:7" x14ac:dyDescent="0.3">
      <c r="A486" s="309"/>
      <c r="B486" s="41" t="s">
        <v>34</v>
      </c>
      <c r="C486" s="41" t="s">
        <v>33</v>
      </c>
      <c r="D486" s="310"/>
      <c r="E486" s="311"/>
      <c r="F486" s="311"/>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130" t="s">
        <v>32</v>
      </c>
      <c r="C498" s="213"/>
      <c r="D498" s="251"/>
      <c r="E498" s="252"/>
      <c r="F498" s="253"/>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43164</v>
      </c>
      <c r="B506" s="124"/>
      <c r="C506" s="135"/>
      <c r="D506" s="124"/>
    </row>
    <row r="507" spans="1:7" x14ac:dyDescent="0.3">
      <c r="A507" s="309" t="s">
        <v>30</v>
      </c>
      <c r="B507" s="310" t="s">
        <v>31</v>
      </c>
      <c r="C507" s="310"/>
      <c r="D507" s="310" t="s">
        <v>46</v>
      </c>
      <c r="E507" s="311" t="s">
        <v>310</v>
      </c>
      <c r="F507" s="311" t="s">
        <v>360</v>
      </c>
      <c r="G507" s="127"/>
    </row>
    <row r="508" spans="1:7" x14ac:dyDescent="0.3">
      <c r="A508" s="309"/>
      <c r="B508" s="41" t="s">
        <v>34</v>
      </c>
      <c r="C508" s="41" t="s">
        <v>33</v>
      </c>
      <c r="D508" s="310"/>
      <c r="E508" s="311"/>
      <c r="F508" s="311"/>
    </row>
    <row r="509" spans="1:7" ht="33" x14ac:dyDescent="0.3">
      <c r="A509" s="6" t="s">
        <v>15</v>
      </c>
      <c r="B509" s="130">
        <v>1</v>
      </c>
      <c r="C509" s="130"/>
      <c r="D509" s="95" t="s">
        <v>447</v>
      </c>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130">
        <v>0</v>
      </c>
      <c r="C512" s="140"/>
      <c r="D512" s="251">
        <v>0</v>
      </c>
      <c r="E512" s="254"/>
      <c r="F512" s="255"/>
    </row>
    <row r="513" spans="1:7" x14ac:dyDescent="0.3">
      <c r="A513" s="5" t="s">
        <v>36</v>
      </c>
      <c r="B513" s="5"/>
      <c r="C513" s="5"/>
      <c r="D513" s="59">
        <f>SUM(B509:C512)</f>
        <v>5</v>
      </c>
    </row>
    <row r="514" spans="1:7" x14ac:dyDescent="0.3">
      <c r="A514" s="5" t="s">
        <v>35</v>
      </c>
      <c r="B514" s="132"/>
      <c r="C514" s="133"/>
      <c r="D514" s="134">
        <f>D513/(COUNT(B509:C512)*2)</f>
        <v>0.625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43164</v>
      </c>
      <c r="B517" s="124"/>
      <c r="C517" s="135"/>
      <c r="D517" s="124"/>
    </row>
    <row r="518" spans="1:7" x14ac:dyDescent="0.3">
      <c r="A518" s="309" t="s">
        <v>30</v>
      </c>
      <c r="B518" s="310" t="s">
        <v>31</v>
      </c>
      <c r="C518" s="310"/>
      <c r="D518" s="310" t="s">
        <v>46</v>
      </c>
      <c r="E518" s="311" t="s">
        <v>310</v>
      </c>
      <c r="F518" s="311" t="s">
        <v>360</v>
      </c>
      <c r="G518" s="127"/>
    </row>
    <row r="519" spans="1:7" x14ac:dyDescent="0.3">
      <c r="A519" s="309"/>
      <c r="B519" s="41" t="s">
        <v>34</v>
      </c>
      <c r="C519" s="41" t="s">
        <v>33</v>
      </c>
      <c r="D519" s="310"/>
      <c r="E519" s="311"/>
      <c r="F519" s="311"/>
    </row>
    <row r="520" spans="1:7" x14ac:dyDescent="0.3">
      <c r="A520" s="4" t="s">
        <v>9</v>
      </c>
      <c r="B520" s="130">
        <v>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t="s">
        <v>448</v>
      </c>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v>1</v>
      </c>
      <c r="C529" s="140"/>
      <c r="D529" s="174" t="s">
        <v>449</v>
      </c>
      <c r="E529" s="94"/>
      <c r="F529" s="204" t="s">
        <v>357</v>
      </c>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130">
        <v>2</v>
      </c>
      <c r="C532" s="140"/>
      <c r="D532" s="251">
        <v>1</v>
      </c>
      <c r="E532" s="252"/>
      <c r="F532" s="253"/>
    </row>
    <row r="533" spans="1:7" x14ac:dyDescent="0.3">
      <c r="A533" s="5" t="s">
        <v>36</v>
      </c>
      <c r="B533" s="5"/>
      <c r="C533" s="5"/>
      <c r="D533" s="5">
        <f>SUM(B520:C532)</f>
        <v>21</v>
      </c>
    </row>
    <row r="534" spans="1:7" x14ac:dyDescent="0.3">
      <c r="A534" s="5" t="s">
        <v>35</v>
      </c>
      <c r="B534" s="132"/>
      <c r="C534" s="133"/>
      <c r="D534" s="134">
        <f>D533/(COUNT(B520:C532)*2)</f>
        <v>0.95454545454545459</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43164</v>
      </c>
      <c r="B537" s="124"/>
      <c r="C537" s="135"/>
      <c r="D537" s="124"/>
      <c r="G537" s="127"/>
    </row>
    <row r="538" spans="1:7" x14ac:dyDescent="0.3">
      <c r="A538" s="309" t="s">
        <v>30</v>
      </c>
      <c r="B538" s="310" t="s">
        <v>31</v>
      </c>
      <c r="C538" s="310"/>
      <c r="D538" s="310" t="s">
        <v>46</v>
      </c>
      <c r="E538" s="311" t="s">
        <v>310</v>
      </c>
      <c r="F538" s="311" t="s">
        <v>360</v>
      </c>
      <c r="G538" s="127"/>
    </row>
    <row r="539" spans="1:7" x14ac:dyDescent="0.3">
      <c r="A539" s="309"/>
      <c r="B539" s="41" t="s">
        <v>34</v>
      </c>
      <c r="C539" s="41" t="s">
        <v>33</v>
      </c>
      <c r="D539" s="310"/>
      <c r="E539" s="311"/>
      <c r="F539" s="311"/>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130" t="s">
        <v>32</v>
      </c>
      <c r="C543" s="130"/>
      <c r="D543" s="251"/>
      <c r="E543" s="252"/>
      <c r="F543" s="253"/>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0.85</v>
      </c>
    </row>
    <row r="548" spans="1:4" ht="22.5" x14ac:dyDescent="0.45">
      <c r="A548" s="35" t="s">
        <v>45</v>
      </c>
      <c r="B548" s="181"/>
      <c r="C548" s="182"/>
      <c r="D548" s="183">
        <f>SUM(D544,D533,D513,D502,D443,D390,D357,D45,D317,D265,D157,D480,D204,D102)</f>
        <v>572</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0.93770491803278688</v>
      </c>
    </row>
  </sheetData>
  <sheetProtection algorithmName="SHA-512" hashValue="l699lsHJ/+G0K8cFycfVqGrLHLZvoAP8rV6ZvItTQ/aRwKIr6PcY9sULnrDvf5LhdrWMcIzNiPOQWpfWfxTAQQ==" saltValue="eN3iS3YpxAxhEYO9Q6hM8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2 B53:B60 B65:B83 B88:B93 B39:B41 B110:B116 B121:B138 B143:B147 B95:B99 B165:B171 B176:B194 B149:B153 B212:B221 B226:B243 B248:B255 B196:B200 B273:B284 B289:B307 B257:B260 B325:B332 B337:B348 B309:B312 B365:B372 B377:B382 B350:B353 B398:B405 B410:B416 B421:B425 B430:B434 B384:B386 B451:B456 B461:B470 B436:B438 B488:B492 B472:B476 B496:B498 B509:B512 B540:B543">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39 B261 B313"/>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9" zoomScale="80" zoomScaleNormal="90" zoomScaleSheetLayoutView="80" workbookViewId="0">
      <selection activeCell="F192" sqref="F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28"/>
      <c r="E1" s="328"/>
      <c r="F1" s="328"/>
      <c r="G1" s="328"/>
    </row>
    <row r="2" spans="1:7" s="12" customFormat="1" ht="24.75" x14ac:dyDescent="0.5">
      <c r="A2" s="11"/>
      <c r="B2" s="24">
        <v>1</v>
      </c>
      <c r="D2" s="249"/>
      <c r="E2" s="249"/>
      <c r="F2" s="249"/>
      <c r="G2" s="125"/>
    </row>
    <row r="3" spans="1:7" s="12" customFormat="1" ht="24.75" x14ac:dyDescent="0.5">
      <c r="A3" s="11"/>
      <c r="B3" s="24">
        <v>2</v>
      </c>
      <c r="D3" s="249"/>
      <c r="E3" s="249"/>
      <c r="F3" s="249"/>
      <c r="G3" s="125"/>
    </row>
    <row r="4" spans="1:7" s="12" customFormat="1" ht="16.5" customHeight="1" x14ac:dyDescent="0.5">
      <c r="A4" s="11"/>
      <c r="B4" s="24" t="s">
        <v>32</v>
      </c>
      <c r="D4" s="13"/>
      <c r="E4" s="249"/>
      <c r="F4" s="249"/>
      <c r="G4" s="125"/>
    </row>
    <row r="5" spans="1:7" s="12" customFormat="1" ht="16.5" customHeight="1" x14ac:dyDescent="0.5">
      <c r="A5" s="11"/>
      <c r="D5" s="249"/>
      <c r="E5" s="249"/>
      <c r="F5" s="249"/>
      <c r="G5" s="125"/>
    </row>
    <row r="6" spans="1:7" s="12" customFormat="1" ht="37.5" customHeight="1" x14ac:dyDescent="0.5">
      <c r="A6" s="349" t="s">
        <v>50</v>
      </c>
      <c r="B6" s="349"/>
      <c r="C6" s="349"/>
      <c r="D6" s="349"/>
      <c r="E6" s="349"/>
      <c r="F6" s="349"/>
      <c r="G6" s="125"/>
    </row>
    <row r="7" spans="1:7" s="12" customFormat="1" ht="21.75" customHeight="1" x14ac:dyDescent="0.5">
      <c r="A7" s="330" t="str">
        <f>'A1 Exploitation'!A8:F8</f>
        <v>MENZAH 9</v>
      </c>
      <c r="B7" s="330"/>
      <c r="C7" s="330"/>
      <c r="D7" s="330"/>
      <c r="E7" s="330"/>
      <c r="F7" s="330"/>
      <c r="G7" s="125"/>
    </row>
    <row r="8" spans="1:7" s="12" customFormat="1" ht="24.75" x14ac:dyDescent="0.5">
      <c r="A8" s="14" t="s">
        <v>42</v>
      </c>
      <c r="B8" s="350" t="str">
        <f>'A1 Exploitation'!B9:F9</f>
        <v>Dr Hend KAMOUN</v>
      </c>
      <c r="C8" s="350"/>
      <c r="D8" s="350"/>
      <c r="E8" s="350"/>
      <c r="F8" s="350"/>
      <c r="G8" s="125"/>
    </row>
    <row r="9" spans="1:7" s="12" customFormat="1" ht="24.75" x14ac:dyDescent="0.5">
      <c r="A9" s="15" t="s">
        <v>44</v>
      </c>
      <c r="B9" s="351" t="str">
        <f>'A1 Exploitation'!B10:F10</f>
        <v>Chefs rayons et directeur magasin</v>
      </c>
      <c r="C9" s="351"/>
      <c r="D9" s="351"/>
      <c r="E9" s="351"/>
      <c r="F9" s="351"/>
      <c r="G9" s="125"/>
    </row>
    <row r="10" spans="1:7" s="12" customFormat="1" ht="24.75" x14ac:dyDescent="0.5">
      <c r="A10" s="14" t="s">
        <v>43</v>
      </c>
      <c r="B10" s="348">
        <f>'A1 Exploitation'!B11:F11</f>
        <v>43164</v>
      </c>
      <c r="C10" s="348"/>
      <c r="D10" s="348"/>
      <c r="E10" s="348"/>
      <c r="F10" s="348"/>
      <c r="G10" s="125"/>
    </row>
    <row r="11" spans="1:7" s="12" customFormat="1" ht="24.75" x14ac:dyDescent="0.5">
      <c r="A11" s="14" t="s">
        <v>294</v>
      </c>
      <c r="B11" s="347">
        <f>D199</f>
        <v>0.95258620689655171</v>
      </c>
      <c r="C11" s="347"/>
      <c r="D11" s="347"/>
      <c r="E11" s="347"/>
      <c r="F11" s="347"/>
      <c r="G11" s="125"/>
    </row>
    <row r="12" spans="1:7" s="12" customFormat="1" ht="22.5" x14ac:dyDescent="0.45">
      <c r="A12" s="11"/>
      <c r="D12" s="326"/>
      <c r="E12" s="326"/>
      <c r="F12" s="326"/>
      <c r="G12" s="326"/>
    </row>
    <row r="13" spans="1:7" s="12" customFormat="1" ht="11.25" customHeight="1" x14ac:dyDescent="0.3">
      <c r="A13" s="309" t="s">
        <v>30</v>
      </c>
      <c r="B13" s="310" t="s">
        <v>31</v>
      </c>
      <c r="C13" s="310"/>
      <c r="D13" s="310" t="s">
        <v>46</v>
      </c>
      <c r="E13" s="310" t="s">
        <v>190</v>
      </c>
      <c r="F13" s="310" t="s">
        <v>191</v>
      </c>
      <c r="G13" s="112"/>
    </row>
    <row r="14" spans="1:7" s="12" customFormat="1" ht="12.75" customHeight="1" x14ac:dyDescent="0.3">
      <c r="A14" s="309"/>
      <c r="B14" s="34" t="s">
        <v>34</v>
      </c>
      <c r="C14" s="34" t="s">
        <v>33</v>
      </c>
      <c r="D14" s="310"/>
      <c r="E14" s="310"/>
      <c r="F14" s="310"/>
      <c r="G14" s="127"/>
    </row>
    <row r="15" spans="1:7" x14ac:dyDescent="0.3">
      <c r="A15" s="17"/>
      <c r="B15" s="17"/>
      <c r="C15" s="17"/>
      <c r="D15" s="17"/>
    </row>
    <row r="16" spans="1:7" ht="19.5" x14ac:dyDescent="0.4">
      <c r="A16" s="342" t="s">
        <v>0</v>
      </c>
      <c r="B16" s="343"/>
      <c r="C16" s="343"/>
      <c r="D16" s="343"/>
      <c r="E16" s="343"/>
      <c r="F16" s="343"/>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ht="30.75" x14ac:dyDescent="0.3">
      <c r="A20" s="17" t="s">
        <v>151</v>
      </c>
      <c r="B20" s="94">
        <v>1</v>
      </c>
      <c r="C20" s="94"/>
      <c r="D20" s="96" t="s">
        <v>415</v>
      </c>
      <c r="E20" s="94"/>
      <c r="F20" s="94" t="s">
        <v>357</v>
      </c>
    </row>
    <row r="21" spans="1:7" x14ac:dyDescent="0.3">
      <c r="A21" s="44" t="s">
        <v>210</v>
      </c>
      <c r="B21" s="94">
        <v>2</v>
      </c>
      <c r="C21" s="94"/>
      <c r="D21" s="97"/>
      <c r="E21" s="94"/>
      <c r="F21" s="94"/>
    </row>
    <row r="22" spans="1:7" x14ac:dyDescent="0.3">
      <c r="A22" s="344" t="s">
        <v>36</v>
      </c>
      <c r="B22" s="340"/>
      <c r="C22" s="341"/>
      <c r="D22" s="250">
        <f>SUM(B17:C21)</f>
        <v>9</v>
      </c>
    </row>
    <row r="23" spans="1:7" x14ac:dyDescent="0.3">
      <c r="A23" s="335" t="s">
        <v>295</v>
      </c>
      <c r="B23" s="336"/>
      <c r="C23" s="337"/>
      <c r="D23" s="33">
        <f>D22/(COUNT(B17:C21)*2)</f>
        <v>0.9</v>
      </c>
    </row>
    <row r="24" spans="1:7" s="22" customFormat="1" x14ac:dyDescent="0.3">
      <c r="A24" s="26"/>
      <c r="B24" s="27"/>
      <c r="C24" s="27"/>
      <c r="D24" s="28"/>
      <c r="G24" s="126"/>
    </row>
    <row r="25" spans="1:7" ht="19.5" x14ac:dyDescent="0.4">
      <c r="A25" s="333" t="s">
        <v>4</v>
      </c>
      <c r="B25" s="334"/>
      <c r="C25" s="334"/>
      <c r="D25" s="334"/>
      <c r="E25" s="334"/>
      <c r="F25" s="334"/>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t="s">
        <v>32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5" t="s">
        <v>36</v>
      </c>
      <c r="B33" s="336"/>
      <c r="C33" s="337"/>
      <c r="D33" s="248">
        <f>SUM(B26:C32)</f>
        <v>12</v>
      </c>
    </row>
    <row r="34" spans="1:7" x14ac:dyDescent="0.3">
      <c r="A34" s="335" t="s">
        <v>295</v>
      </c>
      <c r="B34" s="336"/>
      <c r="C34" s="337"/>
      <c r="D34" s="33">
        <f>D33/(COUNT(B26:C32)*2)</f>
        <v>1</v>
      </c>
    </row>
    <row r="35" spans="1:7" s="22" customFormat="1" x14ac:dyDescent="0.3">
      <c r="A35" s="26"/>
      <c r="B35" s="27"/>
      <c r="C35" s="27"/>
      <c r="D35" s="28"/>
      <c r="G35" s="126"/>
    </row>
    <row r="36" spans="1:7" s="22" customFormat="1" ht="19.5" x14ac:dyDescent="0.4">
      <c r="A36" s="333" t="s">
        <v>219</v>
      </c>
      <c r="B36" s="334"/>
      <c r="C36" s="334"/>
      <c r="D36" s="334"/>
      <c r="E36" s="334"/>
      <c r="F36" s="334"/>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5" t="s">
        <v>36</v>
      </c>
      <c r="B42" s="336"/>
      <c r="C42" s="337"/>
      <c r="D42" s="248">
        <f>SUM(B37:C41)</f>
        <v>10</v>
      </c>
      <c r="E42" s="13"/>
      <c r="F42" s="13"/>
      <c r="G42" s="126"/>
    </row>
    <row r="43" spans="1:7" s="22" customFormat="1" x14ac:dyDescent="0.3">
      <c r="A43" s="335" t="s">
        <v>295</v>
      </c>
      <c r="B43" s="336"/>
      <c r="C43" s="337"/>
      <c r="D43" s="33">
        <f>D42/(COUNT(B37:C41)*2)</f>
        <v>1</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297">
        <v>0.43</v>
      </c>
      <c r="E50" s="94"/>
      <c r="F50" s="94"/>
    </row>
    <row r="51" spans="1:7" ht="18" x14ac:dyDescent="0.35">
      <c r="A51" s="40" t="s">
        <v>296</v>
      </c>
      <c r="B51" s="94">
        <v>2</v>
      </c>
      <c r="C51" s="120" t="str">
        <f>IF(B51=0, -5, "0")</f>
        <v>0</v>
      </c>
      <c r="D51" s="98"/>
      <c r="E51" s="94"/>
      <c r="F51" s="94"/>
    </row>
    <row r="52" spans="1:7" x14ac:dyDescent="0.3">
      <c r="A52" s="335" t="s">
        <v>36</v>
      </c>
      <c r="B52" s="336"/>
      <c r="C52" s="337"/>
      <c r="D52" s="248">
        <f>SUM(B46:C51)</f>
        <v>12</v>
      </c>
    </row>
    <row r="53" spans="1:7" x14ac:dyDescent="0.3">
      <c r="A53" s="335" t="s">
        <v>295</v>
      </c>
      <c r="B53" s="336"/>
      <c r="C53" s="337"/>
      <c r="D53" s="33">
        <f>D52/(COUNT(B46:C51)*2)</f>
        <v>1</v>
      </c>
    </row>
    <row r="54" spans="1:7" s="22" customFormat="1" x14ac:dyDescent="0.3">
      <c r="A54" s="26"/>
      <c r="B54" s="27"/>
      <c r="C54" s="27"/>
      <c r="D54" s="28"/>
      <c r="G54" s="126"/>
    </row>
    <row r="55" spans="1:7" ht="19.5" x14ac:dyDescent="0.4">
      <c r="A55" s="333" t="s">
        <v>8</v>
      </c>
      <c r="B55" s="334"/>
      <c r="C55" s="334"/>
      <c r="D55" s="334"/>
      <c r="E55" s="334"/>
      <c r="F55" s="334"/>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50.25" x14ac:dyDescent="0.35">
      <c r="A60" s="43" t="s">
        <v>221</v>
      </c>
      <c r="B60" s="94">
        <v>2</v>
      </c>
      <c r="C60" s="120" t="str">
        <f>IF(B60=0, -5, "0")</f>
        <v>0</v>
      </c>
      <c r="D60" s="95" t="s">
        <v>445</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5" t="s">
        <v>36</v>
      </c>
      <c r="B63" s="336"/>
      <c r="C63" s="337"/>
      <c r="D63" s="248">
        <f>SUM(B56:C62)</f>
        <v>14</v>
      </c>
    </row>
    <row r="64" spans="1:7" x14ac:dyDescent="0.3">
      <c r="A64" s="335" t="s">
        <v>295</v>
      </c>
      <c r="B64" s="336"/>
      <c r="C64" s="337"/>
      <c r="D64" s="33">
        <f>D63/(COUNT(B56:C62)*2)</f>
        <v>1</v>
      </c>
    </row>
    <row r="65" spans="1:7" s="22" customFormat="1" x14ac:dyDescent="0.3">
      <c r="A65" s="26"/>
      <c r="B65" s="27"/>
      <c r="C65" s="27"/>
      <c r="D65" s="28"/>
      <c r="G65" s="126"/>
    </row>
    <row r="66" spans="1:7" ht="19.5" x14ac:dyDescent="0.4">
      <c r="A66" s="333" t="s">
        <v>130</v>
      </c>
      <c r="B66" s="334"/>
      <c r="C66" s="334"/>
      <c r="D66" s="334"/>
      <c r="E66" s="334"/>
      <c r="F66" s="334"/>
    </row>
    <row r="67" spans="1:7" ht="19.5" x14ac:dyDescent="0.4">
      <c r="A67" s="17" t="s">
        <v>271</v>
      </c>
      <c r="B67" s="100">
        <v>1</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t="s">
        <v>418</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5" t="s">
        <v>36</v>
      </c>
      <c r="B84" s="336"/>
      <c r="C84" s="337"/>
      <c r="D84" s="248">
        <f>SUM(B67:C83)</f>
        <v>27</v>
      </c>
    </row>
    <row r="85" spans="1:7" x14ac:dyDescent="0.3">
      <c r="A85" s="335" t="s">
        <v>295</v>
      </c>
      <c r="B85" s="336"/>
      <c r="C85" s="337"/>
      <c r="D85" s="33">
        <f>D84/(COUNT(B67:C83)*2)</f>
        <v>0.9642857142857143</v>
      </c>
    </row>
    <row r="86" spans="1:7" s="22" customFormat="1" x14ac:dyDescent="0.3">
      <c r="A86" s="26"/>
      <c r="B86" s="27"/>
      <c r="C86" s="27"/>
      <c r="D86" s="28"/>
      <c r="G86" s="126"/>
    </row>
    <row r="87" spans="1:7" ht="19.5" x14ac:dyDescent="0.4">
      <c r="A87" s="333" t="s">
        <v>211</v>
      </c>
      <c r="B87" s="334"/>
      <c r="C87" s="334"/>
      <c r="D87" s="334"/>
      <c r="E87" s="334"/>
      <c r="F87" s="334"/>
    </row>
    <row r="88" spans="1:7" ht="34.5" x14ac:dyDescent="0.4">
      <c r="A88" s="50" t="s">
        <v>273</v>
      </c>
      <c r="B88" s="110">
        <v>2</v>
      </c>
      <c r="C88" s="101"/>
      <c r="D88" s="102"/>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1</v>
      </c>
      <c r="C95" s="94"/>
      <c r="D95" s="95" t="s">
        <v>422</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50.25" x14ac:dyDescent="0.35">
      <c r="A99" s="46" t="s">
        <v>193</v>
      </c>
      <c r="B99" s="110">
        <v>2</v>
      </c>
      <c r="C99" s="120" t="str">
        <f>IF(B99=0, -5, "0")</f>
        <v>0</v>
      </c>
      <c r="D99" s="95" t="s">
        <v>421</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5" t="s">
        <v>36</v>
      </c>
      <c r="B102" s="336"/>
      <c r="C102" s="337"/>
      <c r="D102" s="248">
        <f>SUM(B88:C101)</f>
        <v>27</v>
      </c>
    </row>
    <row r="103" spans="1:7" x14ac:dyDescent="0.3">
      <c r="A103" s="335" t="s">
        <v>295</v>
      </c>
      <c r="B103" s="336"/>
      <c r="C103" s="337"/>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3" t="s">
        <v>212</v>
      </c>
      <c r="B106" s="334"/>
      <c r="C106" s="334"/>
      <c r="D106" s="334"/>
      <c r="E106" s="334"/>
      <c r="F106" s="334"/>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426</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5" t="s">
        <v>36</v>
      </c>
      <c r="B118" s="336"/>
      <c r="C118" s="337"/>
      <c r="D118" s="248">
        <f>SUM(B107:C117)</f>
        <v>22</v>
      </c>
      <c r="E118" s="13"/>
      <c r="F118" s="13"/>
      <c r="G118" s="126"/>
    </row>
    <row r="119" spans="1:7" s="22" customFormat="1" x14ac:dyDescent="0.3">
      <c r="A119" s="335" t="s">
        <v>295</v>
      </c>
      <c r="B119" s="336"/>
      <c r="C119" s="337"/>
      <c r="D119" s="33">
        <f>D118/(COUNT(B107:C117)*2)</f>
        <v>1</v>
      </c>
      <c r="E119" s="13"/>
      <c r="F119" s="13"/>
      <c r="G119" s="126"/>
    </row>
    <row r="120" spans="1:7" s="22" customFormat="1" x14ac:dyDescent="0.3">
      <c r="A120" s="26"/>
      <c r="B120" s="27"/>
      <c r="C120" s="27"/>
      <c r="D120" s="28"/>
      <c r="G120" s="126"/>
    </row>
    <row r="121" spans="1:7" ht="19.5" x14ac:dyDescent="0.4">
      <c r="A121" s="333" t="s">
        <v>185</v>
      </c>
      <c r="B121" s="334"/>
      <c r="C121" s="334"/>
      <c r="D121" s="334"/>
      <c r="E121" s="334"/>
      <c r="F121" s="334"/>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1</v>
      </c>
      <c r="C126" s="101"/>
      <c r="D126" s="107" t="s">
        <v>432</v>
      </c>
      <c r="E126" s="102"/>
      <c r="F126" s="94" t="s">
        <v>356</v>
      </c>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31.5" x14ac:dyDescent="0.35">
      <c r="A132" s="45" t="s">
        <v>317</v>
      </c>
      <c r="B132" s="111">
        <v>2</v>
      </c>
      <c r="C132" s="120" t="str">
        <f>IF(B132=0, -5, "0")</f>
        <v>0</v>
      </c>
      <c r="D132" s="107" t="s">
        <v>412</v>
      </c>
      <c r="E132" s="102"/>
      <c r="F132" s="94"/>
    </row>
    <row r="133" spans="1:7" x14ac:dyDescent="0.3">
      <c r="A133" s="335" t="s">
        <v>36</v>
      </c>
      <c r="B133" s="336"/>
      <c r="C133" s="337"/>
      <c r="D133" s="248">
        <f>SUM(B122:C132)</f>
        <v>21</v>
      </c>
    </row>
    <row r="134" spans="1:7" x14ac:dyDescent="0.3">
      <c r="A134" s="335" t="s">
        <v>295</v>
      </c>
      <c r="B134" s="336"/>
      <c r="C134" s="337"/>
      <c r="D134" s="32">
        <f>D133/(COUNT(B122:C132)*2)</f>
        <v>0.95454545454545459</v>
      </c>
    </row>
    <row r="135" spans="1:7" s="22" customFormat="1" x14ac:dyDescent="0.3">
      <c r="A135" s="26"/>
      <c r="B135" s="27"/>
      <c r="C135" s="27"/>
      <c r="D135" s="31"/>
      <c r="G135" s="126"/>
    </row>
    <row r="136" spans="1:7" ht="19.5" x14ac:dyDescent="0.4">
      <c r="A136" s="333" t="s">
        <v>71</v>
      </c>
      <c r="B136" s="334"/>
      <c r="C136" s="334"/>
      <c r="D136" s="334"/>
      <c r="E136" s="334"/>
      <c r="F136" s="334"/>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03"/>
      <c r="E139" s="94"/>
      <c r="F139" s="94"/>
    </row>
    <row r="140" spans="1:7" x14ac:dyDescent="0.3">
      <c r="A140" s="52" t="s">
        <v>278</v>
      </c>
      <c r="B140" s="110">
        <v>2</v>
      </c>
      <c r="C140" s="95"/>
      <c r="D140" s="293"/>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12"/>
      <c r="E142" s="94"/>
      <c r="F142" s="94"/>
    </row>
    <row r="143" spans="1:7" x14ac:dyDescent="0.3">
      <c r="A143" s="23" t="s">
        <v>304</v>
      </c>
      <c r="B143" s="110">
        <v>2</v>
      </c>
      <c r="C143" s="122"/>
      <c r="D143" s="98"/>
      <c r="E143" s="94"/>
      <c r="F143" s="94"/>
    </row>
    <row r="144" spans="1:7" ht="33.75" x14ac:dyDescent="0.35">
      <c r="A144" s="40" t="s">
        <v>237</v>
      </c>
      <c r="B144" s="110">
        <v>2</v>
      </c>
      <c r="C144" s="120" t="str">
        <f>IF(B144=0, -5, "0")</f>
        <v>0</v>
      </c>
      <c r="D144" s="129" t="s">
        <v>437</v>
      </c>
      <c r="E144" s="94"/>
      <c r="F144" s="94"/>
    </row>
    <row r="145" spans="1:7" ht="50.25" x14ac:dyDescent="0.35">
      <c r="A145" s="40" t="s">
        <v>195</v>
      </c>
      <c r="B145" s="110">
        <v>2</v>
      </c>
      <c r="C145" s="120" t="str">
        <f>IF(B145=0, -5, "0")</f>
        <v>0</v>
      </c>
      <c r="D145" s="129" t="s">
        <v>436</v>
      </c>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5" t="s">
        <v>36</v>
      </c>
      <c r="B149" s="336"/>
      <c r="C149" s="337"/>
      <c r="D149" s="248">
        <f>SUM(B137:C148)</f>
        <v>24</v>
      </c>
    </row>
    <row r="150" spans="1:7" x14ac:dyDescent="0.3">
      <c r="A150" s="335" t="s">
        <v>295</v>
      </c>
      <c r="B150" s="336"/>
      <c r="C150" s="337"/>
      <c r="D150" s="33">
        <f>D149/(COUNT(B137:C148)*2)</f>
        <v>1</v>
      </c>
    </row>
    <row r="151" spans="1:7" s="22" customFormat="1" x14ac:dyDescent="0.3">
      <c r="A151" s="26"/>
      <c r="B151" s="27"/>
      <c r="C151" s="27"/>
      <c r="D151" s="28"/>
      <c r="G151" s="126"/>
    </row>
    <row r="152" spans="1:7" ht="19.5" x14ac:dyDescent="0.4">
      <c r="A152" s="333" t="s">
        <v>217</v>
      </c>
      <c r="B152" s="334"/>
      <c r="C152" s="334"/>
      <c r="D152" s="334"/>
      <c r="E152" s="334"/>
      <c r="F152" s="334"/>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33.75" x14ac:dyDescent="0.35">
      <c r="A156" s="40" t="s">
        <v>307</v>
      </c>
      <c r="B156" s="94">
        <v>1</v>
      </c>
      <c r="C156" s="120" t="str">
        <f>IF(B156=0, -5, "0")</f>
        <v>0</v>
      </c>
      <c r="D156" s="116" t="s">
        <v>417</v>
      </c>
      <c r="E156" s="94"/>
      <c r="F156" s="94" t="s">
        <v>356</v>
      </c>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5" t="s">
        <v>36</v>
      </c>
      <c r="B161" s="340"/>
      <c r="C161" s="341"/>
      <c r="D161" s="250">
        <f>SUM(B153:C160)</f>
        <v>15</v>
      </c>
    </row>
    <row r="162" spans="1:7" x14ac:dyDescent="0.3">
      <c r="A162" s="335" t="s">
        <v>295</v>
      </c>
      <c r="B162" s="336"/>
      <c r="C162" s="337"/>
      <c r="D162" s="33">
        <f>D161/(COUNT(B153:C160)*2)</f>
        <v>0.9375</v>
      </c>
    </row>
    <row r="163" spans="1:7" s="22" customFormat="1" x14ac:dyDescent="0.3">
      <c r="A163" s="26"/>
      <c r="B163" s="27"/>
      <c r="C163" s="29"/>
      <c r="D163" s="30"/>
      <c r="G163" s="126"/>
    </row>
    <row r="164" spans="1:7" ht="19.5" x14ac:dyDescent="0.4">
      <c r="A164" s="333" t="s">
        <v>77</v>
      </c>
      <c r="B164" s="334"/>
      <c r="C164" s="334"/>
      <c r="D164" s="334"/>
      <c r="E164" s="334"/>
      <c r="F164" s="334"/>
    </row>
    <row r="165" spans="1:7" ht="18" x14ac:dyDescent="0.35">
      <c r="A165" s="40" t="s">
        <v>286</v>
      </c>
      <c r="B165" s="94">
        <v>2</v>
      </c>
      <c r="C165" s="120" t="str">
        <f>IF(B165=0, -5, "0")</f>
        <v>0</v>
      </c>
      <c r="D165" s="94"/>
      <c r="E165" s="94"/>
      <c r="F165" s="94"/>
    </row>
    <row r="166" spans="1:7" ht="33" x14ac:dyDescent="0.3">
      <c r="A166" s="17" t="s">
        <v>287</v>
      </c>
      <c r="B166" s="94">
        <v>1</v>
      </c>
      <c r="C166" s="94"/>
      <c r="D166" s="116" t="s">
        <v>435</v>
      </c>
      <c r="E166" s="94"/>
      <c r="F166" s="94" t="s">
        <v>356</v>
      </c>
    </row>
    <row r="167" spans="1:7" x14ac:dyDescent="0.3">
      <c r="A167" s="44" t="s">
        <v>215</v>
      </c>
      <c r="B167" s="94">
        <v>2</v>
      </c>
      <c r="C167" s="94"/>
      <c r="D167" s="95"/>
      <c r="E167" s="94"/>
      <c r="F167" s="94"/>
    </row>
    <row r="168" spans="1:7" x14ac:dyDescent="0.3">
      <c r="A168" s="17" t="s">
        <v>86</v>
      </c>
      <c r="B168" s="94">
        <v>1</v>
      </c>
      <c r="C168" s="94"/>
      <c r="D168" s="106" t="s">
        <v>434</v>
      </c>
      <c r="E168" s="95"/>
      <c r="F168" s="94" t="s">
        <v>356</v>
      </c>
    </row>
    <row r="169" spans="1:7" x14ac:dyDescent="0.3">
      <c r="A169" s="335" t="s">
        <v>36</v>
      </c>
      <c r="B169" s="336"/>
      <c r="C169" s="337"/>
      <c r="D169" s="248">
        <f>SUM(B165:C168)</f>
        <v>6</v>
      </c>
    </row>
    <row r="170" spans="1:7" x14ac:dyDescent="0.3">
      <c r="A170" s="335" t="s">
        <v>295</v>
      </c>
      <c r="B170" s="336"/>
      <c r="C170" s="337"/>
      <c r="D170" s="33">
        <f>D169/(COUNT(B165:C168)*2)</f>
        <v>0.75</v>
      </c>
    </row>
    <row r="171" spans="1:7" s="22" customFormat="1" x14ac:dyDescent="0.3">
      <c r="A171" s="26"/>
      <c r="B171" s="27"/>
      <c r="C171" s="27"/>
      <c r="D171" s="28"/>
      <c r="G171" s="126"/>
    </row>
    <row r="172" spans="1:7" ht="19.5" x14ac:dyDescent="0.4">
      <c r="A172" s="338" t="s">
        <v>17</v>
      </c>
      <c r="B172" s="339"/>
      <c r="C172" s="339"/>
      <c r="D172" s="339"/>
      <c r="E172" s="339"/>
      <c r="F172" s="339"/>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5" t="s">
        <v>36</v>
      </c>
      <c r="B177" s="336"/>
      <c r="C177" s="337"/>
      <c r="D177" s="248">
        <f>SUM(B173:C176)</f>
        <v>8</v>
      </c>
    </row>
    <row r="178" spans="1:7" x14ac:dyDescent="0.3">
      <c r="A178" s="335" t="s">
        <v>295</v>
      </c>
      <c r="B178" s="336"/>
      <c r="C178" s="337"/>
      <c r="D178" s="33">
        <f>D177/(COUNT(B173:C176)*2)</f>
        <v>1</v>
      </c>
    </row>
    <row r="179" spans="1:7" s="22" customFormat="1" x14ac:dyDescent="0.3">
      <c r="A179" s="26"/>
      <c r="B179" s="27"/>
      <c r="C179" s="27"/>
      <c r="D179" s="28"/>
      <c r="G179" s="126"/>
    </row>
    <row r="180" spans="1:7" ht="19.5" x14ac:dyDescent="0.4">
      <c r="A180" s="333" t="s">
        <v>78</v>
      </c>
      <c r="B180" s="334"/>
      <c r="C180" s="334"/>
      <c r="D180" s="334"/>
      <c r="E180" s="334"/>
      <c r="F180" s="334"/>
    </row>
    <row r="181" spans="1:7" x14ac:dyDescent="0.3">
      <c r="A181" s="44" t="s">
        <v>315</v>
      </c>
      <c r="B181" s="94">
        <v>0</v>
      </c>
      <c r="C181" s="94"/>
      <c r="D181" s="95" t="s">
        <v>450</v>
      </c>
      <c r="E181" s="95"/>
      <c r="F181" s="94" t="s">
        <v>357</v>
      </c>
    </row>
    <row r="182" spans="1:7" x14ac:dyDescent="0.3">
      <c r="A182" s="52" t="s">
        <v>220</v>
      </c>
      <c r="B182" s="94">
        <v>2</v>
      </c>
      <c r="C182" s="94"/>
      <c r="D182" s="95"/>
      <c r="E182" s="69"/>
      <c r="F182" s="94"/>
    </row>
    <row r="183" spans="1:7" ht="33" x14ac:dyDescent="0.3">
      <c r="A183" s="17" t="s">
        <v>88</v>
      </c>
      <c r="B183" s="94">
        <v>1</v>
      </c>
      <c r="C183" s="94"/>
      <c r="D183" s="116" t="s">
        <v>423</v>
      </c>
      <c r="E183" s="94"/>
      <c r="F183" s="94" t="s">
        <v>356</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5" t="s">
        <v>36</v>
      </c>
      <c r="B186" s="336"/>
      <c r="C186" s="337"/>
      <c r="D186" s="248">
        <f>SUM(B181:C185)</f>
        <v>7</v>
      </c>
    </row>
    <row r="187" spans="1:7" x14ac:dyDescent="0.3">
      <c r="A187" s="335" t="s">
        <v>295</v>
      </c>
      <c r="B187" s="336"/>
      <c r="C187" s="337"/>
      <c r="D187" s="33">
        <f>D186/(COUNT(B181:C185)*2)</f>
        <v>0.7</v>
      </c>
    </row>
    <row r="188" spans="1:7" s="22" customFormat="1" x14ac:dyDescent="0.3">
      <c r="A188" s="26"/>
      <c r="B188" s="27"/>
      <c r="C188" s="27"/>
      <c r="D188" s="28"/>
      <c r="G188" s="126"/>
    </row>
    <row r="189" spans="1:7" ht="19.5" x14ac:dyDescent="0.4">
      <c r="A189" s="333" t="s">
        <v>216</v>
      </c>
      <c r="B189" s="334"/>
      <c r="C189" s="334"/>
      <c r="D189" s="334"/>
      <c r="E189" s="334"/>
      <c r="F189" s="334"/>
    </row>
    <row r="190" spans="1:7" x14ac:dyDescent="0.3">
      <c r="A190" s="44" t="s">
        <v>371</v>
      </c>
      <c r="B190" s="94">
        <v>2</v>
      </c>
      <c r="C190" s="94"/>
      <c r="D190" s="94"/>
      <c r="E190" s="94"/>
      <c r="F190" s="94"/>
      <c r="G190" s="13"/>
    </row>
    <row r="191" spans="1:7" ht="18" x14ac:dyDescent="0.35">
      <c r="A191" s="273" t="s">
        <v>316</v>
      </c>
      <c r="B191" s="94">
        <v>2</v>
      </c>
      <c r="C191" s="120" t="str">
        <f>IF(B191=0, -5, "0")</f>
        <v>0</v>
      </c>
      <c r="D191" s="94"/>
      <c r="E191" s="94"/>
      <c r="F191" s="94"/>
    </row>
    <row r="192" spans="1:7" ht="33" x14ac:dyDescent="0.3">
      <c r="A192" s="20" t="s">
        <v>311</v>
      </c>
      <c r="B192" s="94">
        <v>1</v>
      </c>
      <c r="C192" s="94"/>
      <c r="D192" s="95" t="s">
        <v>451</v>
      </c>
      <c r="E192" s="94"/>
      <c r="F192" s="94" t="s">
        <v>356</v>
      </c>
    </row>
    <row r="193" spans="1:6" x14ac:dyDescent="0.3">
      <c r="A193" s="53" t="s">
        <v>189</v>
      </c>
      <c r="B193" s="94">
        <v>2</v>
      </c>
      <c r="C193" s="94"/>
      <c r="D193" s="94"/>
      <c r="E193" s="94"/>
      <c r="F193" s="94"/>
    </row>
    <row r="194" spans="1:6" x14ac:dyDescent="0.3">
      <c r="A194" s="335" t="s">
        <v>36</v>
      </c>
      <c r="B194" s="336"/>
      <c r="C194" s="337"/>
      <c r="D194" s="54">
        <f>SUM(B190:C193)</f>
        <v>7</v>
      </c>
    </row>
    <row r="195" spans="1:6" x14ac:dyDescent="0.3">
      <c r="A195" s="335" t="s">
        <v>295</v>
      </c>
      <c r="B195" s="336"/>
      <c r="C195" s="337"/>
      <c r="D195" s="33">
        <f>D194/(COUNT(B190:C193)*2)</f>
        <v>0.875</v>
      </c>
    </row>
    <row r="197" spans="1:6" ht="18" x14ac:dyDescent="0.35">
      <c r="A197" s="64" t="s">
        <v>246</v>
      </c>
      <c r="B197" s="63"/>
      <c r="C197" s="63"/>
      <c r="D197" s="295"/>
      <c r="E197" s="286"/>
      <c r="F197" s="287"/>
    </row>
    <row r="198" spans="1:6" ht="22.5" x14ac:dyDescent="0.3">
      <c r="A198" s="35" t="s">
        <v>322</v>
      </c>
      <c r="B198" s="36"/>
      <c r="C198" s="37"/>
      <c r="D198" s="38">
        <f>SUM(D194,D186,D177,D169,D161,D63,D52,D33,D22,D118,D149,D133,D102,D84,D42)</f>
        <v>221</v>
      </c>
    </row>
    <row r="199" spans="1:6" ht="22.5" x14ac:dyDescent="0.3">
      <c r="A199" s="35" t="s">
        <v>323</v>
      </c>
      <c r="B199" s="36"/>
      <c r="C199" s="37"/>
      <c r="D199" s="39">
        <f>D198/(COUNT(B190:C193,B181:C185,B173:C176,B165:C168,B153:C160,B56:C62,B46:C51,B26:C32,B17:C21,B107:C117,B137:C148,B122:C132,B88:C101,B67:C83,B37:C41)*2)</f>
        <v>0.95258620689655171</v>
      </c>
    </row>
  </sheetData>
  <sheetProtection algorithmName="SHA-512" hashValue="HpracoD2xruOvFKIv8GNnw/ge1WaabfRVW3hfISJaskA9qggmrXQ/ozXTpAsV7EN4BLK6FysJJ959Q6s2l4ixw==" saltValue="+sGoUirDrV3NO8tyNVVr2w=="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B549"/>
  <sheetViews>
    <sheetView view="pageBreakPreview" topLeftCell="A485" zoomScale="86" zoomScaleSheetLayoutView="86" workbookViewId="0">
      <selection activeCell="F485" sqref="F485:F486"/>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28"/>
      <c r="E1" s="328"/>
      <c r="F1" s="328"/>
      <c r="G1" s="328"/>
    </row>
    <row r="2" spans="1:7" ht="24.75" x14ac:dyDescent="0.5">
      <c r="C2" s="24">
        <v>1</v>
      </c>
      <c r="D2" s="274"/>
      <c r="E2" s="259"/>
      <c r="F2" s="199"/>
      <c r="G2" s="125"/>
    </row>
    <row r="3" spans="1:7" ht="24.75" x14ac:dyDescent="0.5">
      <c r="C3" s="24">
        <v>2</v>
      </c>
      <c r="D3" s="274"/>
      <c r="E3" s="259"/>
      <c r="F3" s="199"/>
      <c r="G3" s="125"/>
    </row>
    <row r="4" spans="1:7" ht="24.75" x14ac:dyDescent="0.5">
      <c r="C4" s="24" t="s">
        <v>32</v>
      </c>
      <c r="D4" s="274"/>
      <c r="E4" s="259"/>
      <c r="F4" s="199"/>
      <c r="G4" s="125"/>
    </row>
    <row r="5" spans="1:7" ht="24.75" x14ac:dyDescent="0.5">
      <c r="D5" s="274"/>
      <c r="E5" s="259"/>
      <c r="F5" s="199"/>
      <c r="G5" s="125"/>
    </row>
    <row r="6" spans="1:7" ht="24.75" x14ac:dyDescent="0.5">
      <c r="D6" s="274"/>
      <c r="E6" s="259"/>
      <c r="F6" s="199"/>
      <c r="G6" s="125"/>
    </row>
    <row r="7" spans="1:7" ht="24.75" x14ac:dyDescent="0.5">
      <c r="A7" s="329" t="s">
        <v>179</v>
      </c>
      <c r="B7" s="329"/>
      <c r="C7" s="329"/>
      <c r="D7" s="329"/>
      <c r="E7" s="329"/>
      <c r="F7" s="329"/>
      <c r="G7" s="125"/>
    </row>
    <row r="8" spans="1:7" ht="29.25" x14ac:dyDescent="0.5">
      <c r="A8" s="330" t="str">
        <f>'Page de garde'!D18</f>
        <v>MENZAH 9</v>
      </c>
      <c r="B8" s="330"/>
      <c r="C8" s="330"/>
      <c r="D8" s="330"/>
      <c r="E8" s="330"/>
      <c r="F8" s="330"/>
      <c r="G8" s="125"/>
    </row>
    <row r="9" spans="1:7" ht="24.75" x14ac:dyDescent="0.5">
      <c r="A9" s="14" t="s">
        <v>42</v>
      </c>
      <c r="B9" s="331" t="s">
        <v>452</v>
      </c>
      <c r="C9" s="331"/>
      <c r="D9" s="331"/>
      <c r="E9" s="331"/>
      <c r="F9" s="331"/>
      <c r="G9" s="125"/>
    </row>
    <row r="10" spans="1:7" ht="24.75" x14ac:dyDescent="0.5">
      <c r="A10" s="15" t="s">
        <v>44</v>
      </c>
      <c r="B10" s="332" t="s">
        <v>453</v>
      </c>
      <c r="C10" s="332"/>
      <c r="D10" s="332"/>
      <c r="E10" s="332"/>
      <c r="F10" s="332"/>
      <c r="G10" s="125"/>
    </row>
    <row r="11" spans="1:7" ht="24.75" x14ac:dyDescent="0.5">
      <c r="A11" s="14" t="s">
        <v>43</v>
      </c>
      <c r="B11" s="327">
        <v>43273</v>
      </c>
      <c r="C11" s="327"/>
      <c r="D11" s="327"/>
      <c r="E11" s="327"/>
      <c r="F11" s="327"/>
      <c r="G11" s="125"/>
    </row>
    <row r="12" spans="1:7" ht="24.75" x14ac:dyDescent="0.5">
      <c r="A12" s="14" t="s">
        <v>239</v>
      </c>
      <c r="B12" s="325">
        <f>D549</f>
        <v>0.95084745762711864</v>
      </c>
      <c r="C12" s="325"/>
      <c r="D12" s="325"/>
      <c r="E12" s="325"/>
      <c r="F12" s="325"/>
      <c r="G12" s="125"/>
    </row>
    <row r="13" spans="1:7" ht="22.5" x14ac:dyDescent="0.45">
      <c r="D13" s="326"/>
      <c r="E13" s="326"/>
      <c r="F13" s="326"/>
      <c r="G13" s="326"/>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43273</v>
      </c>
      <c r="B16" s="188"/>
      <c r="C16" s="188"/>
      <c r="D16" s="188"/>
      <c r="E16" s="188"/>
      <c r="F16" s="202"/>
    </row>
    <row r="17" spans="1:8" ht="16.5" customHeight="1" x14ac:dyDescent="0.3">
      <c r="A17" s="309" t="s">
        <v>30</v>
      </c>
      <c r="B17" s="310" t="s">
        <v>31</v>
      </c>
      <c r="C17" s="310"/>
      <c r="D17" s="310" t="s">
        <v>46</v>
      </c>
      <c r="E17" s="311" t="s">
        <v>310</v>
      </c>
      <c r="F17" s="311" t="s">
        <v>358</v>
      </c>
    </row>
    <row r="18" spans="1:8" ht="16.5" customHeight="1" x14ac:dyDescent="0.3">
      <c r="A18" s="309"/>
      <c r="B18" s="41" t="s">
        <v>34</v>
      </c>
      <c r="C18" s="41" t="s">
        <v>33</v>
      </c>
      <c r="D18" s="310"/>
      <c r="E18" s="311"/>
      <c r="F18" s="311"/>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99.75" customHeight="1"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33" x14ac:dyDescent="0.3">
      <c r="A36" s="4" t="s">
        <v>250</v>
      </c>
      <c r="B36" s="130">
        <v>1</v>
      </c>
      <c r="C36" s="131"/>
      <c r="D36" s="147" t="s">
        <v>468</v>
      </c>
      <c r="E36" s="106"/>
      <c r="F36" s="204" t="s">
        <v>356</v>
      </c>
      <c r="G36" s="127"/>
    </row>
    <row r="37" spans="1:7" x14ac:dyDescent="0.3">
      <c r="A37" s="4" t="s">
        <v>181</v>
      </c>
      <c r="B37" s="130">
        <v>2</v>
      </c>
      <c r="C37" s="130"/>
      <c r="D37" s="95"/>
      <c r="E37" s="94"/>
      <c r="F37" s="204"/>
    </row>
    <row r="38" spans="1:7" x14ac:dyDescent="0.3">
      <c r="A38" s="319" t="s">
        <v>379</v>
      </c>
      <c r="B38" s="320"/>
      <c r="C38" s="320"/>
      <c r="D38" s="320"/>
      <c r="E38" s="320"/>
      <c r="F38" s="321"/>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81">
        <f>IFERROR(E41/F41,"N.A")</f>
        <v>1</v>
      </c>
      <c r="E41" s="282">
        <f>COUNTIF('A1 Exploitation'!F21:F40,"ok")</f>
        <v>1</v>
      </c>
      <c r="F41" s="283">
        <f>COUNTA('A1 Exploitation'!F21:F40)</f>
        <v>1</v>
      </c>
    </row>
    <row r="42" spans="1:7" x14ac:dyDescent="0.3">
      <c r="A42" s="59" t="s">
        <v>36</v>
      </c>
      <c r="B42" s="59"/>
      <c r="C42" s="59"/>
      <c r="D42" s="59">
        <f>SUM(B29:C37,B39:C41)</f>
        <v>23</v>
      </c>
    </row>
    <row r="43" spans="1:7" x14ac:dyDescent="0.3">
      <c r="A43" s="5" t="s">
        <v>35</v>
      </c>
      <c r="B43" s="132"/>
      <c r="C43" s="133"/>
      <c r="D43" s="134">
        <f>D42/(COUNT(B29:C37,B39:C41)*2)</f>
        <v>0.95833333333333337</v>
      </c>
    </row>
    <row r="44" spans="1:7" x14ac:dyDescent="0.3">
      <c r="A44" s="2"/>
      <c r="B44" s="135"/>
      <c r="C44" s="135"/>
      <c r="D44" s="135"/>
    </row>
    <row r="45" spans="1:7" ht="18" x14ac:dyDescent="0.35">
      <c r="A45" s="42" t="s">
        <v>38</v>
      </c>
      <c r="B45" s="141"/>
      <c r="C45" s="142"/>
      <c r="D45" s="143">
        <f>SUM(D42,D25)</f>
        <v>31</v>
      </c>
    </row>
    <row r="46" spans="1:7" ht="18" x14ac:dyDescent="0.35">
      <c r="A46" s="42" t="s">
        <v>198</v>
      </c>
      <c r="B46" s="141"/>
      <c r="C46" s="142"/>
      <c r="D46" s="144">
        <f>D45/(COUNT(B29:C37,B21:C24,B39:C41)*2)</f>
        <v>0.96875</v>
      </c>
    </row>
    <row r="47" spans="1:7" x14ac:dyDescent="0.3">
      <c r="A47" s="145"/>
      <c r="B47" s="124"/>
      <c r="C47" s="135"/>
      <c r="D47" s="124"/>
    </row>
    <row r="48" spans="1:7" ht="18" x14ac:dyDescent="0.35">
      <c r="A48" s="185" t="s">
        <v>124</v>
      </c>
      <c r="B48" s="185"/>
      <c r="C48" s="185"/>
      <c r="D48" s="185"/>
      <c r="E48" s="185"/>
      <c r="F48" s="201"/>
    </row>
    <row r="49" spans="1:7" x14ac:dyDescent="0.3">
      <c r="A49" s="146">
        <f>B11</f>
        <v>43273</v>
      </c>
      <c r="B49" s="124"/>
      <c r="C49" s="135"/>
      <c r="D49" s="124"/>
    </row>
    <row r="50" spans="1:7" x14ac:dyDescent="0.3">
      <c r="A50" s="309" t="s">
        <v>30</v>
      </c>
      <c r="B50" s="310" t="s">
        <v>31</v>
      </c>
      <c r="C50" s="310"/>
      <c r="D50" s="310" t="s">
        <v>46</v>
      </c>
      <c r="E50" s="311" t="s">
        <v>310</v>
      </c>
      <c r="F50" s="311" t="s">
        <v>360</v>
      </c>
      <c r="G50" s="127"/>
    </row>
    <row r="51" spans="1:7" x14ac:dyDescent="0.3">
      <c r="A51" s="309"/>
      <c r="B51" s="41" t="s">
        <v>34</v>
      </c>
      <c r="C51" s="41" t="s">
        <v>33</v>
      </c>
      <c r="D51" s="310"/>
      <c r="E51" s="311"/>
      <c r="F51" s="311"/>
    </row>
    <row r="52" spans="1:7" x14ac:dyDescent="0.3">
      <c r="A52" s="196" t="s">
        <v>58</v>
      </c>
      <c r="B52" s="197"/>
      <c r="C52" s="197"/>
      <c r="D52" s="197"/>
      <c r="E52" s="197"/>
      <c r="F52" s="197"/>
    </row>
    <row r="53" spans="1:7" x14ac:dyDescent="0.3">
      <c r="A53" s="10" t="s">
        <v>99</v>
      </c>
      <c r="B53" s="130" t="s">
        <v>32</v>
      </c>
      <c r="C53" s="130"/>
      <c r="D53" s="138"/>
      <c r="E53" s="94"/>
      <c r="F53" s="204"/>
    </row>
    <row r="54" spans="1:7" ht="33" x14ac:dyDescent="0.3">
      <c r="A54" s="18" t="s">
        <v>229</v>
      </c>
      <c r="B54" s="130">
        <v>1</v>
      </c>
      <c r="C54" s="130"/>
      <c r="D54" s="138" t="s">
        <v>480</v>
      </c>
      <c r="E54" s="94"/>
      <c r="F54" s="204" t="s">
        <v>356</v>
      </c>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ht="33" x14ac:dyDescent="0.3">
      <c r="A60" s="7" t="s">
        <v>26</v>
      </c>
      <c r="B60" s="130">
        <v>1</v>
      </c>
      <c r="C60" s="148"/>
      <c r="D60" s="129" t="s">
        <v>498</v>
      </c>
      <c r="E60" s="94"/>
      <c r="F60" s="204" t="s">
        <v>356</v>
      </c>
    </row>
    <row r="61" spans="1:7" x14ac:dyDescent="0.3">
      <c r="A61" s="5" t="s">
        <v>36</v>
      </c>
      <c r="B61" s="5"/>
      <c r="C61" s="5"/>
      <c r="D61" s="5">
        <f>SUM(B53:C60)</f>
        <v>12</v>
      </c>
    </row>
    <row r="62" spans="1:7" x14ac:dyDescent="0.3">
      <c r="A62" s="5" t="s">
        <v>35</v>
      </c>
      <c r="B62" s="132"/>
      <c r="C62" s="133"/>
      <c r="D62" s="134">
        <f>D61/(COUNT(B53:C60)*2)</f>
        <v>0.8571428571428571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x14ac:dyDescent="0.3">
      <c r="A71" s="70" t="s">
        <v>378</v>
      </c>
      <c r="B71" s="130">
        <v>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66" x14ac:dyDescent="0.3">
      <c r="A74" s="209" t="s">
        <v>393</v>
      </c>
      <c r="B74" s="130">
        <v>1</v>
      </c>
      <c r="C74" s="150" t="str">
        <f>IF(B74=0, -5, "0")</f>
        <v>0</v>
      </c>
      <c r="D74" s="298" t="s">
        <v>499</v>
      </c>
      <c r="E74" s="116"/>
      <c r="F74" s="204" t="s">
        <v>356</v>
      </c>
      <c r="G74" s="214"/>
    </row>
    <row r="75" spans="1:7" s="112" customFormat="1" x14ac:dyDescent="0.3">
      <c r="A75" s="70" t="s">
        <v>251</v>
      </c>
      <c r="B75" s="130">
        <v>2</v>
      </c>
      <c r="C75" s="131"/>
      <c r="D75" s="151"/>
      <c r="E75" s="106"/>
      <c r="F75" s="204"/>
      <c r="G75" s="214"/>
    </row>
    <row r="76" spans="1:7" s="112" customFormat="1" ht="82.5" x14ac:dyDescent="0.3">
      <c r="A76" s="70" t="s">
        <v>156</v>
      </c>
      <c r="B76" s="130">
        <v>1</v>
      </c>
      <c r="C76" s="131"/>
      <c r="D76" s="138" t="s">
        <v>500</v>
      </c>
      <c r="E76" s="106"/>
      <c r="F76" s="204" t="s">
        <v>356</v>
      </c>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3" x14ac:dyDescent="0.3">
      <c r="A81" s="70" t="s">
        <v>178</v>
      </c>
      <c r="B81" s="130" t="s">
        <v>32</v>
      </c>
      <c r="C81" s="131"/>
      <c r="D81" s="151" t="s">
        <v>473</v>
      </c>
      <c r="E81" s="106"/>
      <c r="F81" s="204" t="s">
        <v>356</v>
      </c>
      <c r="G81" s="127"/>
    </row>
    <row r="82" spans="1:7" s="112" customFormat="1" ht="66" customHeight="1"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30</v>
      </c>
    </row>
    <row r="85" spans="1:7" x14ac:dyDescent="0.3">
      <c r="A85" s="5" t="s">
        <v>35</v>
      </c>
      <c r="B85" s="132"/>
      <c r="C85" s="133"/>
      <c r="D85" s="134">
        <f>D84/(COUNT(B65:C83)*2)</f>
        <v>0.9375</v>
      </c>
    </row>
    <row r="86" spans="1:7" x14ac:dyDescent="0.3">
      <c r="A86" s="145"/>
      <c r="B86" s="124"/>
      <c r="C86" s="135"/>
      <c r="D86" s="124"/>
    </row>
    <row r="87" spans="1:7" ht="18" x14ac:dyDescent="0.3">
      <c r="A87" s="194" t="s">
        <v>25</v>
      </c>
      <c r="B87" s="195"/>
      <c r="C87" s="195"/>
      <c r="D87" s="195"/>
      <c r="E87" s="195"/>
      <c r="F87" s="197"/>
    </row>
    <row r="88" spans="1:7" ht="33" x14ac:dyDescent="0.3">
      <c r="A88" s="4" t="s">
        <v>96</v>
      </c>
      <c r="B88" s="130">
        <v>1</v>
      </c>
      <c r="C88" s="130"/>
      <c r="D88" s="137" t="s">
        <v>478</v>
      </c>
      <c r="E88" s="94"/>
      <c r="F88" s="204" t="s">
        <v>356</v>
      </c>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19" t="s">
        <v>379</v>
      </c>
      <c r="B94" s="320"/>
      <c r="C94" s="320"/>
      <c r="D94" s="320"/>
      <c r="E94" s="320"/>
      <c r="F94" s="321"/>
    </row>
    <row r="95" spans="1:7" ht="26.25" customHeight="1" x14ac:dyDescent="0.3">
      <c r="A95" s="229" t="s">
        <v>361</v>
      </c>
      <c r="B95" s="130">
        <v>2</v>
      </c>
      <c r="C95" s="230"/>
      <c r="D95" s="231"/>
      <c r="E95" s="106"/>
      <c r="F95" s="204"/>
    </row>
    <row r="96" spans="1:7" s="112" customFormat="1" ht="31.5" customHeight="1" x14ac:dyDescent="0.3">
      <c r="A96" s="55" t="s">
        <v>501</v>
      </c>
      <c r="B96" s="130">
        <v>2</v>
      </c>
      <c r="C96" s="213"/>
      <c r="D96" s="223"/>
      <c r="E96" s="106"/>
      <c r="F96" s="204"/>
      <c r="G96" s="127"/>
    </row>
    <row r="97" spans="1:7" s="112" customFormat="1" ht="31.5" customHeight="1" x14ac:dyDescent="0.3">
      <c r="A97" s="219" t="s">
        <v>502</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81">
        <f>IFERROR(E99/F99,"N.A")</f>
        <v>1</v>
      </c>
      <c r="E99" s="282">
        <f>COUNTIF('A1 Exploitation'!F53:F98,"ok")</f>
        <v>1</v>
      </c>
      <c r="F99" s="283">
        <f>COUNTA('A1 Exploitation'!F53:F98)</f>
        <v>1</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63</v>
      </c>
    </row>
    <row r="103" spans="1:7" ht="18" x14ac:dyDescent="0.35">
      <c r="A103" s="42" t="s">
        <v>199</v>
      </c>
      <c r="B103" s="152"/>
      <c r="C103" s="153"/>
      <c r="D103" s="144">
        <f>D102/(COUNT(B88:C93,B53:C60,B65:C83,B95:C99)*2)</f>
        <v>0.92647058823529416</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43273</v>
      </c>
      <c r="B106" s="124"/>
      <c r="C106" s="135"/>
      <c r="D106" s="124"/>
    </row>
    <row r="107" spans="1:7" x14ac:dyDescent="0.3">
      <c r="A107" s="309" t="s">
        <v>30</v>
      </c>
      <c r="B107" s="310" t="s">
        <v>31</v>
      </c>
      <c r="C107" s="310"/>
      <c r="D107" s="310" t="s">
        <v>46</v>
      </c>
      <c r="E107" s="311" t="s">
        <v>310</v>
      </c>
      <c r="F107" s="311" t="s">
        <v>360</v>
      </c>
    </row>
    <row r="108" spans="1:7" x14ac:dyDescent="0.3">
      <c r="A108" s="309"/>
      <c r="B108" s="41" t="s">
        <v>34</v>
      </c>
      <c r="C108" s="41" t="s">
        <v>33</v>
      </c>
      <c r="D108" s="310"/>
      <c r="E108" s="311"/>
      <c r="F108" s="311"/>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ht="33.75" customHeight="1"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ht="66" x14ac:dyDescent="0.3">
      <c r="A124" s="4" t="s">
        <v>59</v>
      </c>
      <c r="B124" s="130">
        <v>1</v>
      </c>
      <c r="C124" s="130"/>
      <c r="D124" s="157" t="s">
        <v>503</v>
      </c>
      <c r="E124" s="95"/>
      <c r="F124" s="204" t="s">
        <v>356</v>
      </c>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504</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ht="49.5" x14ac:dyDescent="0.3">
      <c r="A132" s="210" t="s">
        <v>157</v>
      </c>
      <c r="B132" s="130">
        <v>1</v>
      </c>
      <c r="C132" s="150" t="str">
        <f>IF(B132=0, -5, "0")</f>
        <v>0</v>
      </c>
      <c r="D132" s="298" t="s">
        <v>485</v>
      </c>
      <c r="E132" s="95"/>
      <c r="F132" s="204" t="s">
        <v>356</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1</v>
      </c>
      <c r="C136" s="130"/>
      <c r="D136" s="95" t="s">
        <v>474</v>
      </c>
      <c r="E136" s="94"/>
      <c r="F136" s="204" t="s">
        <v>356</v>
      </c>
      <c r="G136" s="214"/>
    </row>
    <row r="137" spans="1:7" ht="15.75" customHeight="1" x14ac:dyDescent="0.3">
      <c r="A137" s="55" t="s">
        <v>383</v>
      </c>
      <c r="B137" s="130">
        <v>2</v>
      </c>
      <c r="C137" s="130"/>
      <c r="D137" s="217"/>
      <c r="E137" s="95"/>
      <c r="F137" s="204"/>
      <c r="G137" s="214"/>
    </row>
    <row r="138" spans="1:7" s="112" customFormat="1" ht="76.5" customHeight="1" x14ac:dyDescent="0.3">
      <c r="A138" s="265" t="s">
        <v>388</v>
      </c>
      <c r="B138" s="130" t="s">
        <v>32</v>
      </c>
      <c r="C138" s="136" t="str">
        <f>IF(B138=0, -10, "0")</f>
        <v>0</v>
      </c>
      <c r="D138" s="116"/>
      <c r="E138" s="106"/>
      <c r="F138" s="204"/>
      <c r="G138" s="127"/>
    </row>
    <row r="139" spans="1:7" x14ac:dyDescent="0.3">
      <c r="A139" s="5" t="s">
        <v>36</v>
      </c>
      <c r="B139" s="5"/>
      <c r="C139" s="5"/>
      <c r="D139" s="59">
        <f>SUM(B121:C138)</f>
        <v>31</v>
      </c>
    </row>
    <row r="140" spans="1:7" x14ac:dyDescent="0.3">
      <c r="A140" s="5" t="s">
        <v>35</v>
      </c>
      <c r="B140" s="132"/>
      <c r="C140" s="133"/>
      <c r="D140" s="134">
        <f>D139/(COUNT(B121:C138)*2)</f>
        <v>0.91176470588235292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2" t="s">
        <v>379</v>
      </c>
      <c r="B148" s="323"/>
      <c r="C148" s="323"/>
      <c r="D148" s="324"/>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501</v>
      </c>
      <c r="B150" s="130">
        <v>2</v>
      </c>
      <c r="C150" s="225"/>
      <c r="D150" s="116"/>
      <c r="E150" s="116"/>
      <c r="F150" s="204"/>
      <c r="G150" s="127"/>
    </row>
    <row r="151" spans="1:7" s="112" customFormat="1" ht="30" x14ac:dyDescent="0.3">
      <c r="A151" s="219" t="s">
        <v>502</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81">
        <f>IFERROR(E153/F153,"N.A")</f>
        <v>1</v>
      </c>
      <c r="E153" s="282">
        <f>COUNTIF('A1 Exploitation'!F110:F152,"ok")</f>
        <v>1</v>
      </c>
      <c r="F153" s="283">
        <f>COUNTA('A1 Exploitation'!F110:F152)</f>
        <v>1</v>
      </c>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65</v>
      </c>
    </row>
    <row r="158" spans="1:7" ht="18" x14ac:dyDescent="0.35">
      <c r="A158" s="42" t="s">
        <v>200</v>
      </c>
      <c r="B158" s="152"/>
      <c r="C158" s="153"/>
      <c r="D158" s="144">
        <f>D157/(COUNT(B143:C147,B110:C116,B121:C138,B149:C153)*2)</f>
        <v>0.95588235294117652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43273</v>
      </c>
      <c r="B161" s="124"/>
      <c r="C161" s="135"/>
      <c r="D161" s="127"/>
    </row>
    <row r="162" spans="1:7" x14ac:dyDescent="0.3">
      <c r="A162" s="309" t="s">
        <v>30</v>
      </c>
      <c r="B162" s="310" t="s">
        <v>31</v>
      </c>
      <c r="C162" s="310"/>
      <c r="D162" s="310" t="s">
        <v>46</v>
      </c>
      <c r="E162" s="311" t="s">
        <v>310</v>
      </c>
      <c r="F162" s="311" t="s">
        <v>360</v>
      </c>
      <c r="G162" s="127"/>
    </row>
    <row r="163" spans="1:7" x14ac:dyDescent="0.3">
      <c r="A163" s="309"/>
      <c r="B163" s="41" t="s">
        <v>34</v>
      </c>
      <c r="C163" s="41" t="s">
        <v>33</v>
      </c>
      <c r="D163" s="310"/>
      <c r="E163" s="311"/>
      <c r="F163" s="311"/>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t="s">
        <v>487</v>
      </c>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46.5" customHeight="1" x14ac:dyDescent="0.35">
      <c r="A186" s="266" t="s">
        <v>186</v>
      </c>
      <c r="B186" s="130">
        <v>2</v>
      </c>
      <c r="C186" s="136" t="str">
        <f>IF(B186=0, -10, "0")</f>
        <v>0</v>
      </c>
      <c r="D186" s="292" t="s">
        <v>486</v>
      </c>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t="s">
        <v>32</v>
      </c>
      <c r="C192" s="130"/>
      <c r="D192" s="116" t="s">
        <v>473</v>
      </c>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15" t="s">
        <v>379</v>
      </c>
      <c r="B195" s="315"/>
      <c r="C195" s="315"/>
      <c r="D195" s="315"/>
      <c r="E195" s="315"/>
      <c r="F195" s="315"/>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501</v>
      </c>
      <c r="B197" s="130">
        <v>2</v>
      </c>
      <c r="C197" s="131"/>
      <c r="D197" s="116"/>
      <c r="E197" s="106"/>
      <c r="F197" s="204"/>
      <c r="G197" s="127"/>
    </row>
    <row r="198" spans="1:7" s="112" customFormat="1" ht="33" customHeight="1" x14ac:dyDescent="0.3">
      <c r="A198" s="10" t="s">
        <v>502</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81">
        <f>IFERROR(E200/F200,"N.A")</f>
        <v>1</v>
      </c>
      <c r="E200" s="282">
        <f>COUNTIF('A1 Exploitation'!F165:F199,"ok")</f>
        <v>2</v>
      </c>
      <c r="F200" s="283">
        <f>COUNTA('A1 Exploitation'!F165:F199)</f>
        <v>2</v>
      </c>
      <c r="G200" s="127"/>
    </row>
    <row r="201" spans="1:7" x14ac:dyDescent="0.3">
      <c r="A201" s="59" t="s">
        <v>36</v>
      </c>
      <c r="B201" s="59"/>
      <c r="C201" s="59"/>
      <c r="D201" s="59">
        <f>SUM(B176:C194,B196:C200)</f>
        <v>46</v>
      </c>
    </row>
    <row r="202" spans="1:7" x14ac:dyDescent="0.3">
      <c r="A202" s="5" t="s">
        <v>35</v>
      </c>
      <c r="B202" s="132"/>
      <c r="C202" s="133"/>
      <c r="D202" s="134">
        <f>D201/(COUNT(B176:C194,B196:C200)*2)</f>
        <v>1</v>
      </c>
    </row>
    <row r="203" spans="1:7" x14ac:dyDescent="0.3">
      <c r="A203" s="145"/>
      <c r="B203" s="124"/>
      <c r="C203" s="135"/>
      <c r="D203" s="124"/>
    </row>
    <row r="204" spans="1:7" ht="18" x14ac:dyDescent="0.35">
      <c r="A204" s="42" t="s">
        <v>126</v>
      </c>
      <c r="B204" s="152"/>
      <c r="C204" s="153"/>
      <c r="D204" s="143">
        <f>SUM(D172,D201)</f>
        <v>60</v>
      </c>
    </row>
    <row r="205" spans="1:7" ht="18" x14ac:dyDescent="0.35">
      <c r="A205" s="42" t="s">
        <v>201</v>
      </c>
      <c r="B205" s="152"/>
      <c r="C205" s="153"/>
      <c r="D205" s="144">
        <f>D204/(COUNT(B165:C171,B176:C194,B196:C200)*2)</f>
        <v>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43273</v>
      </c>
      <c r="B208" s="124"/>
      <c r="C208" s="135"/>
      <c r="D208" s="124"/>
    </row>
    <row r="209" spans="1:7" x14ac:dyDescent="0.3">
      <c r="A209" s="309" t="s">
        <v>30</v>
      </c>
      <c r="B209" s="310" t="s">
        <v>31</v>
      </c>
      <c r="C209" s="310"/>
      <c r="D209" s="310" t="s">
        <v>46</v>
      </c>
      <c r="E209" s="311" t="s">
        <v>310</v>
      </c>
      <c r="F209" s="311" t="s">
        <v>360</v>
      </c>
      <c r="G209" s="127"/>
    </row>
    <row r="210" spans="1:7" x14ac:dyDescent="0.3">
      <c r="A210" s="309"/>
      <c r="B210" s="41" t="s">
        <v>34</v>
      </c>
      <c r="C210" s="41" t="s">
        <v>33</v>
      </c>
      <c r="D210" s="310"/>
      <c r="E210" s="311"/>
      <c r="F210" s="311"/>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72" customHeight="1" x14ac:dyDescent="0.3">
      <c r="A228" s="4" t="s">
        <v>173</v>
      </c>
      <c r="B228" s="130">
        <v>0</v>
      </c>
      <c r="C228" s="136"/>
      <c r="D228" s="113" t="s">
        <v>488</v>
      </c>
      <c r="E228" s="95" t="s">
        <v>489</v>
      </c>
      <c r="F228" s="204" t="s">
        <v>356</v>
      </c>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1</v>
      </c>
      <c r="C239" s="131"/>
      <c r="D239" s="95" t="s">
        <v>505</v>
      </c>
      <c r="E239" s="67"/>
      <c r="F239" s="204"/>
      <c r="G239" s="127"/>
    </row>
    <row r="240" spans="1:7" x14ac:dyDescent="0.3">
      <c r="A240" s="209" t="s">
        <v>155</v>
      </c>
      <c r="B240" s="130">
        <v>2</v>
      </c>
      <c r="C240" s="150" t="str">
        <f>IF(B240=0, -5, "0")</f>
        <v>0</v>
      </c>
      <c r="D240" s="116"/>
      <c r="E240" s="94"/>
      <c r="F240" s="204"/>
      <c r="G240" s="127"/>
    </row>
    <row r="241" spans="1:7" ht="33" x14ac:dyDescent="0.3">
      <c r="A241" s="8" t="s">
        <v>75</v>
      </c>
      <c r="B241" s="130">
        <v>1</v>
      </c>
      <c r="C241" s="130"/>
      <c r="D241" s="95" t="s">
        <v>469</v>
      </c>
      <c r="E241" s="94"/>
      <c r="F241" s="204" t="s">
        <v>356</v>
      </c>
      <c r="G241" s="127"/>
    </row>
    <row r="242" spans="1:7" ht="49.5" x14ac:dyDescent="0.3">
      <c r="A242" s="70" t="s">
        <v>178</v>
      </c>
      <c r="B242" s="130">
        <v>1</v>
      </c>
      <c r="C242" s="130"/>
      <c r="D242" s="95" t="s">
        <v>464</v>
      </c>
      <c r="E242" s="94"/>
      <c r="F242" s="204" t="s">
        <v>356</v>
      </c>
      <c r="G242" s="127"/>
    </row>
    <row r="243" spans="1:7" s="112" customFormat="1" ht="33" x14ac:dyDescent="0.3">
      <c r="A243" s="55" t="s">
        <v>383</v>
      </c>
      <c r="B243" s="130">
        <v>0</v>
      </c>
      <c r="C243" s="131"/>
      <c r="D243" s="217" t="s">
        <v>465</v>
      </c>
      <c r="E243" s="116" t="s">
        <v>490</v>
      </c>
      <c r="F243" s="204" t="s">
        <v>356</v>
      </c>
      <c r="G243" s="127"/>
    </row>
    <row r="244" spans="1:7" x14ac:dyDescent="0.3">
      <c r="A244" s="5" t="s">
        <v>36</v>
      </c>
      <c r="B244" s="5"/>
      <c r="C244" s="5"/>
      <c r="D244" s="5">
        <f>SUM(B226:C243)</f>
        <v>29</v>
      </c>
    </row>
    <row r="245" spans="1:7" x14ac:dyDescent="0.3">
      <c r="A245" s="5" t="s">
        <v>35</v>
      </c>
      <c r="B245" s="132"/>
      <c r="C245" s="133"/>
      <c r="D245" s="134">
        <f>D244/(COUNT(B226:C243)*2)</f>
        <v>0.80555555555555558</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506</v>
      </c>
      <c r="B252" s="130">
        <v>2</v>
      </c>
      <c r="C252" s="150" t="str">
        <f>IF(B252=0, -5, "0")</f>
        <v>0</v>
      </c>
      <c r="D252" s="129"/>
      <c r="E252" s="94"/>
      <c r="F252" s="204"/>
    </row>
    <row r="253" spans="1:7" x14ac:dyDescent="0.3">
      <c r="A253" s="4" t="s">
        <v>224</v>
      </c>
      <c r="B253" s="130">
        <v>2</v>
      </c>
      <c r="C253" s="130"/>
      <c r="D253" s="129"/>
      <c r="E253" s="94"/>
      <c r="F253" s="204"/>
    </row>
    <row r="254" spans="1:7" ht="33" x14ac:dyDescent="0.3">
      <c r="A254" s="70" t="s">
        <v>257</v>
      </c>
      <c r="B254" s="130">
        <v>1</v>
      </c>
      <c r="C254" s="131"/>
      <c r="D254" s="159" t="s">
        <v>507</v>
      </c>
      <c r="E254" s="106"/>
      <c r="F254" s="204" t="s">
        <v>356</v>
      </c>
    </row>
    <row r="255" spans="1:7" x14ac:dyDescent="0.3">
      <c r="A255" s="70" t="s">
        <v>143</v>
      </c>
      <c r="B255" s="130">
        <v>2</v>
      </c>
      <c r="C255" s="130"/>
      <c r="D255" s="138"/>
      <c r="E255" s="94"/>
      <c r="F255" s="204"/>
    </row>
    <row r="256" spans="1:7" x14ac:dyDescent="0.3">
      <c r="A256" s="315" t="s">
        <v>379</v>
      </c>
      <c r="B256" s="315"/>
      <c r="C256" s="315"/>
      <c r="D256" s="315"/>
      <c r="E256" s="315"/>
      <c r="F256" s="315"/>
    </row>
    <row r="257" spans="1:7" ht="31.5" customHeight="1" x14ac:dyDescent="0.3">
      <c r="A257" s="58" t="s">
        <v>361</v>
      </c>
      <c r="B257" s="130">
        <v>2</v>
      </c>
      <c r="C257" s="227"/>
      <c r="D257" s="227"/>
      <c r="E257" s="227"/>
      <c r="F257" s="204"/>
      <c r="G257" s="127"/>
    </row>
    <row r="258" spans="1:7" x14ac:dyDescent="0.3">
      <c r="A258" s="55" t="s">
        <v>501</v>
      </c>
      <c r="B258" s="130">
        <v>2</v>
      </c>
      <c r="C258" s="131"/>
      <c r="D258" s="147"/>
      <c r="E258" s="106"/>
      <c r="F258" s="204"/>
      <c r="G258" s="127"/>
    </row>
    <row r="259" spans="1:7" ht="30" x14ac:dyDescent="0.3">
      <c r="A259" s="219" t="s">
        <v>502</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81">
        <f>IFERROR(E261/F261,"N.A")</f>
        <v>1</v>
      </c>
      <c r="E261" s="282">
        <f>COUNTIF('A1 Exploitation'!F212:F260,"ok")</f>
        <v>6</v>
      </c>
      <c r="F261" s="283">
        <f>COUNTA('A1 Exploitation'!F212:F260)</f>
        <v>6</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74</v>
      </c>
    </row>
    <row r="266" spans="1:7" ht="18" x14ac:dyDescent="0.35">
      <c r="A266" s="57" t="s">
        <v>202</v>
      </c>
      <c r="B266" s="160"/>
      <c r="C266" s="161"/>
      <c r="D266" s="162">
        <f>D265/(COUNT(B226:C243,B248:C255,B212:C221,B257:C261)*2)</f>
        <v>0.90243902439024393</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43273</v>
      </c>
      <c r="B269" s="124"/>
      <c r="C269" s="135"/>
      <c r="D269" s="124"/>
      <c r="F269" s="206"/>
      <c r="G269" s="214"/>
    </row>
    <row r="270" spans="1:7" s="16" customFormat="1" x14ac:dyDescent="0.3">
      <c r="A270" s="309" t="s">
        <v>30</v>
      </c>
      <c r="B270" s="310" t="s">
        <v>31</v>
      </c>
      <c r="C270" s="310"/>
      <c r="D270" s="310" t="s">
        <v>46</v>
      </c>
      <c r="E270" s="311" t="s">
        <v>310</v>
      </c>
      <c r="F270" s="311" t="s">
        <v>360</v>
      </c>
      <c r="G270" s="214"/>
    </row>
    <row r="271" spans="1:7" s="16" customFormat="1" x14ac:dyDescent="0.3">
      <c r="A271" s="309"/>
      <c r="B271" s="41" t="s">
        <v>34</v>
      </c>
      <c r="C271" s="41" t="s">
        <v>33</v>
      </c>
      <c r="D271" s="310"/>
      <c r="E271" s="311"/>
      <c r="F271" s="311"/>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ht="33" x14ac:dyDescent="0.3">
      <c r="A290" s="4" t="s">
        <v>183</v>
      </c>
      <c r="B290" s="130">
        <v>1</v>
      </c>
      <c r="C290" s="130"/>
      <c r="D290" s="156" t="s">
        <v>462</v>
      </c>
      <c r="E290" s="106"/>
      <c r="F290" s="204" t="s">
        <v>356</v>
      </c>
      <c r="G290" s="214"/>
    </row>
    <row r="291" spans="1:7" s="16" customFormat="1" ht="30" customHeigh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101.25" customHeight="1" x14ac:dyDescent="0.3">
      <c r="A293" s="70" t="s">
        <v>136</v>
      </c>
      <c r="B293" s="130">
        <v>1</v>
      </c>
      <c r="C293" s="130"/>
      <c r="D293" s="156" t="s">
        <v>491</v>
      </c>
      <c r="E293" s="106"/>
      <c r="F293" s="204" t="s">
        <v>356</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66.75" customHeight="1" x14ac:dyDescent="0.3">
      <c r="A297" s="270" t="s">
        <v>388</v>
      </c>
      <c r="B297" s="130">
        <v>1</v>
      </c>
      <c r="C297" s="136" t="str">
        <f>IF(B297=0, -10, "0")</f>
        <v>0</v>
      </c>
      <c r="D297" s="156" t="s">
        <v>508</v>
      </c>
      <c r="E297" s="116"/>
      <c r="F297" s="204" t="s">
        <v>356</v>
      </c>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66" x14ac:dyDescent="0.3">
      <c r="A302" s="209" t="s">
        <v>157</v>
      </c>
      <c r="B302" s="130">
        <v>1</v>
      </c>
      <c r="C302" s="150" t="str">
        <f>IF(B302=0, -5, "0")</f>
        <v>0</v>
      </c>
      <c r="D302" s="165" t="s">
        <v>492</v>
      </c>
      <c r="E302" s="106"/>
      <c r="F302" s="204" t="s">
        <v>356</v>
      </c>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6" t="s">
        <v>396</v>
      </c>
      <c r="B308" s="317"/>
      <c r="C308" s="317"/>
      <c r="D308" s="317"/>
      <c r="E308" s="317"/>
      <c r="F308" s="318"/>
      <c r="G308" s="214"/>
    </row>
    <row r="309" spans="1:7" s="16" customFormat="1" ht="30" customHeight="1" x14ac:dyDescent="0.3">
      <c r="A309" s="58" t="s">
        <v>361</v>
      </c>
      <c r="B309" s="130">
        <v>2</v>
      </c>
      <c r="C309" s="213"/>
      <c r="D309" s="165"/>
      <c r="E309" s="106"/>
      <c r="F309" s="204"/>
      <c r="G309" s="214"/>
    </row>
    <row r="310" spans="1:7" s="16" customFormat="1" x14ac:dyDescent="0.3">
      <c r="A310" s="55" t="s">
        <v>501</v>
      </c>
      <c r="B310" s="130">
        <v>2</v>
      </c>
      <c r="C310" s="213"/>
      <c r="D310" s="165"/>
      <c r="E310" s="106"/>
      <c r="F310" s="204"/>
      <c r="G310" s="214"/>
    </row>
    <row r="311" spans="1:7" s="16" customFormat="1" ht="30" x14ac:dyDescent="0.3">
      <c r="A311" s="219" t="s">
        <v>502</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t="s">
        <v>32</v>
      </c>
      <c r="C313" s="140"/>
      <c r="D313" s="281" t="str">
        <f>IFERROR(E313/F313,"N.A")</f>
        <v>N.A</v>
      </c>
      <c r="E313" s="282">
        <f>COUNTIF('A1 Exploitation'!F273:F312,"ok")</f>
        <v>0</v>
      </c>
      <c r="F313" s="283">
        <f>COUNTA('A1 Exploitation'!F273:F312)</f>
        <v>0</v>
      </c>
      <c r="G313" s="214"/>
    </row>
    <row r="314" spans="1:7" s="16" customFormat="1" x14ac:dyDescent="0.3">
      <c r="A314" s="5" t="s">
        <v>36</v>
      </c>
      <c r="B314" s="5"/>
      <c r="C314" s="5"/>
      <c r="D314" s="5">
        <f>SUM(B289:C307,B309:C313)</f>
        <v>40</v>
      </c>
      <c r="F314" s="206"/>
      <c r="G314" s="214"/>
    </row>
    <row r="315" spans="1:7" s="16" customFormat="1" x14ac:dyDescent="0.3">
      <c r="A315" s="5" t="s">
        <v>35</v>
      </c>
      <c r="B315" s="132"/>
      <c r="C315" s="133"/>
      <c r="D315" s="134">
        <f>D314/(COUNT(B289:C307,B309:C313)*2)</f>
        <v>0.90909090909090906</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64</v>
      </c>
      <c r="F317" s="206"/>
      <c r="G317" s="214"/>
    </row>
    <row r="318" spans="1:7" s="16" customFormat="1" ht="18" x14ac:dyDescent="0.35">
      <c r="A318" s="42" t="s">
        <v>203</v>
      </c>
      <c r="B318" s="152"/>
      <c r="C318" s="153"/>
      <c r="D318" s="144">
        <f>D317/(COUNT(B273:C284,B289:C307,B309:C313)*2)</f>
        <v>0.94117647058823528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43273</v>
      </c>
      <c r="B321" s="124"/>
      <c r="C321" s="135"/>
      <c r="D321" s="127"/>
    </row>
    <row r="322" spans="1:7" x14ac:dyDescent="0.3">
      <c r="A322" s="309" t="s">
        <v>30</v>
      </c>
      <c r="B322" s="310" t="s">
        <v>31</v>
      </c>
      <c r="C322" s="310"/>
      <c r="D322" s="310" t="s">
        <v>46</v>
      </c>
      <c r="E322" s="311" t="s">
        <v>310</v>
      </c>
      <c r="F322" s="311" t="s">
        <v>360</v>
      </c>
      <c r="G322" s="127"/>
    </row>
    <row r="323" spans="1:7" x14ac:dyDescent="0.3">
      <c r="A323" s="309"/>
      <c r="B323" s="41" t="s">
        <v>34</v>
      </c>
      <c r="C323" s="41" t="s">
        <v>33</v>
      </c>
      <c r="D323" s="310"/>
      <c r="E323" s="311"/>
      <c r="F323" s="311"/>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49.5" x14ac:dyDescent="0.3">
      <c r="A327" s="9" t="s">
        <v>20</v>
      </c>
      <c r="B327" s="130">
        <v>1</v>
      </c>
      <c r="C327" s="130"/>
      <c r="D327" s="138" t="s">
        <v>457</v>
      </c>
      <c r="E327" s="94"/>
      <c r="F327" s="204" t="s">
        <v>356</v>
      </c>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15</v>
      </c>
    </row>
    <row r="334" spans="1:7" x14ac:dyDescent="0.3">
      <c r="A334" s="5" t="s">
        <v>35</v>
      </c>
      <c r="B334" s="132"/>
      <c r="C334" s="133"/>
      <c r="D334" s="134">
        <f>D333/(COUNT(B325:C332)*2)</f>
        <v>0.9375</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3" x14ac:dyDescent="0.3">
      <c r="A346" s="70" t="s">
        <v>178</v>
      </c>
      <c r="B346" s="130" t="s">
        <v>32</v>
      </c>
      <c r="C346" s="130"/>
      <c r="D346" s="95" t="s">
        <v>473</v>
      </c>
      <c r="E346" s="94"/>
      <c r="F346" s="204"/>
    </row>
    <row r="347" spans="1:7" x14ac:dyDescent="0.3">
      <c r="A347" s="55" t="s">
        <v>383</v>
      </c>
      <c r="B347" s="130">
        <v>2</v>
      </c>
      <c r="C347" s="130"/>
      <c r="D347" s="217"/>
      <c r="E347" s="94"/>
      <c r="F347" s="204"/>
    </row>
    <row r="348" spans="1:7" ht="67.5" customHeight="1" x14ac:dyDescent="0.3">
      <c r="A348" s="271" t="s">
        <v>388</v>
      </c>
      <c r="B348" s="130" t="s">
        <v>32</v>
      </c>
      <c r="C348" s="136" t="str">
        <f>IF(B348=0, -10, "0")</f>
        <v>0</v>
      </c>
      <c r="D348" s="95"/>
      <c r="E348" s="94"/>
      <c r="F348" s="204"/>
    </row>
    <row r="349" spans="1:7" x14ac:dyDescent="0.3">
      <c r="A349" s="316" t="s">
        <v>379</v>
      </c>
      <c r="B349" s="317"/>
      <c r="C349" s="317"/>
      <c r="D349" s="317"/>
      <c r="E349" s="317"/>
      <c r="F349" s="317"/>
    </row>
    <row r="350" spans="1:7" s="112" customFormat="1" ht="27.75" customHeight="1" x14ac:dyDescent="0.3">
      <c r="A350" s="55" t="s">
        <v>361</v>
      </c>
      <c r="B350" s="130">
        <v>2</v>
      </c>
      <c r="C350" s="227"/>
      <c r="D350" s="227"/>
      <c r="E350" s="227"/>
      <c r="F350" s="204"/>
      <c r="G350" s="127"/>
    </row>
    <row r="351" spans="1:7" s="112" customFormat="1" ht="30" x14ac:dyDescent="0.3">
      <c r="A351" s="219" t="s">
        <v>502</v>
      </c>
      <c r="B351" s="130">
        <v>2</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
        <v>32</v>
      </c>
      <c r="C353" s="130"/>
      <c r="D353" s="281" t="str">
        <f>IFERROR(E353/F353,"N.A")</f>
        <v>N.A</v>
      </c>
      <c r="E353" s="282">
        <f>COUNTIF('A1 Exploitation'!F325:F352,"ok")</f>
        <v>0</v>
      </c>
      <c r="F353" s="283">
        <f>COUNTA('A1 Exploitation'!F325:F352)</f>
        <v>0</v>
      </c>
    </row>
    <row r="354" spans="1:7" x14ac:dyDescent="0.3">
      <c r="A354" s="5" t="s">
        <v>36</v>
      </c>
      <c r="B354" s="59"/>
      <c r="C354" s="59"/>
      <c r="D354" s="232">
        <f>SUM(B337:C348,B350:C353)</f>
        <v>22</v>
      </c>
    </row>
    <row r="355" spans="1:7" x14ac:dyDescent="0.3">
      <c r="A355" s="5" t="s">
        <v>35</v>
      </c>
      <c r="B355" s="132"/>
      <c r="C355" s="133"/>
      <c r="D355" s="134">
        <f>D354/(COUNT(B337:C348,B350:C353)*2)</f>
        <v>0.91666666666666663</v>
      </c>
    </row>
    <row r="356" spans="1:7" x14ac:dyDescent="0.3">
      <c r="A356" s="2"/>
      <c r="B356" s="135"/>
      <c r="C356" s="135"/>
      <c r="D356" s="135"/>
    </row>
    <row r="357" spans="1:7" ht="18" x14ac:dyDescent="0.35">
      <c r="A357" s="42" t="s">
        <v>39</v>
      </c>
      <c r="B357" s="152"/>
      <c r="C357" s="153"/>
      <c r="D357" s="143">
        <f>SUM(D354,D333)</f>
        <v>37</v>
      </c>
    </row>
    <row r="358" spans="1:7" ht="18" x14ac:dyDescent="0.35">
      <c r="A358" s="42" t="s">
        <v>204</v>
      </c>
      <c r="B358" s="152"/>
      <c r="C358" s="153"/>
      <c r="D358" s="144">
        <f>D357/(COUNT(B337:C348,B325:C332,B350:C353)*2)</f>
        <v>0.92500000000000004</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43273</v>
      </c>
      <c r="B361" s="124"/>
      <c r="C361" s="135"/>
      <c r="D361" s="124"/>
    </row>
    <row r="362" spans="1:7" x14ac:dyDescent="0.3">
      <c r="A362" s="309" t="s">
        <v>30</v>
      </c>
      <c r="B362" s="310" t="s">
        <v>31</v>
      </c>
      <c r="C362" s="310"/>
      <c r="D362" s="310" t="s">
        <v>46</v>
      </c>
      <c r="E362" s="311" t="s">
        <v>310</v>
      </c>
      <c r="F362" s="311" t="s">
        <v>360</v>
      </c>
      <c r="G362" s="127"/>
    </row>
    <row r="363" spans="1:7" x14ac:dyDescent="0.3">
      <c r="A363" s="309"/>
      <c r="B363" s="41" t="s">
        <v>34</v>
      </c>
      <c r="C363" s="41" t="s">
        <v>33</v>
      </c>
      <c r="D363" s="310"/>
      <c r="E363" s="311"/>
      <c r="F363" s="311"/>
    </row>
    <row r="364" spans="1:7" ht="18" x14ac:dyDescent="0.3">
      <c r="A364" s="194" t="s">
        <v>12</v>
      </c>
      <c r="B364" s="195"/>
      <c r="C364" s="195"/>
      <c r="D364" s="195"/>
      <c r="E364" s="195"/>
      <c r="F364" s="197"/>
    </row>
    <row r="365" spans="1:7" ht="33" x14ac:dyDescent="0.3">
      <c r="A365" s="70" t="s">
        <v>99</v>
      </c>
      <c r="B365" s="130">
        <v>1</v>
      </c>
      <c r="C365" s="130"/>
      <c r="D365" s="113" t="s">
        <v>509</v>
      </c>
      <c r="E365" s="94"/>
      <c r="F365" s="204" t="s">
        <v>356</v>
      </c>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38.25" customHeight="1" x14ac:dyDescent="0.3">
      <c r="A382" s="70" t="s">
        <v>178</v>
      </c>
      <c r="B382" s="130" t="s">
        <v>32</v>
      </c>
      <c r="C382" s="130"/>
      <c r="D382" s="149" t="s">
        <v>473</v>
      </c>
      <c r="E382" s="94"/>
      <c r="F382" s="204"/>
      <c r="G382" s="127"/>
    </row>
    <row r="383" spans="1:7" ht="22.5" customHeight="1" x14ac:dyDescent="0.3">
      <c r="A383" s="315" t="s">
        <v>379</v>
      </c>
      <c r="B383" s="315"/>
      <c r="C383" s="315"/>
      <c r="D383" s="315"/>
      <c r="E383" s="315"/>
      <c r="F383" s="315"/>
      <c r="G383" s="127"/>
    </row>
    <row r="384" spans="1:7" ht="27" customHeight="1" x14ac:dyDescent="0.3">
      <c r="A384" s="70" t="s">
        <v>361</v>
      </c>
      <c r="B384" s="130">
        <v>2</v>
      </c>
      <c r="C384" s="130"/>
      <c r="D384" s="149"/>
      <c r="E384" s="94"/>
      <c r="F384" s="204"/>
      <c r="G384" s="127"/>
    </row>
    <row r="385" spans="1:7" ht="27" customHeight="1" x14ac:dyDescent="0.3">
      <c r="A385" s="10" t="s">
        <v>502</v>
      </c>
      <c r="B385" s="130">
        <v>2</v>
      </c>
      <c r="C385" s="130"/>
      <c r="D385" s="113"/>
      <c r="E385" s="94"/>
      <c r="F385" s="204"/>
      <c r="G385" s="127"/>
    </row>
    <row r="386" spans="1:7" ht="45" x14ac:dyDescent="0.3">
      <c r="A386" s="8" t="s">
        <v>249</v>
      </c>
      <c r="B386" s="280">
        <f>IF(D386=1, 2, IF(AND(D386&lt;1,D386&gt;0), 1, "0"))</f>
        <v>2</v>
      </c>
      <c r="C386" s="130"/>
      <c r="D386" s="281">
        <f>IFERROR(E386/F386,"N.A")</f>
        <v>1</v>
      </c>
      <c r="E386" s="282">
        <f>COUNTIF('A1 Exploitation'!F365:F385,"ok")</f>
        <v>4</v>
      </c>
      <c r="F386" s="283">
        <f>COUNTA('A1 Exploitation'!F365:F385)</f>
        <v>4</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31</v>
      </c>
      <c r="G390" s="127"/>
    </row>
    <row r="391" spans="1:7" ht="18" x14ac:dyDescent="0.35">
      <c r="A391" s="42" t="s">
        <v>205</v>
      </c>
      <c r="B391" s="152"/>
      <c r="C391" s="153"/>
      <c r="D391" s="168">
        <f>D390/(COUNT(B377:C382,B365:C372,B384:C386)*2)</f>
        <v>0.96875</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43273</v>
      </c>
      <c r="B394" s="124"/>
      <c r="C394" s="135"/>
      <c r="D394" s="127"/>
      <c r="G394" s="127"/>
    </row>
    <row r="395" spans="1:7" x14ac:dyDescent="0.3">
      <c r="A395" s="309" t="s">
        <v>30</v>
      </c>
      <c r="B395" s="310" t="s">
        <v>31</v>
      </c>
      <c r="C395" s="310"/>
      <c r="D395" s="310" t="s">
        <v>46</v>
      </c>
      <c r="E395" s="311" t="s">
        <v>310</v>
      </c>
      <c r="F395" s="311" t="s">
        <v>360</v>
      </c>
      <c r="G395" s="127"/>
    </row>
    <row r="396" spans="1:7" x14ac:dyDescent="0.3">
      <c r="A396" s="309"/>
      <c r="B396" s="41" t="s">
        <v>34</v>
      </c>
      <c r="C396" s="41" t="s">
        <v>33</v>
      </c>
      <c r="D396" s="310"/>
      <c r="E396" s="311"/>
      <c r="F396" s="311"/>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3" x14ac:dyDescent="0.3">
      <c r="A434" s="70" t="s">
        <v>178</v>
      </c>
      <c r="B434" s="130" t="s">
        <v>32</v>
      </c>
      <c r="C434" s="130"/>
      <c r="D434" s="129" t="s">
        <v>473</v>
      </c>
      <c r="E434" s="94"/>
      <c r="F434" s="204"/>
      <c r="G434" s="12"/>
    </row>
    <row r="435" spans="1:7" x14ac:dyDescent="0.3">
      <c r="A435" s="315" t="s">
        <v>379</v>
      </c>
      <c r="B435" s="315"/>
      <c r="C435" s="315"/>
      <c r="D435" s="315"/>
      <c r="E435" s="315"/>
      <c r="F435" s="315"/>
      <c r="G435" s="12"/>
    </row>
    <row r="436" spans="1:7" ht="26.25" customHeight="1" x14ac:dyDescent="0.3">
      <c r="A436" s="70" t="s">
        <v>361</v>
      </c>
      <c r="B436" s="130">
        <v>2</v>
      </c>
      <c r="C436" s="130"/>
      <c r="D436" s="129"/>
      <c r="E436" s="94"/>
      <c r="F436" s="204"/>
      <c r="G436" s="233"/>
    </row>
    <row r="437" spans="1:7" ht="30" x14ac:dyDescent="0.3">
      <c r="A437" s="10" t="s">
        <v>502</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COUNTIF('A1 Exploitation'!F398:F438,"ok")</f>
        <v>2</v>
      </c>
      <c r="F439" s="283">
        <f>COUNTA('A1 Exploitation'!F398:F438)</f>
        <v>2</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43273</v>
      </c>
      <c r="B447" s="124"/>
      <c r="C447" s="135"/>
      <c r="D447" s="124"/>
    </row>
    <row r="448" spans="1:7" x14ac:dyDescent="0.3">
      <c r="A448" s="309" t="s">
        <v>30</v>
      </c>
      <c r="B448" s="310" t="s">
        <v>31</v>
      </c>
      <c r="C448" s="310"/>
      <c r="D448" s="310" t="s">
        <v>46</v>
      </c>
      <c r="E448" s="311" t="s">
        <v>310</v>
      </c>
      <c r="F448" s="311" t="s">
        <v>360</v>
      </c>
      <c r="G448" s="127"/>
    </row>
    <row r="449" spans="1:6" x14ac:dyDescent="0.3">
      <c r="A449" s="309"/>
      <c r="B449" s="41" t="s">
        <v>34</v>
      </c>
      <c r="C449" s="41" t="s">
        <v>33</v>
      </c>
      <c r="D449" s="310"/>
      <c r="E449" s="311"/>
      <c r="F449" s="311"/>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ht="33" x14ac:dyDescent="0.3">
      <c r="A461" s="209" t="s">
        <v>114</v>
      </c>
      <c r="B461" s="130">
        <v>1</v>
      </c>
      <c r="C461" s="150" t="str">
        <f>IF(B461=0, -5, "0")</f>
        <v>0</v>
      </c>
      <c r="D461" s="95" t="s">
        <v>493</v>
      </c>
      <c r="E461" s="94"/>
      <c r="F461" s="204" t="s">
        <v>356</v>
      </c>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customHeight="1" x14ac:dyDescent="0.3">
      <c r="A466" s="269" t="s">
        <v>407</v>
      </c>
      <c r="B466" s="130" t="s">
        <v>32</v>
      </c>
      <c r="C466" s="136" t="str">
        <f>IF(B466=0, -10, "0")</f>
        <v>0</v>
      </c>
      <c r="D466" s="116"/>
      <c r="E466" s="94"/>
      <c r="F466" s="204"/>
    </row>
    <row r="467" spans="1:7" s="112" customFormat="1" ht="33" x14ac:dyDescent="0.3">
      <c r="A467" s="70" t="s">
        <v>178</v>
      </c>
      <c r="B467" s="130" t="s">
        <v>32</v>
      </c>
      <c r="C467" s="131"/>
      <c r="D467" s="151" t="s">
        <v>473</v>
      </c>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t="s">
        <v>32</v>
      </c>
      <c r="C470" s="130"/>
      <c r="D470" s="95"/>
      <c r="E470" s="94"/>
      <c r="F470" s="204"/>
    </row>
    <row r="471" spans="1:7" x14ac:dyDescent="0.3">
      <c r="A471" s="312" t="s">
        <v>379</v>
      </c>
      <c r="B471" s="313"/>
      <c r="C471" s="313"/>
      <c r="D471" s="313"/>
      <c r="E471" s="313"/>
      <c r="F471" s="313"/>
    </row>
    <row r="472" spans="1:7" s="112" customFormat="1" ht="27.75" customHeight="1" x14ac:dyDescent="0.3">
      <c r="A472" s="55" t="s">
        <v>361</v>
      </c>
      <c r="B472" s="130">
        <v>2</v>
      </c>
      <c r="C472" s="213"/>
      <c r="D472" s="116"/>
      <c r="E472" s="106"/>
      <c r="F472" s="204"/>
      <c r="G472" s="127"/>
    </row>
    <row r="473" spans="1:7" s="112" customFormat="1" x14ac:dyDescent="0.3">
      <c r="A473" s="55" t="s">
        <v>501</v>
      </c>
      <c r="B473" s="130">
        <v>2</v>
      </c>
      <c r="C473" s="213"/>
      <c r="D473" s="116"/>
      <c r="E473" s="106"/>
      <c r="F473" s="204"/>
      <c r="G473" s="127"/>
    </row>
    <row r="474" spans="1:7" s="112" customFormat="1" ht="30" x14ac:dyDescent="0.3">
      <c r="A474" s="219" t="s">
        <v>502</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81">
        <f>IFERROR(E476/F476,"N.A")</f>
        <v>1</v>
      </c>
      <c r="E476" s="282">
        <f>COUNTIF('A1 Exploitation'!F451:F475,"ok")</f>
        <v>1</v>
      </c>
      <c r="F476" s="283">
        <f>COUNTA('A1 Exploitation'!F451:F475)</f>
        <v>1</v>
      </c>
    </row>
    <row r="477" spans="1:7" x14ac:dyDescent="0.3">
      <c r="A477" s="5" t="s">
        <v>36</v>
      </c>
      <c r="B477" s="5"/>
      <c r="C477" s="5"/>
      <c r="D477" s="234">
        <f>SUM(B461:C470,B472:C476)</f>
        <v>23</v>
      </c>
    </row>
    <row r="478" spans="1:7" x14ac:dyDescent="0.3">
      <c r="A478" s="5" t="s">
        <v>35</v>
      </c>
      <c r="B478" s="132"/>
      <c r="C478" s="133"/>
      <c r="D478" s="134">
        <f>D477/(COUNT(B461:C470,B472:C476)*2)</f>
        <v>0.95833333333333337</v>
      </c>
    </row>
    <row r="479" spans="1:7" x14ac:dyDescent="0.3">
      <c r="A479" s="2"/>
      <c r="B479" s="135"/>
      <c r="C479" s="135"/>
      <c r="D479" s="135"/>
    </row>
    <row r="480" spans="1:7" ht="18" x14ac:dyDescent="0.35">
      <c r="A480" s="42" t="s">
        <v>115</v>
      </c>
      <c r="B480" s="152"/>
      <c r="C480" s="153"/>
      <c r="D480" s="143">
        <f>SUM(D477,D457)</f>
        <v>35</v>
      </c>
    </row>
    <row r="481" spans="1:7" ht="18" x14ac:dyDescent="0.35">
      <c r="A481" s="42" t="s">
        <v>207</v>
      </c>
      <c r="B481" s="152"/>
      <c r="C481" s="153"/>
      <c r="D481" s="144">
        <f>D480/(COUNT(B461:C470,B451:C456,B472:C476)*2)</f>
        <v>0.97222222222222221</v>
      </c>
    </row>
    <row r="482" spans="1:7" x14ac:dyDescent="0.3">
      <c r="A482" s="1"/>
      <c r="B482" s="124"/>
      <c r="C482" s="135"/>
      <c r="D482" s="124"/>
    </row>
    <row r="483" spans="1:7" ht="21.75" customHeight="1" x14ac:dyDescent="0.35">
      <c r="A483" s="314" t="s">
        <v>367</v>
      </c>
      <c r="B483" s="314"/>
      <c r="C483" s="314"/>
      <c r="D483" s="314"/>
      <c r="E483" s="185"/>
      <c r="F483" s="201"/>
    </row>
    <row r="484" spans="1:7" x14ac:dyDescent="0.3">
      <c r="A484" s="74">
        <f>B11</f>
        <v>43273</v>
      </c>
      <c r="B484" s="124"/>
      <c r="C484" s="135"/>
      <c r="D484" s="124"/>
    </row>
    <row r="485" spans="1:7" x14ac:dyDescent="0.3">
      <c r="A485" s="309" t="s">
        <v>30</v>
      </c>
      <c r="B485" s="310" t="s">
        <v>31</v>
      </c>
      <c r="C485" s="310"/>
      <c r="D485" s="310" t="s">
        <v>46</v>
      </c>
      <c r="E485" s="311" t="s">
        <v>310</v>
      </c>
      <c r="F485" s="311" t="s">
        <v>360</v>
      </c>
      <c r="G485" s="127"/>
    </row>
    <row r="486" spans="1:7" x14ac:dyDescent="0.3">
      <c r="A486" s="309"/>
      <c r="B486" s="41" t="s">
        <v>34</v>
      </c>
      <c r="C486" s="41" t="s">
        <v>33</v>
      </c>
      <c r="D486" s="310"/>
      <c r="E486" s="311"/>
      <c r="F486" s="311"/>
    </row>
    <row r="487" spans="1:7" ht="18" x14ac:dyDescent="0.3">
      <c r="A487" s="194" t="s">
        <v>368</v>
      </c>
      <c r="B487" s="195"/>
      <c r="C487" s="195"/>
      <c r="D487" s="195"/>
      <c r="E487" s="195"/>
      <c r="F487" s="197"/>
    </row>
    <row r="488" spans="1:7" ht="27.75" customHeight="1"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ht="49.5" x14ac:dyDescent="0.3">
      <c r="A497" s="9" t="s">
        <v>29</v>
      </c>
      <c r="B497" s="130">
        <v>1</v>
      </c>
      <c r="C497" s="130"/>
      <c r="D497" s="95" t="s">
        <v>484</v>
      </c>
      <c r="E497" s="94"/>
      <c r="F497" s="204" t="s">
        <v>356</v>
      </c>
    </row>
    <row r="498" spans="1:7" ht="45" x14ac:dyDescent="0.3">
      <c r="A498" s="62" t="s">
        <v>249</v>
      </c>
      <c r="B498" s="280" t="s">
        <v>32</v>
      </c>
      <c r="C498" s="213"/>
      <c r="D498" s="281" t="str">
        <f>IFERROR(E498/F498,"N.A")</f>
        <v>N.A</v>
      </c>
      <c r="E498" s="282">
        <f>COUNTIF('A1 Exploitation'!F488:F497,"ok")</f>
        <v>0</v>
      </c>
      <c r="F498" s="283">
        <f>COUNTA('A1 Exploitation'!F488:F497)</f>
        <v>0</v>
      </c>
    </row>
    <row r="499" spans="1:7" x14ac:dyDescent="0.3">
      <c r="A499" s="5" t="s">
        <v>36</v>
      </c>
      <c r="B499" s="5"/>
      <c r="C499" s="5"/>
      <c r="D499" s="234">
        <f>SUM(B496:C498)</f>
        <v>3</v>
      </c>
    </row>
    <row r="500" spans="1:7" x14ac:dyDescent="0.3">
      <c r="A500" s="5" t="s">
        <v>35</v>
      </c>
      <c r="B500" s="132"/>
      <c r="C500" s="133"/>
      <c r="D500" s="134">
        <f>D499/(COUNT(B496:C498)*2)</f>
        <v>0.75</v>
      </c>
      <c r="E500" s="112"/>
    </row>
    <row r="501" spans="1:7" x14ac:dyDescent="0.3">
      <c r="A501" s="2"/>
      <c r="B501" s="135"/>
      <c r="C501" s="135"/>
      <c r="D501" s="135"/>
    </row>
    <row r="502" spans="1:7" ht="18" x14ac:dyDescent="0.35">
      <c r="A502" s="42" t="s">
        <v>76</v>
      </c>
      <c r="B502" s="152"/>
      <c r="C502" s="153"/>
      <c r="D502" s="143">
        <f>SUM(D499,D493)</f>
        <v>13</v>
      </c>
    </row>
    <row r="503" spans="1:7" ht="18" x14ac:dyDescent="0.35">
      <c r="A503" s="42" t="s">
        <v>208</v>
      </c>
      <c r="B503" s="152"/>
      <c r="C503" s="153"/>
      <c r="D503" s="144">
        <f>D502/(COUNT(B496:C498,B488:C492)*2)</f>
        <v>0.9285714285714286</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43273</v>
      </c>
      <c r="B506" s="124"/>
      <c r="C506" s="135"/>
      <c r="D506" s="124"/>
    </row>
    <row r="507" spans="1:7" x14ac:dyDescent="0.3">
      <c r="A507" s="309" t="s">
        <v>30</v>
      </c>
      <c r="B507" s="310" t="s">
        <v>31</v>
      </c>
      <c r="C507" s="310"/>
      <c r="D507" s="310" t="s">
        <v>46</v>
      </c>
      <c r="E507" s="311" t="s">
        <v>310</v>
      </c>
      <c r="F507" s="311" t="s">
        <v>360</v>
      </c>
      <c r="G507" s="127"/>
    </row>
    <row r="508" spans="1:7" x14ac:dyDescent="0.3">
      <c r="A508" s="309"/>
      <c r="B508" s="41" t="s">
        <v>34</v>
      </c>
      <c r="C508" s="41" t="s">
        <v>33</v>
      </c>
      <c r="D508" s="352"/>
      <c r="E508" s="311"/>
      <c r="F508" s="311"/>
    </row>
    <row r="509" spans="1:7" ht="33" x14ac:dyDescent="0.3">
      <c r="A509" s="6" t="s">
        <v>15</v>
      </c>
      <c r="B509" s="130">
        <v>1</v>
      </c>
      <c r="C509" s="130"/>
      <c r="D509" s="95" t="s">
        <v>494</v>
      </c>
      <c r="E509" s="94"/>
      <c r="F509" s="204" t="s">
        <v>357</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81">
        <f>IFERROR(E512/F512,"N.A")</f>
        <v>1</v>
      </c>
      <c r="E512" s="284">
        <f>COUNTIF('A1 Exploitation'!F509:F511,"ok")</f>
        <v>1</v>
      </c>
      <c r="F512" s="285">
        <f>COUNTA('A1 Exploitation'!F509:F511)</f>
        <v>1</v>
      </c>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43273</v>
      </c>
      <c r="B517" s="124"/>
      <c r="C517" s="135"/>
      <c r="D517" s="124"/>
    </row>
    <row r="518" spans="1:7" x14ac:dyDescent="0.3">
      <c r="A518" s="309" t="s">
        <v>30</v>
      </c>
      <c r="B518" s="310" t="s">
        <v>31</v>
      </c>
      <c r="C518" s="310"/>
      <c r="D518" s="310" t="s">
        <v>46</v>
      </c>
      <c r="E518" s="311" t="s">
        <v>310</v>
      </c>
      <c r="F518" s="311" t="s">
        <v>360</v>
      </c>
      <c r="G518" s="127"/>
    </row>
    <row r="519" spans="1:7" x14ac:dyDescent="0.3">
      <c r="A519" s="309"/>
      <c r="B519" s="41" t="s">
        <v>34</v>
      </c>
      <c r="C519" s="41" t="s">
        <v>33</v>
      </c>
      <c r="D519" s="352"/>
      <c r="E519" s="311"/>
      <c r="F519" s="311"/>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v>1</v>
      </c>
      <c r="C529" s="140"/>
      <c r="D529" s="174" t="s">
        <v>470</v>
      </c>
      <c r="E529" s="94"/>
      <c r="F529" s="204" t="s">
        <v>357</v>
      </c>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t="s">
        <v>32</v>
      </c>
      <c r="C532" s="140"/>
      <c r="D532" s="281" t="str">
        <f>IFERROR(E532/F532,"N.A")</f>
        <v>N.A</v>
      </c>
      <c r="E532" s="282">
        <f>COUNTIF('A1 Exploitation'!F520:F531,"ok")</f>
        <v>0</v>
      </c>
      <c r="F532" s="283">
        <f>COUNTIF('A1 Exploitation'!F520:F531,"ok")</f>
        <v>0</v>
      </c>
    </row>
    <row r="533" spans="1:7" x14ac:dyDescent="0.3">
      <c r="A533" s="5" t="s">
        <v>36</v>
      </c>
      <c r="B533" s="5"/>
      <c r="C533" s="5"/>
      <c r="D533" s="5">
        <f>SUM(B520:C532)</f>
        <v>19</v>
      </c>
    </row>
    <row r="534" spans="1:7" x14ac:dyDescent="0.3">
      <c r="A534" s="5" t="s">
        <v>35</v>
      </c>
      <c r="B534" s="132"/>
      <c r="C534" s="133"/>
      <c r="D534" s="134">
        <f>D533/(COUNT(B520:C532)*2)</f>
        <v>0.95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43273</v>
      </c>
      <c r="B537" s="124"/>
      <c r="C537" s="135"/>
      <c r="D537" s="124"/>
      <c r="G537" s="127"/>
    </row>
    <row r="538" spans="1:7" x14ac:dyDescent="0.3">
      <c r="A538" s="309" t="s">
        <v>30</v>
      </c>
      <c r="B538" s="310" t="s">
        <v>31</v>
      </c>
      <c r="C538" s="310"/>
      <c r="D538" s="310" t="s">
        <v>46</v>
      </c>
      <c r="E538" s="311" t="s">
        <v>310</v>
      </c>
      <c r="F538" s="311" t="s">
        <v>360</v>
      </c>
      <c r="G538" s="127"/>
    </row>
    <row r="539" spans="1:7" x14ac:dyDescent="0.3">
      <c r="A539" s="309"/>
      <c r="B539" s="41" t="s">
        <v>34</v>
      </c>
      <c r="C539" s="41" t="s">
        <v>33</v>
      </c>
      <c r="D539" s="352"/>
      <c r="E539" s="311"/>
      <c r="F539" s="311"/>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
        <v>32</v>
      </c>
      <c r="C543" s="130"/>
      <c r="D543" s="281" t="str">
        <f>IFERROR(E543/F543,"N.A")</f>
        <v>N.A</v>
      </c>
      <c r="E543" s="282">
        <f>COUNTIF('A1 Exploitation'!F540:F542,"ok")</f>
        <v>0</v>
      </c>
      <c r="F543" s="283">
        <f>COUNTA('A1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561</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0.95084745762711864</v>
      </c>
    </row>
  </sheetData>
  <sheetProtection algorithmName="SHA-512" hashValue="QEAvIzcCkKW6qgGVANBE3sx3A/5FXBW91eZcYCL03mJpar1lybYylxCUWAw1ZYByzSTMW/AsqJc74zuSVOhnSw==" saltValue="Wk8csIip5OmYXg5lctsYqA=="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7" fitToHeight="0"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52" zoomScale="80" zoomScaleNormal="90" zoomScaleSheetLayoutView="80" workbookViewId="0">
      <selection activeCell="F156" sqref="F156"/>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28"/>
      <c r="E1" s="328"/>
      <c r="F1" s="328"/>
      <c r="G1" s="328"/>
    </row>
    <row r="2" spans="1:7" s="12" customFormat="1" ht="24.75" x14ac:dyDescent="0.5">
      <c r="A2" s="11"/>
      <c r="B2" s="24">
        <v>1</v>
      </c>
      <c r="D2" s="249"/>
      <c r="E2" s="249"/>
      <c r="F2" s="249"/>
      <c r="G2" s="125"/>
    </row>
    <row r="3" spans="1:7" s="12" customFormat="1" ht="24.75" x14ac:dyDescent="0.5">
      <c r="A3" s="11"/>
      <c r="B3" s="24">
        <v>2</v>
      </c>
      <c r="D3" s="249"/>
      <c r="E3" s="249"/>
      <c r="F3" s="249"/>
      <c r="G3" s="125"/>
    </row>
    <row r="4" spans="1:7" s="12" customFormat="1" ht="16.5" customHeight="1" x14ac:dyDescent="0.5">
      <c r="A4" s="11"/>
      <c r="B4" s="24" t="s">
        <v>32</v>
      </c>
      <c r="D4" s="13"/>
      <c r="E4" s="249"/>
      <c r="F4" s="249"/>
      <c r="G4" s="125"/>
    </row>
    <row r="5" spans="1:7" s="12" customFormat="1" ht="16.5" customHeight="1" x14ac:dyDescent="0.5">
      <c r="A5" s="11"/>
      <c r="D5" s="249"/>
      <c r="E5" s="249"/>
      <c r="F5" s="249"/>
      <c r="G5" s="125"/>
    </row>
    <row r="6" spans="1:7" s="12" customFormat="1" ht="37.5" customHeight="1" x14ac:dyDescent="0.5">
      <c r="A6" s="349" t="s">
        <v>50</v>
      </c>
      <c r="B6" s="349"/>
      <c r="C6" s="349"/>
      <c r="D6" s="349"/>
      <c r="E6" s="349"/>
      <c r="F6" s="349"/>
      <c r="G6" s="125"/>
    </row>
    <row r="7" spans="1:7" s="12" customFormat="1" ht="21.75" customHeight="1" x14ac:dyDescent="0.5">
      <c r="A7" s="330" t="str">
        <f>'A2 Exploitation'!A8:F8</f>
        <v>MENZAH 9</v>
      </c>
      <c r="B7" s="330"/>
      <c r="C7" s="330"/>
      <c r="D7" s="330"/>
      <c r="E7" s="330"/>
      <c r="F7" s="330"/>
      <c r="G7" s="125"/>
    </row>
    <row r="8" spans="1:7" s="12" customFormat="1" ht="24.75" x14ac:dyDescent="0.5">
      <c r="A8" s="14" t="s">
        <v>42</v>
      </c>
      <c r="B8" s="350" t="str">
        <f>'A2 Exploitation'!B9:F9</f>
        <v>Mme Meriam CHOUCHENE</v>
      </c>
      <c r="C8" s="350"/>
      <c r="D8" s="350"/>
      <c r="E8" s="350"/>
      <c r="F8" s="350"/>
      <c r="G8" s="125"/>
    </row>
    <row r="9" spans="1:7" s="12" customFormat="1" ht="24.75" x14ac:dyDescent="0.5">
      <c r="A9" s="15" t="s">
        <v>44</v>
      </c>
      <c r="B9" s="351" t="str">
        <f>'A2 Exploitation'!B10:F10</f>
        <v xml:space="preserve">Directeur &amp; chefs rayons </v>
      </c>
      <c r="C9" s="351"/>
      <c r="D9" s="351"/>
      <c r="E9" s="351"/>
      <c r="F9" s="351"/>
      <c r="G9" s="125"/>
    </row>
    <row r="10" spans="1:7" s="12" customFormat="1" ht="24.75" x14ac:dyDescent="0.5">
      <c r="A10" s="14" t="s">
        <v>43</v>
      </c>
      <c r="B10" s="348">
        <f>'A2 Exploitation'!B11:F11</f>
        <v>43273</v>
      </c>
      <c r="C10" s="348"/>
      <c r="D10" s="348"/>
      <c r="E10" s="348"/>
      <c r="F10" s="348"/>
      <c r="G10" s="125"/>
    </row>
    <row r="11" spans="1:7" s="12" customFormat="1" ht="24.75" x14ac:dyDescent="0.5">
      <c r="A11" s="14" t="s">
        <v>294</v>
      </c>
      <c r="B11" s="347">
        <f>D199</f>
        <v>0.9</v>
      </c>
      <c r="C11" s="347"/>
      <c r="D11" s="347"/>
      <c r="E11" s="347"/>
      <c r="F11" s="347"/>
      <c r="G11" s="125"/>
    </row>
    <row r="12" spans="1:7" s="12" customFormat="1" ht="22.5" x14ac:dyDescent="0.45">
      <c r="A12" s="11"/>
      <c r="D12" s="326"/>
      <c r="E12" s="326"/>
      <c r="F12" s="326"/>
      <c r="G12" s="326"/>
    </row>
    <row r="13" spans="1:7" s="12" customFormat="1" ht="11.25" customHeight="1" x14ac:dyDescent="0.3">
      <c r="A13" s="309" t="s">
        <v>30</v>
      </c>
      <c r="B13" s="310" t="s">
        <v>31</v>
      </c>
      <c r="C13" s="310"/>
      <c r="D13" s="310" t="s">
        <v>46</v>
      </c>
      <c r="E13" s="310" t="s">
        <v>190</v>
      </c>
      <c r="F13" s="310" t="s">
        <v>191</v>
      </c>
      <c r="G13" s="112"/>
    </row>
    <row r="14" spans="1:7" s="12" customFormat="1" ht="12.75" customHeight="1" x14ac:dyDescent="0.3">
      <c r="A14" s="309"/>
      <c r="B14" s="34" t="s">
        <v>34</v>
      </c>
      <c r="C14" s="34" t="s">
        <v>33</v>
      </c>
      <c r="D14" s="310"/>
      <c r="E14" s="310"/>
      <c r="F14" s="310"/>
      <c r="G14" s="127"/>
    </row>
    <row r="15" spans="1:7" x14ac:dyDescent="0.3">
      <c r="A15" s="17"/>
      <c r="B15" s="17"/>
      <c r="C15" s="17"/>
      <c r="D15" s="17"/>
    </row>
    <row r="16" spans="1:7" ht="19.5" x14ac:dyDescent="0.4">
      <c r="A16" s="342" t="s">
        <v>0</v>
      </c>
      <c r="B16" s="343"/>
      <c r="C16" s="343"/>
      <c r="D16" s="343"/>
      <c r="E16" s="343"/>
      <c r="F16" s="343"/>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1</v>
      </c>
      <c r="C19" s="94"/>
      <c r="D19" s="95" t="s">
        <v>495</v>
      </c>
      <c r="E19" s="95"/>
      <c r="F19" s="94" t="s">
        <v>357</v>
      </c>
    </row>
    <row r="20" spans="1:7" ht="38.25" customHeight="1" x14ac:dyDescent="0.3">
      <c r="A20" s="17" t="s">
        <v>151</v>
      </c>
      <c r="B20" s="94">
        <v>1</v>
      </c>
      <c r="C20" s="94"/>
      <c r="D20" s="95" t="s">
        <v>454</v>
      </c>
      <c r="E20" s="94"/>
      <c r="F20" s="94" t="s">
        <v>357</v>
      </c>
    </row>
    <row r="21" spans="1:7" x14ac:dyDescent="0.3">
      <c r="A21" s="44" t="s">
        <v>210</v>
      </c>
      <c r="B21" s="94">
        <v>2</v>
      </c>
      <c r="C21" s="94"/>
      <c r="D21" s="97"/>
      <c r="E21" s="94"/>
      <c r="F21" s="94"/>
    </row>
    <row r="22" spans="1:7" x14ac:dyDescent="0.3">
      <c r="A22" s="344" t="s">
        <v>36</v>
      </c>
      <c r="B22" s="340"/>
      <c r="C22" s="341"/>
      <c r="D22" s="250">
        <f>SUM(B17:C21)</f>
        <v>8</v>
      </c>
    </row>
    <row r="23" spans="1:7" x14ac:dyDescent="0.3">
      <c r="A23" s="335" t="s">
        <v>295</v>
      </c>
      <c r="B23" s="336"/>
      <c r="C23" s="337"/>
      <c r="D23" s="33">
        <f>D22/(COUNT(B17:C21)*2)</f>
        <v>0.8</v>
      </c>
    </row>
    <row r="24" spans="1:7" s="22" customFormat="1" x14ac:dyDescent="0.3">
      <c r="A24" s="26"/>
      <c r="B24" s="27"/>
      <c r="C24" s="27"/>
      <c r="D24" s="28"/>
      <c r="G24" s="126"/>
    </row>
    <row r="25" spans="1:7" ht="19.5" x14ac:dyDescent="0.4">
      <c r="A25" s="333" t="s">
        <v>4</v>
      </c>
      <c r="B25" s="334"/>
      <c r="C25" s="334"/>
      <c r="D25" s="334"/>
      <c r="E25" s="334"/>
      <c r="F25" s="334"/>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t="s">
        <v>471</v>
      </c>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5" t="s">
        <v>36</v>
      </c>
      <c r="B33" s="336"/>
      <c r="C33" s="337"/>
      <c r="D33" s="248">
        <f>SUM(B26:C32)</f>
        <v>14</v>
      </c>
    </row>
    <row r="34" spans="1:7" x14ac:dyDescent="0.3">
      <c r="A34" s="335" t="s">
        <v>295</v>
      </c>
      <c r="B34" s="336"/>
      <c r="C34" s="337"/>
      <c r="D34" s="33">
        <f>D33/(COUNT(B26:C32)*2)</f>
        <v>1</v>
      </c>
    </row>
    <row r="35" spans="1:7" s="22" customFormat="1" x14ac:dyDescent="0.3">
      <c r="A35" s="26"/>
      <c r="B35" s="27"/>
      <c r="C35" s="27"/>
      <c r="D35" s="28"/>
      <c r="G35" s="126"/>
    </row>
    <row r="36" spans="1:7" s="22" customFormat="1" ht="19.5" x14ac:dyDescent="0.4">
      <c r="A36" s="333" t="s">
        <v>219</v>
      </c>
      <c r="B36" s="334"/>
      <c r="C36" s="334"/>
      <c r="D36" s="334"/>
      <c r="E36" s="334"/>
      <c r="F36" s="334"/>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5" t="s">
        <v>36</v>
      </c>
      <c r="B42" s="336"/>
      <c r="C42" s="337"/>
      <c r="D42" s="248">
        <f>SUM(B37:C41)</f>
        <v>8</v>
      </c>
      <c r="E42" s="13"/>
      <c r="F42" s="13"/>
      <c r="G42" s="126"/>
    </row>
    <row r="43" spans="1:7" s="22" customFormat="1" x14ac:dyDescent="0.3">
      <c r="A43" s="335" t="s">
        <v>295</v>
      </c>
      <c r="B43" s="336"/>
      <c r="C43" s="337"/>
      <c r="D43" s="33">
        <f>D42/(COUNT(B37:C41)*2)</f>
        <v>1</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ht="33" x14ac:dyDescent="0.3">
      <c r="A49" s="17" t="s">
        <v>24</v>
      </c>
      <c r="B49" s="94">
        <v>1</v>
      </c>
      <c r="C49" s="94"/>
      <c r="D49" s="95" t="s">
        <v>483</v>
      </c>
      <c r="E49" s="94"/>
      <c r="F49" s="94" t="s">
        <v>356</v>
      </c>
    </row>
    <row r="50" spans="1:7" x14ac:dyDescent="0.3">
      <c r="A50" s="17" t="s">
        <v>84</v>
      </c>
      <c r="B50" s="94">
        <v>2</v>
      </c>
      <c r="C50" s="94"/>
      <c r="D50" s="95"/>
      <c r="E50" s="94"/>
      <c r="F50" s="94"/>
    </row>
    <row r="51" spans="1:7" ht="18" x14ac:dyDescent="0.35">
      <c r="A51" s="40" t="s">
        <v>296</v>
      </c>
      <c r="B51" s="94" t="s">
        <v>32</v>
      </c>
      <c r="C51" s="120" t="str">
        <f>IF(B51=0, -5, "0")</f>
        <v>0</v>
      </c>
      <c r="D51" s="98"/>
      <c r="E51" s="94"/>
      <c r="F51" s="94"/>
    </row>
    <row r="52" spans="1:7" x14ac:dyDescent="0.3">
      <c r="A52" s="335" t="s">
        <v>36</v>
      </c>
      <c r="B52" s="336"/>
      <c r="C52" s="337"/>
      <c r="D52" s="248">
        <f>SUM(B46:C51)</f>
        <v>9</v>
      </c>
    </row>
    <row r="53" spans="1:7" x14ac:dyDescent="0.3">
      <c r="A53" s="335" t="s">
        <v>295</v>
      </c>
      <c r="B53" s="336"/>
      <c r="C53" s="337"/>
      <c r="D53" s="33">
        <f>D52/(COUNT(B46:C51)*2)</f>
        <v>0.9</v>
      </c>
    </row>
    <row r="54" spans="1:7" s="22" customFormat="1" x14ac:dyDescent="0.3">
      <c r="A54" s="26"/>
      <c r="B54" s="27"/>
      <c r="C54" s="27"/>
      <c r="D54" s="28"/>
      <c r="G54" s="126"/>
    </row>
    <row r="55" spans="1:7" ht="19.5" x14ac:dyDescent="0.4">
      <c r="A55" s="333" t="s">
        <v>8</v>
      </c>
      <c r="B55" s="334"/>
      <c r="C55" s="334"/>
      <c r="D55" s="334"/>
      <c r="E55" s="334"/>
      <c r="F55" s="334"/>
    </row>
    <row r="56" spans="1:7" ht="36" x14ac:dyDescent="0.35">
      <c r="A56" s="43" t="s">
        <v>176</v>
      </c>
      <c r="B56" s="94">
        <v>2</v>
      </c>
      <c r="C56" s="120" t="str">
        <f>IF(B56=0, -5, "0")</f>
        <v>0</v>
      </c>
      <c r="D56" s="98"/>
      <c r="E56" s="94"/>
      <c r="F56" s="94"/>
    </row>
    <row r="57" spans="1:7" ht="33" x14ac:dyDescent="0.3">
      <c r="A57" s="21" t="s">
        <v>168</v>
      </c>
      <c r="B57" s="94">
        <v>1</v>
      </c>
      <c r="C57" s="94"/>
      <c r="D57" s="95" t="s">
        <v>482</v>
      </c>
      <c r="E57" s="99"/>
      <c r="F57" s="94" t="s">
        <v>356</v>
      </c>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5" t="s">
        <v>36</v>
      </c>
      <c r="B63" s="336"/>
      <c r="C63" s="337"/>
      <c r="D63" s="248">
        <f>SUM(B56:C62)</f>
        <v>13</v>
      </c>
    </row>
    <row r="64" spans="1:7" x14ac:dyDescent="0.3">
      <c r="A64" s="335" t="s">
        <v>295</v>
      </c>
      <c r="B64" s="336"/>
      <c r="C64" s="337"/>
      <c r="D64" s="33">
        <f>D63/(COUNT(B56:C62)*2)</f>
        <v>0.9285714285714286</v>
      </c>
    </row>
    <row r="65" spans="1:7" s="22" customFormat="1" x14ac:dyDescent="0.3">
      <c r="A65" s="26"/>
      <c r="B65" s="27"/>
      <c r="C65" s="27"/>
      <c r="D65" s="28"/>
      <c r="G65" s="126"/>
    </row>
    <row r="66" spans="1:7" ht="19.5" x14ac:dyDescent="0.4">
      <c r="A66" s="333" t="s">
        <v>130</v>
      </c>
      <c r="B66" s="334"/>
      <c r="C66" s="334"/>
      <c r="D66" s="334"/>
      <c r="E66" s="334"/>
      <c r="F66" s="334"/>
    </row>
    <row r="67" spans="1:7" ht="19.5" x14ac:dyDescent="0.4">
      <c r="A67" s="17" t="s">
        <v>271</v>
      </c>
      <c r="B67" s="100" t="s">
        <v>32</v>
      </c>
      <c r="C67" s="101"/>
      <c r="D67" s="102"/>
      <c r="E67" s="102"/>
      <c r="F67" s="94"/>
    </row>
    <row r="68" spans="1:7" ht="34.5" x14ac:dyDescent="0.4">
      <c r="A68" s="17" t="s">
        <v>272</v>
      </c>
      <c r="B68" s="100">
        <v>1</v>
      </c>
      <c r="C68" s="101"/>
      <c r="D68" s="95" t="s">
        <v>479</v>
      </c>
      <c r="E68" s="102"/>
      <c r="F68" s="94" t="s">
        <v>357</v>
      </c>
    </row>
    <row r="69" spans="1:7" ht="19.5" x14ac:dyDescent="0.4">
      <c r="A69" s="17" t="s">
        <v>293</v>
      </c>
      <c r="B69" s="100">
        <v>2</v>
      </c>
      <c r="C69" s="101"/>
      <c r="D69" s="103"/>
      <c r="E69" s="103"/>
      <c r="F69" s="94"/>
    </row>
    <row r="70" spans="1:7" ht="19.5" x14ac:dyDescent="0.4">
      <c r="A70" s="20" t="s">
        <v>247</v>
      </c>
      <c r="B70" s="100">
        <v>1</v>
      </c>
      <c r="C70" s="101"/>
      <c r="D70" s="95" t="s">
        <v>510</v>
      </c>
      <c r="E70" s="103"/>
      <c r="F70" s="94" t="s">
        <v>357</v>
      </c>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1</v>
      </c>
      <c r="C73" s="101"/>
      <c r="D73" s="94" t="s">
        <v>481</v>
      </c>
      <c r="E73" s="94"/>
      <c r="F73" s="94" t="s">
        <v>356</v>
      </c>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5" t="s">
        <v>36</v>
      </c>
      <c r="B84" s="336"/>
      <c r="C84" s="337"/>
      <c r="D84" s="248">
        <f>SUM(B67:C83)</f>
        <v>21</v>
      </c>
    </row>
    <row r="85" spans="1:7" x14ac:dyDescent="0.3">
      <c r="A85" s="335" t="s">
        <v>295</v>
      </c>
      <c r="B85" s="336"/>
      <c r="C85" s="337"/>
      <c r="D85" s="33">
        <f>D84/(COUNT(B67:C83)*2)</f>
        <v>0.875</v>
      </c>
    </row>
    <row r="86" spans="1:7" s="22" customFormat="1" x14ac:dyDescent="0.3">
      <c r="A86" s="26"/>
      <c r="B86" s="27"/>
      <c r="C86" s="27"/>
      <c r="D86" s="28"/>
      <c r="G86" s="126"/>
    </row>
    <row r="87" spans="1:7" ht="19.5" x14ac:dyDescent="0.4">
      <c r="A87" s="333" t="s">
        <v>211</v>
      </c>
      <c r="B87" s="334"/>
      <c r="C87" s="334"/>
      <c r="D87" s="334"/>
      <c r="E87" s="334"/>
      <c r="F87" s="334"/>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t="s">
        <v>32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t="s">
        <v>472</v>
      </c>
      <c r="E94" s="94"/>
      <c r="F94" s="94" t="s">
        <v>357</v>
      </c>
    </row>
    <row r="95" spans="1:7" ht="33" x14ac:dyDescent="0.3">
      <c r="A95" s="20" t="s">
        <v>165</v>
      </c>
      <c r="B95" s="110">
        <v>1</v>
      </c>
      <c r="C95" s="94"/>
      <c r="D95" s="95" t="s">
        <v>511</v>
      </c>
      <c r="E95" s="94"/>
      <c r="F95" s="94" t="s">
        <v>357</v>
      </c>
    </row>
    <row r="96" spans="1:7" x14ac:dyDescent="0.3">
      <c r="A96" s="25" t="s">
        <v>282</v>
      </c>
      <c r="B96" s="110">
        <v>2</v>
      </c>
      <c r="C96" s="94"/>
      <c r="D96" s="95"/>
      <c r="E96" s="94"/>
      <c r="F96" s="94"/>
    </row>
    <row r="97" spans="1:7" ht="66" x14ac:dyDescent="0.3">
      <c r="A97" s="25" t="s">
        <v>283</v>
      </c>
      <c r="B97" s="110">
        <v>1</v>
      </c>
      <c r="C97" s="94"/>
      <c r="D97" s="95" t="s">
        <v>477</v>
      </c>
      <c r="E97" s="94"/>
      <c r="F97" s="94" t="s">
        <v>357</v>
      </c>
    </row>
    <row r="98" spans="1:7" x14ac:dyDescent="0.3">
      <c r="A98" s="17" t="s">
        <v>134</v>
      </c>
      <c r="B98" s="110">
        <v>2</v>
      </c>
      <c r="C98" s="94"/>
      <c r="D98" s="95"/>
      <c r="E98" s="94"/>
      <c r="F98" s="94"/>
    </row>
    <row r="99" spans="1:7" ht="36" x14ac:dyDescent="0.35">
      <c r="A99" s="46" t="s">
        <v>193</v>
      </c>
      <c r="B99" s="110">
        <v>2</v>
      </c>
      <c r="C99" s="120" t="str">
        <f>IF(B99=0, -5, "0")</f>
        <v>0</v>
      </c>
      <c r="D99" s="95" t="s">
        <v>475</v>
      </c>
      <c r="E99" s="94"/>
      <c r="F99" s="94"/>
    </row>
    <row r="100" spans="1:7" ht="18" x14ac:dyDescent="0.35">
      <c r="A100" s="45" t="s">
        <v>297</v>
      </c>
      <c r="B100" s="110">
        <v>2</v>
      </c>
      <c r="C100" s="120" t="str">
        <f>IF(B100=0, -5, "0")</f>
        <v>0</v>
      </c>
      <c r="D100" s="95"/>
      <c r="E100" s="94"/>
      <c r="F100" s="94"/>
    </row>
    <row r="101" spans="1:7" x14ac:dyDescent="0.3">
      <c r="A101" s="51" t="s">
        <v>232</v>
      </c>
      <c r="B101" s="110">
        <v>1</v>
      </c>
      <c r="C101" s="94"/>
      <c r="D101" s="95" t="s">
        <v>476</v>
      </c>
      <c r="E101" s="94"/>
      <c r="F101" s="94" t="s">
        <v>356</v>
      </c>
    </row>
    <row r="102" spans="1:7" x14ac:dyDescent="0.3">
      <c r="A102" s="335" t="s">
        <v>36</v>
      </c>
      <c r="B102" s="336"/>
      <c r="C102" s="337"/>
      <c r="D102" s="248">
        <f>SUM(B88:C101)</f>
        <v>21</v>
      </c>
    </row>
    <row r="103" spans="1:7" x14ac:dyDescent="0.3">
      <c r="A103" s="335" t="s">
        <v>295</v>
      </c>
      <c r="B103" s="336"/>
      <c r="C103" s="337"/>
      <c r="D103" s="33">
        <f>D102/(COUNT(B88:C101)*2)</f>
        <v>0.875</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3" t="s">
        <v>212</v>
      </c>
      <c r="B106" s="334"/>
      <c r="C106" s="334"/>
      <c r="D106" s="334"/>
      <c r="E106" s="334"/>
      <c r="F106" s="334"/>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5" t="s">
        <v>36</v>
      </c>
      <c r="B118" s="336"/>
      <c r="C118" s="337"/>
      <c r="D118" s="248">
        <f>SUM(B107:C117)</f>
        <v>22</v>
      </c>
      <c r="E118" s="13"/>
      <c r="F118" s="13"/>
      <c r="G118" s="126"/>
    </row>
    <row r="119" spans="1:7" s="22" customFormat="1" x14ac:dyDescent="0.3">
      <c r="A119" s="335" t="s">
        <v>295</v>
      </c>
      <c r="B119" s="336"/>
      <c r="C119" s="337"/>
      <c r="D119" s="33">
        <f>D118/(COUNT(B107:C117)*2)</f>
        <v>1</v>
      </c>
      <c r="E119" s="13"/>
      <c r="F119" s="13"/>
      <c r="G119" s="126"/>
    </row>
    <row r="120" spans="1:7" s="22" customFormat="1" x14ac:dyDescent="0.3">
      <c r="A120" s="26"/>
      <c r="B120" s="27"/>
      <c r="C120" s="27"/>
      <c r="D120" s="28"/>
      <c r="G120" s="126"/>
    </row>
    <row r="121" spans="1:7" ht="19.5" x14ac:dyDescent="0.4">
      <c r="A121" s="333" t="s">
        <v>185</v>
      </c>
      <c r="B121" s="334"/>
      <c r="C121" s="334"/>
      <c r="D121" s="334"/>
      <c r="E121" s="334"/>
      <c r="F121" s="334"/>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t="s">
        <v>496</v>
      </c>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1</v>
      </c>
      <c r="C132" s="120" t="str">
        <f>IF(B132=0, -5, "0")</f>
        <v>0</v>
      </c>
      <c r="D132" s="95" t="s">
        <v>467</v>
      </c>
      <c r="E132" s="102"/>
      <c r="F132" s="94" t="s">
        <v>356</v>
      </c>
    </row>
    <row r="133" spans="1:7" x14ac:dyDescent="0.3">
      <c r="A133" s="335" t="s">
        <v>36</v>
      </c>
      <c r="B133" s="336"/>
      <c r="C133" s="337"/>
      <c r="D133" s="248">
        <f>SUM(B122:C132)</f>
        <v>21</v>
      </c>
    </row>
    <row r="134" spans="1:7" x14ac:dyDescent="0.3">
      <c r="A134" s="335" t="s">
        <v>295</v>
      </c>
      <c r="B134" s="336"/>
      <c r="C134" s="337"/>
      <c r="D134" s="32">
        <f>D133/(COUNT(B122:C132)*2)</f>
        <v>0.95454545454545459</v>
      </c>
    </row>
    <row r="135" spans="1:7" s="22" customFormat="1" x14ac:dyDescent="0.3">
      <c r="A135" s="26"/>
      <c r="B135" s="27"/>
      <c r="C135" s="27"/>
      <c r="D135" s="31"/>
      <c r="G135" s="126"/>
    </row>
    <row r="136" spans="1:7" ht="19.5" x14ac:dyDescent="0.4">
      <c r="A136" s="333" t="s">
        <v>71</v>
      </c>
      <c r="B136" s="334"/>
      <c r="C136" s="334"/>
      <c r="D136" s="334"/>
      <c r="E136" s="334"/>
      <c r="F136" s="334"/>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5" t="s">
        <v>463</v>
      </c>
      <c r="E144" s="94"/>
      <c r="F144" s="94"/>
    </row>
    <row r="145" spans="1:7" ht="18" x14ac:dyDescent="0.35">
      <c r="A145" s="40" t="s">
        <v>195</v>
      </c>
      <c r="B145" s="110">
        <v>2</v>
      </c>
      <c r="C145" s="120" t="str">
        <f>IF(B145=0, -5, "0")</f>
        <v>0</v>
      </c>
      <c r="D145" s="95"/>
      <c r="E145" s="94"/>
      <c r="F145" s="94"/>
    </row>
    <row r="146" spans="1:7" x14ac:dyDescent="0.3">
      <c r="A146" s="23" t="s">
        <v>95</v>
      </c>
      <c r="B146" s="110">
        <v>2</v>
      </c>
      <c r="C146" s="95"/>
      <c r="D146" s="95"/>
      <c r="E146" s="94"/>
      <c r="F146" s="94"/>
    </row>
    <row r="147" spans="1:7" ht="33" x14ac:dyDescent="0.3">
      <c r="A147" s="50" t="s">
        <v>214</v>
      </c>
      <c r="B147" s="110">
        <v>1</v>
      </c>
      <c r="C147" s="95"/>
      <c r="D147" s="95" t="s">
        <v>459</v>
      </c>
      <c r="E147" s="94"/>
      <c r="F147" s="94" t="s">
        <v>356</v>
      </c>
    </row>
    <row r="148" spans="1:7" x14ac:dyDescent="0.3">
      <c r="A148" s="17" t="s">
        <v>305</v>
      </c>
      <c r="B148" s="110">
        <v>1</v>
      </c>
      <c r="C148" s="95"/>
      <c r="D148" s="95" t="s">
        <v>461</v>
      </c>
      <c r="E148" s="94"/>
      <c r="F148" s="94" t="s">
        <v>356</v>
      </c>
    </row>
    <row r="149" spans="1:7" x14ac:dyDescent="0.3">
      <c r="A149" s="335" t="s">
        <v>36</v>
      </c>
      <c r="B149" s="336"/>
      <c r="C149" s="337"/>
      <c r="D149" s="248">
        <f>SUM(B137:C148)</f>
        <v>22</v>
      </c>
    </row>
    <row r="150" spans="1:7" x14ac:dyDescent="0.3">
      <c r="A150" s="335" t="s">
        <v>295</v>
      </c>
      <c r="B150" s="336"/>
      <c r="C150" s="337"/>
      <c r="D150" s="33">
        <f>D149/(COUNT(B137:C148)*2)</f>
        <v>0.91666666666666663</v>
      </c>
    </row>
    <row r="151" spans="1:7" s="22" customFormat="1" x14ac:dyDescent="0.3">
      <c r="A151" s="26"/>
      <c r="B151" s="27"/>
      <c r="C151" s="27"/>
      <c r="D151" s="28"/>
      <c r="G151" s="126"/>
    </row>
    <row r="152" spans="1:7" ht="19.5" x14ac:dyDescent="0.4">
      <c r="A152" s="333" t="s">
        <v>217</v>
      </c>
      <c r="B152" s="334"/>
      <c r="C152" s="334"/>
      <c r="D152" s="334"/>
      <c r="E152" s="334"/>
      <c r="F152" s="334"/>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66.75" x14ac:dyDescent="0.35">
      <c r="A156" s="40" t="s">
        <v>307</v>
      </c>
      <c r="B156" s="94">
        <v>1</v>
      </c>
      <c r="C156" s="120" t="str">
        <f>IF(B156=0, -5, "0")</f>
        <v>0</v>
      </c>
      <c r="D156" s="95" t="s">
        <v>512</v>
      </c>
      <c r="E156" s="94"/>
      <c r="F156" s="94" t="s">
        <v>356</v>
      </c>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5" t="s">
        <v>36</v>
      </c>
      <c r="B161" s="340"/>
      <c r="C161" s="341"/>
      <c r="D161" s="250">
        <f>SUM(B153:C160)</f>
        <v>15</v>
      </c>
    </row>
    <row r="162" spans="1:7" x14ac:dyDescent="0.3">
      <c r="A162" s="335" t="s">
        <v>295</v>
      </c>
      <c r="B162" s="336"/>
      <c r="C162" s="337"/>
      <c r="D162" s="33">
        <f>D161/(COUNT(B153:C160)*2)</f>
        <v>0.9375</v>
      </c>
    </row>
    <row r="163" spans="1:7" s="22" customFormat="1" x14ac:dyDescent="0.3">
      <c r="A163" s="26"/>
      <c r="B163" s="27"/>
      <c r="C163" s="29"/>
      <c r="D163" s="30"/>
      <c r="G163" s="126"/>
    </row>
    <row r="164" spans="1:7" ht="19.5" x14ac:dyDescent="0.4">
      <c r="A164" s="333" t="s">
        <v>77</v>
      </c>
      <c r="B164" s="334"/>
      <c r="C164" s="334"/>
      <c r="D164" s="334"/>
      <c r="E164" s="334"/>
      <c r="F164" s="334"/>
    </row>
    <row r="165" spans="1:7" ht="50.25" x14ac:dyDescent="0.35">
      <c r="A165" s="40" t="s">
        <v>286</v>
      </c>
      <c r="B165" s="94">
        <v>1</v>
      </c>
      <c r="C165" s="120" t="str">
        <f>IF(B165=0, -5, "0")</f>
        <v>0</v>
      </c>
      <c r="D165" s="95" t="s">
        <v>458</v>
      </c>
      <c r="E165" s="94"/>
      <c r="F165" s="94"/>
    </row>
    <row r="166" spans="1:7" ht="33" x14ac:dyDescent="0.3">
      <c r="A166" s="17" t="s">
        <v>287</v>
      </c>
      <c r="B166" s="94">
        <v>1</v>
      </c>
      <c r="C166" s="94"/>
      <c r="D166" s="95" t="s">
        <v>466</v>
      </c>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5" t="s">
        <v>36</v>
      </c>
      <c r="B169" s="336"/>
      <c r="C169" s="337"/>
      <c r="D169" s="248">
        <f>SUM(B165:C168)</f>
        <v>6</v>
      </c>
    </row>
    <row r="170" spans="1:7" x14ac:dyDescent="0.3">
      <c r="A170" s="335" t="s">
        <v>295</v>
      </c>
      <c r="B170" s="336"/>
      <c r="C170" s="337"/>
      <c r="D170" s="33">
        <f>D169/(COUNT(B165:C168)*2)</f>
        <v>0.75</v>
      </c>
    </row>
    <row r="171" spans="1:7" s="22" customFormat="1" x14ac:dyDescent="0.3">
      <c r="A171" s="26"/>
      <c r="B171" s="27"/>
      <c r="C171" s="27"/>
      <c r="D171" s="28"/>
      <c r="G171" s="126"/>
    </row>
    <row r="172" spans="1:7" ht="19.5" x14ac:dyDescent="0.4">
      <c r="A172" s="338" t="s">
        <v>17</v>
      </c>
      <c r="B172" s="339"/>
      <c r="C172" s="339"/>
      <c r="D172" s="339"/>
      <c r="E172" s="339"/>
      <c r="F172" s="339"/>
    </row>
    <row r="173" spans="1:7" ht="88.5" customHeight="1" x14ac:dyDescent="0.3">
      <c r="A173" s="20" t="s">
        <v>180</v>
      </c>
      <c r="B173" s="94">
        <v>1</v>
      </c>
      <c r="C173" s="94"/>
      <c r="D173" s="113" t="s">
        <v>460</v>
      </c>
      <c r="E173" s="94"/>
      <c r="F173" s="94" t="s">
        <v>356</v>
      </c>
    </row>
    <row r="174" spans="1:7" x14ac:dyDescent="0.3">
      <c r="A174" s="17" t="s">
        <v>87</v>
      </c>
      <c r="B174" s="94">
        <v>2</v>
      </c>
      <c r="C174" s="94"/>
      <c r="D174" s="119"/>
      <c r="E174" s="94"/>
      <c r="F174" s="94"/>
    </row>
    <row r="175" spans="1:7" ht="82.5" x14ac:dyDescent="0.3">
      <c r="A175" s="44" t="s">
        <v>197</v>
      </c>
      <c r="B175" s="94">
        <v>1</v>
      </c>
      <c r="C175" s="94"/>
      <c r="D175" s="95" t="s">
        <v>513</v>
      </c>
      <c r="E175" s="94"/>
      <c r="F175" s="94" t="s">
        <v>357</v>
      </c>
    </row>
    <row r="176" spans="1:7" x14ac:dyDescent="0.3">
      <c r="A176" s="17" t="s">
        <v>150</v>
      </c>
      <c r="B176" s="94">
        <v>2</v>
      </c>
      <c r="C176" s="94"/>
      <c r="D176" s="95"/>
      <c r="E176" s="95"/>
      <c r="F176" s="94"/>
    </row>
    <row r="177" spans="1:7" x14ac:dyDescent="0.3">
      <c r="A177" s="335" t="s">
        <v>36</v>
      </c>
      <c r="B177" s="336"/>
      <c r="C177" s="337"/>
      <c r="D177" s="248">
        <f>SUM(B173:C176)</f>
        <v>6</v>
      </c>
    </row>
    <row r="178" spans="1:7" x14ac:dyDescent="0.3">
      <c r="A178" s="335" t="s">
        <v>295</v>
      </c>
      <c r="B178" s="336"/>
      <c r="C178" s="337"/>
      <c r="D178" s="33">
        <f>D177/(COUNT(B173:C176)*2)</f>
        <v>0.75</v>
      </c>
    </row>
    <row r="179" spans="1:7" s="22" customFormat="1" x14ac:dyDescent="0.3">
      <c r="A179" s="26"/>
      <c r="B179" s="27"/>
      <c r="C179" s="27"/>
      <c r="D179" s="28"/>
      <c r="G179" s="126"/>
    </row>
    <row r="180" spans="1:7" ht="19.5" x14ac:dyDescent="0.4">
      <c r="A180" s="333" t="s">
        <v>78</v>
      </c>
      <c r="B180" s="334"/>
      <c r="C180" s="334"/>
      <c r="D180" s="334"/>
      <c r="E180" s="334"/>
      <c r="F180" s="334"/>
    </row>
    <row r="181" spans="1:7" ht="49.5" x14ac:dyDescent="0.3">
      <c r="A181" s="44" t="s">
        <v>315</v>
      </c>
      <c r="B181" s="94">
        <v>0</v>
      </c>
      <c r="C181" s="94"/>
      <c r="D181" s="95" t="s">
        <v>455</v>
      </c>
      <c r="E181" s="95" t="s">
        <v>456</v>
      </c>
      <c r="F181" s="94" t="s">
        <v>357</v>
      </c>
    </row>
    <row r="182" spans="1:7" ht="49.5" x14ac:dyDescent="0.3">
      <c r="A182" s="52" t="s">
        <v>220</v>
      </c>
      <c r="B182" s="94">
        <v>1</v>
      </c>
      <c r="C182" s="94"/>
      <c r="D182" s="95" t="s">
        <v>497</v>
      </c>
      <c r="E182" s="69"/>
      <c r="F182" s="94" t="s">
        <v>357</v>
      </c>
    </row>
    <row r="183" spans="1:7" ht="49.5" x14ac:dyDescent="0.3">
      <c r="A183" s="17" t="s">
        <v>88</v>
      </c>
      <c r="B183" s="94">
        <v>1</v>
      </c>
      <c r="C183" s="94"/>
      <c r="D183" s="95" t="s">
        <v>514</v>
      </c>
      <c r="E183" s="94"/>
      <c r="F183" s="94" t="s">
        <v>356</v>
      </c>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5" t="s">
        <v>36</v>
      </c>
      <c r="B186" s="336"/>
      <c r="C186" s="337"/>
      <c r="D186" s="248">
        <f>SUM(B181:C185)</f>
        <v>6</v>
      </c>
    </row>
    <row r="187" spans="1:7" x14ac:dyDescent="0.3">
      <c r="A187" s="335" t="s">
        <v>295</v>
      </c>
      <c r="B187" s="336"/>
      <c r="C187" s="337"/>
      <c r="D187" s="33">
        <f>D186/(COUNT(B181:C185)*2)</f>
        <v>0.6</v>
      </c>
    </row>
    <row r="188" spans="1:7" s="22" customFormat="1" x14ac:dyDescent="0.3">
      <c r="A188" s="26"/>
      <c r="B188" s="27"/>
      <c r="C188" s="27"/>
      <c r="D188" s="28"/>
      <c r="G188" s="126"/>
    </row>
    <row r="189" spans="1:7" ht="19.5" x14ac:dyDescent="0.4">
      <c r="A189" s="333" t="s">
        <v>216</v>
      </c>
      <c r="B189" s="334"/>
      <c r="C189" s="334"/>
      <c r="D189" s="334"/>
      <c r="E189" s="334"/>
      <c r="F189" s="334"/>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35" t="s">
        <v>36</v>
      </c>
      <c r="B194" s="336"/>
      <c r="C194" s="337"/>
      <c r="D194" s="54">
        <f>SUM(B190:C193)</f>
        <v>6</v>
      </c>
    </row>
    <row r="195" spans="1:6" x14ac:dyDescent="0.3">
      <c r="A195" s="335" t="s">
        <v>295</v>
      </c>
      <c r="B195" s="336"/>
      <c r="C195" s="337"/>
      <c r="D195" s="33">
        <f>D194/(COUNT(B190:C193)*2)</f>
        <v>1</v>
      </c>
    </row>
    <row r="197" spans="1:6" ht="18" x14ac:dyDescent="0.35">
      <c r="A197" s="64" t="s">
        <v>515</v>
      </c>
      <c r="B197" s="63"/>
      <c r="C197" s="63"/>
      <c r="D197" s="296">
        <f>E197/F197</f>
        <v>0.66666666666666663</v>
      </c>
      <c r="E197" s="286">
        <f>COUNTIF('A1 Technique'!F17:F193,"ok")</f>
        <v>6</v>
      </c>
      <c r="F197" s="287">
        <f>COUNTA('A1 Technique'!F17:F193)</f>
        <v>9</v>
      </c>
    </row>
    <row r="198" spans="1:6" ht="22.5" x14ac:dyDescent="0.3">
      <c r="A198" s="35" t="s">
        <v>45</v>
      </c>
      <c r="B198" s="36"/>
      <c r="C198" s="37"/>
      <c r="D198" s="38">
        <f>SUM(D194,D186,D177,D169,D161,D63,D52,D33,D22,D118,D149,D133,D102,D84,D42)</f>
        <v>198</v>
      </c>
    </row>
    <row r="199" spans="1:6" ht="22.5" x14ac:dyDescent="0.3">
      <c r="A199" s="35" t="s">
        <v>323</v>
      </c>
      <c r="B199" s="36"/>
      <c r="C199" s="37"/>
      <c r="D199" s="39">
        <f>D198/(COUNT(B190:C193,B181:C185,B173:C176,B165:C168,B153:C160,B56:C62,B46:C51,B26:C32,B17:C21,B107:C117,B137:C148,B122:C132,B88:C101,B67:C83,B37:C41)*2)</f>
        <v>0.9</v>
      </c>
    </row>
  </sheetData>
  <sheetProtection algorithmName="SHA-512" hashValue="gP3pRQiH/9Z5DLjdvQINOuEwAx1Y7fb9Hno3W79v65J9KOgEchLZkCMFpa+1r8nZFxb6lwv8dZ3LkWZvMVRwFA==" saltValue="QV5OlU/G7pCv0IrLmvunYg=="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64" zoomScale="84" zoomScaleSheetLayoutView="84" workbookViewId="0">
      <selection activeCell="E467" sqref="E467"/>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28"/>
      <c r="E1" s="328"/>
      <c r="F1" s="328"/>
      <c r="G1" s="328"/>
    </row>
    <row r="2" spans="1:7" ht="24.75" x14ac:dyDescent="0.5">
      <c r="C2" s="24">
        <v>1</v>
      </c>
      <c r="D2" s="259"/>
      <c r="E2" s="249"/>
      <c r="F2" s="199"/>
      <c r="G2" s="125"/>
    </row>
    <row r="3" spans="1:7" ht="24.75" x14ac:dyDescent="0.5">
      <c r="C3" s="24">
        <v>2</v>
      </c>
      <c r="D3" s="259"/>
      <c r="E3" s="249"/>
      <c r="F3" s="199"/>
      <c r="G3" s="125"/>
    </row>
    <row r="4" spans="1:7" ht="24.75" x14ac:dyDescent="0.5">
      <c r="C4" s="24" t="s">
        <v>32</v>
      </c>
      <c r="D4" s="259"/>
      <c r="E4" s="249"/>
      <c r="F4" s="199"/>
      <c r="G4" s="125"/>
    </row>
    <row r="5" spans="1:7" ht="24.75" x14ac:dyDescent="0.5">
      <c r="D5" s="259"/>
      <c r="E5" s="249"/>
      <c r="F5" s="199"/>
      <c r="G5" s="125"/>
    </row>
    <row r="6" spans="1:7" ht="24.75" x14ac:dyDescent="0.5">
      <c r="D6" s="259"/>
      <c r="E6" s="249"/>
      <c r="F6" s="199"/>
      <c r="G6" s="125"/>
    </row>
    <row r="7" spans="1:7" ht="24.75" x14ac:dyDescent="0.5">
      <c r="A7" s="329" t="s">
        <v>179</v>
      </c>
      <c r="B7" s="329"/>
      <c r="C7" s="329"/>
      <c r="D7" s="329"/>
      <c r="E7" s="329"/>
      <c r="F7" s="329"/>
      <c r="G7" s="125"/>
    </row>
    <row r="8" spans="1:7" ht="29.25" x14ac:dyDescent="0.5">
      <c r="A8" s="330" t="str">
        <f>'Page de garde'!D18</f>
        <v>MENZAH 9</v>
      </c>
      <c r="B8" s="330"/>
      <c r="C8" s="330"/>
      <c r="D8" s="330"/>
      <c r="E8" s="330"/>
      <c r="F8" s="330"/>
      <c r="G8" s="125"/>
    </row>
    <row r="9" spans="1:7" ht="24.75" x14ac:dyDescent="0.5">
      <c r="A9" s="14" t="s">
        <v>42</v>
      </c>
      <c r="B9" s="331" t="s">
        <v>408</v>
      </c>
      <c r="C9" s="331"/>
      <c r="D9" s="331"/>
      <c r="E9" s="331"/>
      <c r="F9" s="331"/>
      <c r="G9" s="125"/>
    </row>
    <row r="10" spans="1:7" ht="24.75" x14ac:dyDescent="0.5">
      <c r="A10" s="15" t="s">
        <v>44</v>
      </c>
      <c r="B10" s="332" t="s">
        <v>516</v>
      </c>
      <c r="C10" s="332"/>
      <c r="D10" s="332"/>
      <c r="E10" s="332"/>
      <c r="F10" s="332"/>
      <c r="G10" s="125"/>
    </row>
    <row r="11" spans="1:7" ht="24.75" x14ac:dyDescent="0.5">
      <c r="A11" s="14" t="s">
        <v>43</v>
      </c>
      <c r="B11" s="327">
        <v>43339</v>
      </c>
      <c r="C11" s="327"/>
      <c r="D11" s="327"/>
      <c r="E11" s="327"/>
      <c r="F11" s="327"/>
      <c r="G11" s="125"/>
    </row>
    <row r="12" spans="1:7" ht="24.75" x14ac:dyDescent="0.5">
      <c r="A12" s="14" t="s">
        <v>239</v>
      </c>
      <c r="B12" s="325">
        <f>D549</f>
        <v>0.92307692307692313</v>
      </c>
      <c r="C12" s="325"/>
      <c r="D12" s="325"/>
      <c r="E12" s="325"/>
      <c r="F12" s="325"/>
      <c r="G12" s="125"/>
    </row>
    <row r="13" spans="1:7" ht="22.5" x14ac:dyDescent="0.45">
      <c r="D13" s="326"/>
      <c r="E13" s="326"/>
      <c r="F13" s="326"/>
      <c r="G13" s="326"/>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43339</v>
      </c>
      <c r="B16" s="188"/>
      <c r="C16" s="188"/>
      <c r="D16" s="188"/>
      <c r="E16" s="188"/>
      <c r="F16" s="202"/>
    </row>
    <row r="17" spans="1:8" ht="16.5" customHeight="1" x14ac:dyDescent="0.3">
      <c r="A17" s="309" t="s">
        <v>30</v>
      </c>
      <c r="B17" s="310" t="s">
        <v>31</v>
      </c>
      <c r="C17" s="310"/>
      <c r="D17" s="310" t="s">
        <v>46</v>
      </c>
      <c r="E17" s="311" t="s">
        <v>310</v>
      </c>
      <c r="F17" s="311" t="s">
        <v>358</v>
      </c>
    </row>
    <row r="18" spans="1:8" ht="16.5" customHeight="1" x14ac:dyDescent="0.3">
      <c r="A18" s="309"/>
      <c r="B18" s="41" t="s">
        <v>34</v>
      </c>
      <c r="C18" s="41" t="s">
        <v>33</v>
      </c>
      <c r="D18" s="310"/>
      <c r="E18" s="311"/>
      <c r="F18" s="311"/>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82.25" x14ac:dyDescent="0.35">
      <c r="A30" s="215" t="s">
        <v>169</v>
      </c>
      <c r="B30" s="130">
        <v>1</v>
      </c>
      <c r="C30" s="136" t="str">
        <f>IF(B30=0, -5, "0")</f>
        <v>0</v>
      </c>
      <c r="D30" s="95" t="s">
        <v>531</v>
      </c>
      <c r="E30" s="94"/>
      <c r="F30" s="204" t="s">
        <v>356</v>
      </c>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1</v>
      </c>
      <c r="C34" s="218" t="str">
        <f>IF(B34=0, -5, "0")</f>
        <v>0</v>
      </c>
      <c r="D34" s="123" t="s">
        <v>517</v>
      </c>
      <c r="E34" s="94"/>
      <c r="F34" s="204" t="s">
        <v>357</v>
      </c>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9" t="s">
        <v>379</v>
      </c>
      <c r="B38" s="320"/>
      <c r="C38" s="320"/>
      <c r="D38" s="320"/>
      <c r="E38" s="320"/>
      <c r="F38" s="321"/>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COUNTIF('A2 Exploitation'!F21:F40,"ok")</f>
        <v>1</v>
      </c>
      <c r="F41" s="283">
        <f>COUNTA('A2 Exploitation'!F21:F40)</f>
        <v>1</v>
      </c>
    </row>
    <row r="42" spans="1:7" x14ac:dyDescent="0.3">
      <c r="A42" s="59" t="s">
        <v>36</v>
      </c>
      <c r="B42" s="59"/>
      <c r="C42" s="59"/>
      <c r="D42" s="59">
        <f>SUM(B29:C37,B39:C41)</f>
        <v>22</v>
      </c>
    </row>
    <row r="43" spans="1:7" x14ac:dyDescent="0.3">
      <c r="A43" s="5" t="s">
        <v>35</v>
      </c>
      <c r="B43" s="132"/>
      <c r="C43" s="133"/>
      <c r="D43" s="134">
        <f>D42/(COUNT(B29:C37,B39:C41)*2)</f>
        <v>0.91666666666666663</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0.9375</v>
      </c>
    </row>
    <row r="47" spans="1:7" x14ac:dyDescent="0.3">
      <c r="A47" s="145"/>
      <c r="B47" s="124"/>
      <c r="C47" s="135"/>
      <c r="D47" s="124"/>
    </row>
    <row r="48" spans="1:7" ht="18" x14ac:dyDescent="0.35">
      <c r="A48" s="185" t="s">
        <v>124</v>
      </c>
      <c r="B48" s="185"/>
      <c r="C48" s="185"/>
      <c r="D48" s="185"/>
      <c r="E48" s="185"/>
      <c r="F48" s="201"/>
    </row>
    <row r="49" spans="1:7" x14ac:dyDescent="0.3">
      <c r="A49" s="146">
        <f>B11</f>
        <v>43339</v>
      </c>
      <c r="B49" s="124"/>
      <c r="C49" s="135"/>
      <c r="D49" s="124"/>
    </row>
    <row r="50" spans="1:7" x14ac:dyDescent="0.3">
      <c r="A50" s="309" t="s">
        <v>30</v>
      </c>
      <c r="B50" s="310" t="s">
        <v>31</v>
      </c>
      <c r="C50" s="310"/>
      <c r="D50" s="310" t="s">
        <v>46</v>
      </c>
      <c r="E50" s="311" t="s">
        <v>310</v>
      </c>
      <c r="F50" s="311" t="s">
        <v>360</v>
      </c>
      <c r="G50" s="127"/>
    </row>
    <row r="51" spans="1:7" x14ac:dyDescent="0.3">
      <c r="A51" s="309"/>
      <c r="B51" s="41" t="s">
        <v>34</v>
      </c>
      <c r="C51" s="41" t="s">
        <v>33</v>
      </c>
      <c r="D51" s="310"/>
      <c r="E51" s="311"/>
      <c r="F51" s="311"/>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v>2</v>
      </c>
      <c r="C72" s="131" t="str">
        <f>IF(B72=0, -5, "0")</f>
        <v>0</v>
      </c>
      <c r="D72" s="138"/>
      <c r="F72" s="204"/>
      <c r="G72" s="214"/>
    </row>
    <row r="73" spans="1:7" ht="36.75" customHeight="1" x14ac:dyDescent="0.3">
      <c r="A73" s="209" t="s">
        <v>398</v>
      </c>
      <c r="B73" s="130">
        <v>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ht="66" x14ac:dyDescent="0.3">
      <c r="A76" s="70" t="s">
        <v>156</v>
      </c>
      <c r="B76" s="130">
        <v>1</v>
      </c>
      <c r="C76" s="131"/>
      <c r="D76" s="138" t="s">
        <v>520</v>
      </c>
      <c r="E76" s="106"/>
      <c r="F76" s="204" t="s">
        <v>356</v>
      </c>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33</v>
      </c>
    </row>
    <row r="85" spans="1:7" x14ac:dyDescent="0.3">
      <c r="A85" s="5" t="s">
        <v>35</v>
      </c>
      <c r="B85" s="132"/>
      <c r="C85" s="133"/>
      <c r="D85" s="134">
        <f>D84/(COUNT(B65:C83)*2)</f>
        <v>0.97058823529411764</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33.75" x14ac:dyDescent="0.35">
      <c r="A89" s="261" t="s">
        <v>55</v>
      </c>
      <c r="B89" s="130">
        <v>1</v>
      </c>
      <c r="C89" s="136">
        <f>IF(B89=0, -10, IF(B89=1, -5, "0"))</f>
        <v>-5</v>
      </c>
      <c r="D89" s="129" t="s">
        <v>521</v>
      </c>
      <c r="E89" s="94"/>
      <c r="F89" s="204" t="s">
        <v>356</v>
      </c>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ht="33" x14ac:dyDescent="0.3">
      <c r="A92" s="70" t="s">
        <v>384</v>
      </c>
      <c r="B92" s="130">
        <v>1</v>
      </c>
      <c r="C92" s="218"/>
      <c r="D92" s="147" t="s">
        <v>522</v>
      </c>
      <c r="E92" s="106"/>
      <c r="F92" s="204" t="s">
        <v>356</v>
      </c>
    </row>
    <row r="93" spans="1:7" ht="30" x14ac:dyDescent="0.3">
      <c r="A93" s="4" t="s">
        <v>359</v>
      </c>
      <c r="B93" s="130">
        <v>2</v>
      </c>
      <c r="C93" s="130"/>
      <c r="D93" s="129"/>
      <c r="E93" s="94"/>
      <c r="F93" s="204"/>
    </row>
    <row r="94" spans="1:7" x14ac:dyDescent="0.3">
      <c r="A94" s="319" t="s">
        <v>379</v>
      </c>
      <c r="B94" s="320"/>
      <c r="C94" s="320"/>
      <c r="D94" s="320"/>
      <c r="E94" s="320"/>
      <c r="F94" s="321"/>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2</v>
      </c>
      <c r="C99" s="213"/>
      <c r="D99" s="281">
        <f>IFERROR(E99/F99,"N.A")</f>
        <v>1</v>
      </c>
      <c r="E99" s="282">
        <f>COUNTIF('A2 Exploitation'!F53:F98,"ok")</f>
        <v>6</v>
      </c>
      <c r="F99" s="283">
        <f>COUNTA('A2 Exploitation'!F53:F98)</f>
        <v>6</v>
      </c>
      <c r="G99" s="127"/>
    </row>
    <row r="100" spans="1:7" x14ac:dyDescent="0.3">
      <c r="A100" s="5" t="s">
        <v>36</v>
      </c>
      <c r="B100" s="5"/>
      <c r="C100" s="5"/>
      <c r="D100" s="5">
        <f>SUM(B88:C93,B95:C99)</f>
        <v>15</v>
      </c>
    </row>
    <row r="101" spans="1:7" x14ac:dyDescent="0.3">
      <c r="A101" s="5" t="s">
        <v>35</v>
      </c>
      <c r="B101" s="132"/>
      <c r="C101" s="133"/>
      <c r="D101" s="134">
        <f>D100/(COUNT(B88:C93,B95:C99)*2)</f>
        <v>0.625</v>
      </c>
    </row>
    <row r="102" spans="1:7" ht="18" x14ac:dyDescent="0.35">
      <c r="A102" s="42" t="s">
        <v>61</v>
      </c>
      <c r="B102" s="152"/>
      <c r="C102" s="153"/>
      <c r="D102" s="143">
        <f>SUM(D84,D100,D61)</f>
        <v>64</v>
      </c>
    </row>
    <row r="103" spans="1:7" ht="18" x14ac:dyDescent="0.35">
      <c r="A103" s="42" t="s">
        <v>199</v>
      </c>
      <c r="B103" s="152"/>
      <c r="C103" s="153"/>
      <c r="D103" s="144">
        <f>D102/(COUNT(B88:C93,B53:C60,B65:C83,B95:C99)*2)</f>
        <v>0.86486486486486491</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43339</v>
      </c>
      <c r="B106" s="124"/>
      <c r="C106" s="135"/>
      <c r="D106" s="124"/>
    </row>
    <row r="107" spans="1:7" x14ac:dyDescent="0.3">
      <c r="A107" s="309" t="s">
        <v>30</v>
      </c>
      <c r="B107" s="310" t="s">
        <v>31</v>
      </c>
      <c r="C107" s="310"/>
      <c r="D107" s="310" t="s">
        <v>46</v>
      </c>
      <c r="E107" s="311" t="s">
        <v>310</v>
      </c>
      <c r="F107" s="311" t="s">
        <v>360</v>
      </c>
    </row>
    <row r="108" spans="1:7" x14ac:dyDescent="0.3">
      <c r="A108" s="309"/>
      <c r="B108" s="41" t="s">
        <v>34</v>
      </c>
      <c r="C108" s="41" t="s">
        <v>33</v>
      </c>
      <c r="D108" s="310"/>
      <c r="E108" s="311"/>
      <c r="F108" s="311"/>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36</v>
      </c>
    </row>
    <row r="140" spans="1:7" x14ac:dyDescent="0.3">
      <c r="A140" s="5" t="s">
        <v>35</v>
      </c>
      <c r="B140" s="132"/>
      <c r="C140" s="133"/>
      <c r="D140" s="134">
        <f>D139/(COUNT(B121:C138)*2)</f>
        <v>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ht="66" x14ac:dyDescent="0.3">
      <c r="A146" s="191" t="s">
        <v>136</v>
      </c>
      <c r="B146" s="130">
        <v>2</v>
      </c>
      <c r="C146" s="150"/>
      <c r="D146" s="223" t="s">
        <v>524</v>
      </c>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2" t="s">
        <v>379</v>
      </c>
      <c r="B148" s="323"/>
      <c r="C148" s="323"/>
      <c r="D148" s="324"/>
      <c r="E148" s="116"/>
      <c r="F148" s="204"/>
      <c r="G148" s="127"/>
    </row>
    <row r="149" spans="1:7" s="112" customFormat="1" ht="31.5" customHeight="1" x14ac:dyDescent="0.3">
      <c r="A149" s="58" t="s">
        <v>361</v>
      </c>
      <c r="B149" s="130">
        <v>2</v>
      </c>
      <c r="C149" s="225"/>
      <c r="D149" s="116"/>
      <c r="E149" s="116"/>
      <c r="F149" s="204" t="s">
        <v>356</v>
      </c>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2</v>
      </c>
      <c r="C153" s="140"/>
      <c r="D153" s="281">
        <f>IFERROR(E153/F153,"N.A")</f>
        <v>1</v>
      </c>
      <c r="E153" s="282">
        <f>COUNTIF('A2 Exploitation'!F110:F152,"ok")</f>
        <v>3</v>
      </c>
      <c r="F153" s="283">
        <f>COUNTA('A2 Exploitation'!F110:F152)</f>
        <v>3</v>
      </c>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70</v>
      </c>
    </row>
    <row r="158" spans="1:7" ht="18" x14ac:dyDescent="0.35">
      <c r="A158" s="42" t="s">
        <v>200</v>
      </c>
      <c r="B158" s="152"/>
      <c r="C158" s="153"/>
      <c r="D158" s="144">
        <f>D157/(COUNT(B143:C147,B110:C116,B121:C138,B149:C153)*2)</f>
        <v>1</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43339</v>
      </c>
      <c r="B161" s="124"/>
      <c r="C161" s="135"/>
      <c r="D161" s="127"/>
    </row>
    <row r="162" spans="1:7" x14ac:dyDescent="0.3">
      <c r="A162" s="309" t="s">
        <v>30</v>
      </c>
      <c r="B162" s="310" t="s">
        <v>31</v>
      </c>
      <c r="C162" s="310"/>
      <c r="D162" s="310" t="s">
        <v>46</v>
      </c>
      <c r="E162" s="311" t="s">
        <v>310</v>
      </c>
      <c r="F162" s="311" t="s">
        <v>360</v>
      </c>
      <c r="G162" s="127"/>
    </row>
    <row r="163" spans="1:7" x14ac:dyDescent="0.3">
      <c r="A163" s="309"/>
      <c r="B163" s="41" t="s">
        <v>34</v>
      </c>
      <c r="C163" s="41" t="s">
        <v>33</v>
      </c>
      <c r="D163" s="310"/>
      <c r="E163" s="311"/>
      <c r="F163" s="311"/>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ht="33" x14ac:dyDescent="0.3">
      <c r="A184" s="210" t="s">
        <v>363</v>
      </c>
      <c r="B184" s="130">
        <v>1</v>
      </c>
      <c r="C184" s="150" t="str">
        <f>IF(B184=0, -5, "0")</f>
        <v>0</v>
      </c>
      <c r="D184" s="157" t="s">
        <v>526</v>
      </c>
      <c r="E184" s="95"/>
      <c r="F184" s="204" t="s">
        <v>356</v>
      </c>
    </row>
    <row r="185" spans="1:7" ht="18" x14ac:dyDescent="0.3">
      <c r="A185" s="70" t="s">
        <v>136</v>
      </c>
      <c r="B185" s="130">
        <v>2</v>
      </c>
      <c r="C185" s="130"/>
      <c r="D185" s="139"/>
      <c r="E185" s="94"/>
      <c r="F185" s="204"/>
    </row>
    <row r="186" spans="1:7" ht="28.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ht="66" x14ac:dyDescent="0.3">
      <c r="A190" s="209" t="s">
        <v>155</v>
      </c>
      <c r="B190" s="130">
        <v>1</v>
      </c>
      <c r="C190" s="150" t="str">
        <f>IF(B190=0, -5, "0")</f>
        <v>0</v>
      </c>
      <c r="D190" s="116" t="s">
        <v>527</v>
      </c>
      <c r="E190" s="106"/>
      <c r="F190" s="204" t="s">
        <v>356</v>
      </c>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15" t="s">
        <v>379</v>
      </c>
      <c r="B195" s="315"/>
      <c r="C195" s="315"/>
      <c r="D195" s="315"/>
      <c r="E195" s="315"/>
      <c r="F195" s="315"/>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COUNTIF('A2 Exploitation'!F165:F199,"ok")</f>
        <v>0</v>
      </c>
      <c r="F200" s="283">
        <f>COUNTA('A2 Exploitation'!F165:F199)</f>
        <v>0</v>
      </c>
      <c r="G200" s="127"/>
    </row>
    <row r="201" spans="1:7" x14ac:dyDescent="0.3">
      <c r="A201" s="59" t="s">
        <v>36</v>
      </c>
      <c r="B201" s="59"/>
      <c r="C201" s="59"/>
      <c r="D201" s="59">
        <f>SUM(B176:C194,B196:C200)</f>
        <v>44</v>
      </c>
    </row>
    <row r="202" spans="1:7" x14ac:dyDescent="0.3">
      <c r="A202" s="5" t="s">
        <v>35</v>
      </c>
      <c r="B202" s="132"/>
      <c r="C202" s="133"/>
      <c r="D202" s="134">
        <f>D201/(COUNT(B176:C194,B196:C200)*2)</f>
        <v>0.95652173913043481</v>
      </c>
    </row>
    <row r="203" spans="1:7" x14ac:dyDescent="0.3">
      <c r="A203" s="145"/>
      <c r="B203" s="124"/>
      <c r="C203" s="135"/>
      <c r="D203" s="124"/>
    </row>
    <row r="204" spans="1:7" ht="18" x14ac:dyDescent="0.35">
      <c r="A204" s="42" t="s">
        <v>126</v>
      </c>
      <c r="B204" s="152"/>
      <c r="C204" s="153"/>
      <c r="D204" s="143">
        <f>SUM(D172,D201)</f>
        <v>58</v>
      </c>
    </row>
    <row r="205" spans="1:7" ht="18" x14ac:dyDescent="0.35">
      <c r="A205" s="42" t="s">
        <v>201</v>
      </c>
      <c r="B205" s="152"/>
      <c r="C205" s="153"/>
      <c r="D205" s="144">
        <f>D204/(COUNT(B165:C171,B176:C194,B196:C200)*2)</f>
        <v>0.96666666666666667</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43339</v>
      </c>
      <c r="B208" s="124"/>
      <c r="C208" s="135"/>
      <c r="D208" s="124"/>
    </row>
    <row r="209" spans="1:7" x14ac:dyDescent="0.3">
      <c r="A209" s="309" t="s">
        <v>30</v>
      </c>
      <c r="B209" s="310" t="s">
        <v>31</v>
      </c>
      <c r="C209" s="310"/>
      <c r="D209" s="310" t="s">
        <v>46</v>
      </c>
      <c r="E209" s="311" t="s">
        <v>310</v>
      </c>
      <c r="F209" s="311" t="s">
        <v>360</v>
      </c>
      <c r="G209" s="127"/>
    </row>
    <row r="210" spans="1:7" x14ac:dyDescent="0.3">
      <c r="A210" s="309"/>
      <c r="B210" s="41" t="s">
        <v>34</v>
      </c>
      <c r="C210" s="41" t="s">
        <v>33</v>
      </c>
      <c r="D210" s="310"/>
      <c r="E210" s="311"/>
      <c r="F210" s="311"/>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ht="33" x14ac:dyDescent="0.3">
      <c r="A226" s="70" t="s">
        <v>364</v>
      </c>
      <c r="B226" s="130">
        <v>1</v>
      </c>
      <c r="C226" s="130"/>
      <c r="D226" s="95" t="s">
        <v>532</v>
      </c>
      <c r="E226" s="106"/>
      <c r="F226" s="204" t="s">
        <v>357</v>
      </c>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1</v>
      </c>
      <c r="C228" s="136"/>
      <c r="D228" s="300" t="s">
        <v>530</v>
      </c>
      <c r="E228" s="94"/>
      <c r="F228" s="204" t="s">
        <v>357</v>
      </c>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247.5" x14ac:dyDescent="0.3">
      <c r="A238" s="209" t="s">
        <v>66</v>
      </c>
      <c r="B238" s="130">
        <v>1</v>
      </c>
      <c r="C238" s="150" t="str">
        <f>IF(B238=0, -5, "0")</f>
        <v>0</v>
      </c>
      <c r="D238" s="292" t="s">
        <v>533</v>
      </c>
      <c r="E238" s="94"/>
      <c r="F238" s="204" t="s">
        <v>357</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33</v>
      </c>
    </row>
    <row r="245" spans="1:7" x14ac:dyDescent="0.3">
      <c r="A245" s="5" t="s">
        <v>35</v>
      </c>
      <c r="B245" s="132"/>
      <c r="C245" s="133"/>
      <c r="D245" s="134">
        <f>D244/(COUNT(B226:C243)*2)</f>
        <v>0.91666666666666663</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ht="33" x14ac:dyDescent="0.3">
      <c r="A255" s="70" t="s">
        <v>143</v>
      </c>
      <c r="B255" s="130">
        <v>1</v>
      </c>
      <c r="C255" s="130"/>
      <c r="D255" s="138" t="s">
        <v>438</v>
      </c>
      <c r="E255" s="94"/>
      <c r="F255" s="204"/>
    </row>
    <row r="256" spans="1:7" x14ac:dyDescent="0.3">
      <c r="A256" s="315" t="s">
        <v>379</v>
      </c>
      <c r="B256" s="315"/>
      <c r="C256" s="315"/>
      <c r="D256" s="315"/>
      <c r="E256" s="315"/>
      <c r="F256" s="315"/>
    </row>
    <row r="257" spans="1:7" ht="31.5" customHeight="1" x14ac:dyDescent="0.3">
      <c r="A257" s="58" t="s">
        <v>361</v>
      </c>
      <c r="B257" s="130">
        <v>0</v>
      </c>
      <c r="C257" s="227"/>
      <c r="D257" s="147" t="s">
        <v>536</v>
      </c>
      <c r="E257" s="147" t="s">
        <v>537</v>
      </c>
      <c r="F257" s="204" t="s">
        <v>356</v>
      </c>
      <c r="G257" s="127"/>
    </row>
    <row r="258" spans="1:7" ht="49.5" x14ac:dyDescent="0.3">
      <c r="A258" s="55" t="s">
        <v>386</v>
      </c>
      <c r="B258" s="130">
        <v>1</v>
      </c>
      <c r="C258" s="131"/>
      <c r="D258" s="147" t="s">
        <v>534</v>
      </c>
      <c r="E258" s="106"/>
      <c r="F258" s="204" t="s">
        <v>356</v>
      </c>
      <c r="G258" s="127"/>
    </row>
    <row r="259" spans="1:7" ht="30" x14ac:dyDescent="0.3">
      <c r="A259" s="219" t="s">
        <v>391</v>
      </c>
      <c r="B259" s="130">
        <v>2</v>
      </c>
      <c r="C259" s="131"/>
      <c r="D259" s="147"/>
      <c r="E259" s="106"/>
      <c r="F259" s="204"/>
      <c r="G259" s="127"/>
    </row>
    <row r="260" spans="1:7" ht="33" x14ac:dyDescent="0.3">
      <c r="A260" s="219" t="s">
        <v>392</v>
      </c>
      <c r="B260" s="130">
        <v>1</v>
      </c>
      <c r="C260" s="131"/>
      <c r="D260" s="147" t="s">
        <v>535</v>
      </c>
      <c r="E260" s="106"/>
      <c r="F260" s="204" t="s">
        <v>356</v>
      </c>
      <c r="G260" s="127"/>
    </row>
    <row r="261" spans="1:7" ht="45" x14ac:dyDescent="0.3">
      <c r="A261" s="55" t="s">
        <v>249</v>
      </c>
      <c r="B261" s="280">
        <f>IF(D261=1, 2, IF(AND(D261&lt;1,D261&gt;0), 1, IF(D261=0,"0","NA")))</f>
        <v>2</v>
      </c>
      <c r="C261" s="140"/>
      <c r="D261" s="281">
        <f>IFERROR(E261/F261,"N.A")</f>
        <v>1</v>
      </c>
      <c r="E261" s="282">
        <f>COUNTIF('A2 Exploitation'!F212:F260,"ok")</f>
        <v>5</v>
      </c>
      <c r="F261" s="283">
        <f>COUNTA('A2 Exploitation'!F212:F260)</f>
        <v>5</v>
      </c>
    </row>
    <row r="262" spans="1:7" x14ac:dyDescent="0.3">
      <c r="A262" s="5" t="s">
        <v>36</v>
      </c>
      <c r="B262" s="5"/>
      <c r="C262" s="5"/>
      <c r="D262" s="5">
        <f>SUM(B248:C255,B257:C261)</f>
        <v>21</v>
      </c>
    </row>
    <row r="263" spans="1:7" x14ac:dyDescent="0.3">
      <c r="A263" s="5" t="s">
        <v>35</v>
      </c>
      <c r="B263" s="132"/>
      <c r="C263" s="133"/>
      <c r="D263" s="134">
        <f>D262/(COUNT(B248:C255,B257:C261)*2)</f>
        <v>0.80769230769230771</v>
      </c>
    </row>
    <row r="264" spans="1:7" x14ac:dyDescent="0.3">
      <c r="A264" s="145"/>
      <c r="B264" s="124"/>
      <c r="C264" s="135"/>
      <c r="D264" s="124"/>
    </row>
    <row r="265" spans="1:7" ht="18" x14ac:dyDescent="0.35">
      <c r="A265" s="42" t="s">
        <v>70</v>
      </c>
      <c r="B265" s="152"/>
      <c r="C265" s="153"/>
      <c r="D265" s="143">
        <f>SUM(D262,D222,D244)</f>
        <v>74</v>
      </c>
    </row>
    <row r="266" spans="1:7" ht="18" x14ac:dyDescent="0.35">
      <c r="A266" s="57" t="s">
        <v>202</v>
      </c>
      <c r="B266" s="160"/>
      <c r="C266" s="161"/>
      <c r="D266" s="162">
        <f>D265/(COUNT(B226:C243,B248:C255,B212:C221,B257:C261)*2)</f>
        <v>0.90243902439024393</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43339</v>
      </c>
      <c r="B269" s="124"/>
      <c r="C269" s="135"/>
      <c r="D269" s="124"/>
      <c r="F269" s="206"/>
      <c r="G269" s="214"/>
    </row>
    <row r="270" spans="1:7" s="16" customFormat="1" x14ac:dyDescent="0.3">
      <c r="A270" s="309" t="s">
        <v>30</v>
      </c>
      <c r="B270" s="310" t="s">
        <v>31</v>
      </c>
      <c r="C270" s="310"/>
      <c r="D270" s="310" t="s">
        <v>46</v>
      </c>
      <c r="E270" s="311" t="s">
        <v>310</v>
      </c>
      <c r="F270" s="311" t="s">
        <v>360</v>
      </c>
      <c r="G270" s="214"/>
    </row>
    <row r="271" spans="1:7" s="16" customFormat="1" x14ac:dyDescent="0.3">
      <c r="A271" s="309"/>
      <c r="B271" s="41" t="s">
        <v>34</v>
      </c>
      <c r="C271" s="41" t="s">
        <v>33</v>
      </c>
      <c r="D271" s="310"/>
      <c r="E271" s="311"/>
      <c r="F271" s="311"/>
      <c r="G271" s="214"/>
    </row>
    <row r="272" spans="1:7" s="16" customFormat="1" ht="18" x14ac:dyDescent="0.3">
      <c r="A272" s="194" t="s">
        <v>72</v>
      </c>
      <c r="B272" s="195"/>
      <c r="C272" s="195"/>
      <c r="D272" s="195"/>
      <c r="E272" s="195"/>
      <c r="F272" s="197"/>
      <c r="G272" s="214"/>
    </row>
    <row r="273" spans="1:7" s="16" customFormat="1" ht="49.5" x14ac:dyDescent="0.3">
      <c r="A273" s="222" t="s">
        <v>364</v>
      </c>
      <c r="B273" s="130">
        <v>1</v>
      </c>
      <c r="C273" s="150"/>
      <c r="D273" s="95" t="s">
        <v>541</v>
      </c>
      <c r="E273" s="106"/>
      <c r="F273" s="204" t="s">
        <v>357</v>
      </c>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23</v>
      </c>
      <c r="F285" s="206"/>
      <c r="G285" s="214"/>
    </row>
    <row r="286" spans="1:7" s="16" customFormat="1" x14ac:dyDescent="0.3">
      <c r="A286" s="5" t="s">
        <v>35</v>
      </c>
      <c r="B286" s="132"/>
      <c r="C286" s="133"/>
      <c r="D286" s="134">
        <f>D285/(COUNT(B273:C284)*2)</f>
        <v>0.95833333333333337</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3" x14ac:dyDescent="0.3">
      <c r="A298" s="70" t="s">
        <v>260</v>
      </c>
      <c r="B298" s="130">
        <v>1</v>
      </c>
      <c r="C298" s="130"/>
      <c r="D298" s="156" t="s">
        <v>539</v>
      </c>
      <c r="E298" s="106"/>
      <c r="F298" s="204" t="s">
        <v>356</v>
      </c>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33" x14ac:dyDescent="0.3">
      <c r="A302" s="209" t="s">
        <v>157</v>
      </c>
      <c r="B302" s="130">
        <v>1</v>
      </c>
      <c r="C302" s="150" t="str">
        <f>IF(B302=0, -5, "0")</f>
        <v>0</v>
      </c>
      <c r="D302" s="165" t="s">
        <v>540</v>
      </c>
      <c r="E302" s="106"/>
      <c r="F302" s="204" t="s">
        <v>357</v>
      </c>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6" t="s">
        <v>396</v>
      </c>
      <c r="B308" s="317"/>
      <c r="C308" s="317"/>
      <c r="D308" s="317"/>
      <c r="E308" s="317"/>
      <c r="F308" s="318"/>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IF(D313=0,"0","NA")))</f>
        <v>2</v>
      </c>
      <c r="C313" s="140"/>
      <c r="D313" s="281">
        <f>IFERROR(E313/F313,"N.A")</f>
        <v>1</v>
      </c>
      <c r="E313" s="282">
        <f>COUNTIF('A2 Exploitation'!F273:F312,"ok")</f>
        <v>4</v>
      </c>
      <c r="F313" s="283">
        <f>COUNTA('A2 Exploitation'!F273:F312)</f>
        <v>4</v>
      </c>
      <c r="G313" s="214"/>
    </row>
    <row r="314" spans="1:7" s="16" customFormat="1" x14ac:dyDescent="0.3">
      <c r="A314" s="5" t="s">
        <v>36</v>
      </c>
      <c r="B314" s="5"/>
      <c r="C314" s="5"/>
      <c r="D314" s="5">
        <f>SUM(B289:C307,B309:C313)</f>
        <v>46</v>
      </c>
      <c r="F314" s="206"/>
      <c r="G314" s="214"/>
    </row>
    <row r="315" spans="1:7" s="16" customFormat="1" x14ac:dyDescent="0.3">
      <c r="A315" s="5" t="s">
        <v>35</v>
      </c>
      <c r="B315" s="132"/>
      <c r="C315" s="133"/>
      <c r="D315" s="134">
        <f>D314/(COUNT(B289:C307,B309:C313)*2)</f>
        <v>0.95833333333333337</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69</v>
      </c>
      <c r="F317" s="206"/>
      <c r="G317" s="214"/>
    </row>
    <row r="318" spans="1:7" s="16" customFormat="1" ht="18" x14ac:dyDescent="0.35">
      <c r="A318" s="42" t="s">
        <v>203</v>
      </c>
      <c r="B318" s="152"/>
      <c r="C318" s="153"/>
      <c r="D318" s="144">
        <f>D317/(COUNT(B273:C284,B289:C307,B309:C313)*2)</f>
        <v>0.95833333333333337</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43339</v>
      </c>
      <c r="B321" s="124"/>
      <c r="C321" s="135"/>
      <c r="D321" s="127"/>
    </row>
    <row r="322" spans="1:7" x14ac:dyDescent="0.3">
      <c r="A322" s="309" t="s">
        <v>30</v>
      </c>
      <c r="B322" s="310" t="s">
        <v>31</v>
      </c>
      <c r="C322" s="310"/>
      <c r="D322" s="310" t="s">
        <v>46</v>
      </c>
      <c r="E322" s="311" t="s">
        <v>310</v>
      </c>
      <c r="F322" s="311" t="s">
        <v>360</v>
      </c>
      <c r="G322" s="127"/>
    </row>
    <row r="323" spans="1:7" x14ac:dyDescent="0.3">
      <c r="A323" s="309"/>
      <c r="B323" s="41" t="s">
        <v>34</v>
      </c>
      <c r="C323" s="41" t="s">
        <v>33</v>
      </c>
      <c r="D323" s="310"/>
      <c r="E323" s="311"/>
      <c r="F323" s="311"/>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1</v>
      </c>
      <c r="C338" s="130"/>
      <c r="D338" s="95" t="s">
        <v>543</v>
      </c>
      <c r="E338" s="94"/>
      <c r="F338" s="204" t="s">
        <v>356</v>
      </c>
    </row>
    <row r="339" spans="1:7" ht="49.5" x14ac:dyDescent="0.3">
      <c r="A339" s="4" t="s">
        <v>5</v>
      </c>
      <c r="B339" s="130">
        <v>1</v>
      </c>
      <c r="C339" s="130"/>
      <c r="D339" s="129" t="s">
        <v>542</v>
      </c>
      <c r="E339" s="94"/>
      <c r="F339" s="204" t="s">
        <v>356</v>
      </c>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1</v>
      </c>
      <c r="C346" s="130"/>
      <c r="D346" s="95" t="s">
        <v>544</v>
      </c>
      <c r="E346" s="94"/>
      <c r="F346" s="204" t="s">
        <v>356</v>
      </c>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6" t="s">
        <v>379</v>
      </c>
      <c r="B349" s="317"/>
      <c r="C349" s="317"/>
      <c r="D349" s="317"/>
      <c r="E349" s="317"/>
      <c r="F349" s="317"/>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COUNTIF('A2 Exploitation'!F325:F352,"ok")</f>
        <v>1</v>
      </c>
      <c r="F353" s="283">
        <f>COUNTA('A2 Exploitation'!F325:F352)</f>
        <v>1</v>
      </c>
    </row>
    <row r="354" spans="1:7" x14ac:dyDescent="0.3">
      <c r="A354" s="5" t="s">
        <v>36</v>
      </c>
      <c r="B354" s="59"/>
      <c r="C354" s="59"/>
      <c r="D354" s="232">
        <f>SUM(B337:C348,B350:C353)</f>
        <v>29</v>
      </c>
    </row>
    <row r="355" spans="1:7" x14ac:dyDescent="0.3">
      <c r="A355" s="5" t="s">
        <v>35</v>
      </c>
      <c r="B355" s="132"/>
      <c r="C355" s="133"/>
      <c r="D355" s="134">
        <f>D354/(COUNT(B337:C348,B350:C353)*2)</f>
        <v>0.90625</v>
      </c>
    </row>
    <row r="356" spans="1:7" x14ac:dyDescent="0.3">
      <c r="A356" s="2"/>
      <c r="B356" s="135"/>
      <c r="C356" s="135"/>
      <c r="D356" s="135"/>
    </row>
    <row r="357" spans="1:7" ht="18" x14ac:dyDescent="0.35">
      <c r="A357" s="42" t="s">
        <v>39</v>
      </c>
      <c r="B357" s="152"/>
      <c r="C357" s="153"/>
      <c r="D357" s="143">
        <f>SUM(D354,D333)</f>
        <v>45</v>
      </c>
    </row>
    <row r="358" spans="1:7" ht="18" x14ac:dyDescent="0.35">
      <c r="A358" s="42" t="s">
        <v>204</v>
      </c>
      <c r="B358" s="152"/>
      <c r="C358" s="153"/>
      <c r="D358" s="144">
        <f>D357/(COUNT(B337:C348,B325:C332,B350:C353)*2)</f>
        <v>0.9375</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43339</v>
      </c>
      <c r="B361" s="124"/>
      <c r="C361" s="135"/>
      <c r="D361" s="124"/>
    </row>
    <row r="362" spans="1:7" x14ac:dyDescent="0.3">
      <c r="A362" s="309" t="s">
        <v>30</v>
      </c>
      <c r="B362" s="310" t="s">
        <v>31</v>
      </c>
      <c r="C362" s="310"/>
      <c r="D362" s="310" t="s">
        <v>46</v>
      </c>
      <c r="E362" s="311" t="s">
        <v>310</v>
      </c>
      <c r="F362" s="311" t="s">
        <v>360</v>
      </c>
      <c r="G362" s="127"/>
    </row>
    <row r="363" spans="1:7" x14ac:dyDescent="0.3">
      <c r="A363" s="309"/>
      <c r="B363" s="41" t="s">
        <v>34</v>
      </c>
      <c r="C363" s="41" t="s">
        <v>33</v>
      </c>
      <c r="D363" s="310"/>
      <c r="E363" s="311"/>
      <c r="F363" s="311"/>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1</v>
      </c>
      <c r="C377" s="130"/>
      <c r="D377" s="95" t="s">
        <v>546</v>
      </c>
      <c r="E377" s="94"/>
      <c r="F377" s="204" t="s">
        <v>357</v>
      </c>
      <c r="G377" s="127"/>
    </row>
    <row r="378" spans="1:7" ht="33.75" x14ac:dyDescent="0.35">
      <c r="A378" s="261" t="s">
        <v>7</v>
      </c>
      <c r="B378" s="130">
        <v>1</v>
      </c>
      <c r="C378" s="136">
        <f>IF(B378=0, -10, IF(B378=1, -5, "0"))</f>
        <v>-5</v>
      </c>
      <c r="D378" s="95" t="s">
        <v>547</v>
      </c>
      <c r="E378" s="106"/>
      <c r="F378" s="204" t="s">
        <v>356</v>
      </c>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66" x14ac:dyDescent="0.3">
      <c r="A381" s="8" t="s">
        <v>101</v>
      </c>
      <c r="B381" s="130">
        <v>1</v>
      </c>
      <c r="C381" s="130" t="str">
        <f>IF(B381=0, -5, "0")</f>
        <v>0</v>
      </c>
      <c r="D381" s="149" t="s">
        <v>545</v>
      </c>
      <c r="E381" s="94"/>
      <c r="F381" s="204" t="s">
        <v>356</v>
      </c>
      <c r="G381" s="127"/>
    </row>
    <row r="382" spans="1:7" ht="27" customHeight="1" x14ac:dyDescent="0.3">
      <c r="A382" s="70" t="s">
        <v>178</v>
      </c>
      <c r="B382" s="130">
        <v>2</v>
      </c>
      <c r="C382" s="130"/>
      <c r="D382" s="149"/>
      <c r="E382" s="94"/>
      <c r="F382" s="204"/>
      <c r="G382" s="127"/>
    </row>
    <row r="383" spans="1:7" ht="22.5" customHeight="1" x14ac:dyDescent="0.3">
      <c r="A383" s="315" t="s">
        <v>379</v>
      </c>
      <c r="B383" s="315"/>
      <c r="C383" s="315"/>
      <c r="D383" s="315"/>
      <c r="E383" s="315"/>
      <c r="F383" s="315"/>
      <c r="G383" s="127"/>
    </row>
    <row r="384" spans="1:7" ht="27" customHeight="1" x14ac:dyDescent="0.3">
      <c r="A384" s="70" t="s">
        <v>361</v>
      </c>
      <c r="B384" s="130">
        <v>0</v>
      </c>
      <c r="C384" s="130"/>
      <c r="D384" s="149" t="s">
        <v>548</v>
      </c>
      <c r="E384" s="149" t="s">
        <v>537</v>
      </c>
      <c r="F384" s="204" t="s">
        <v>356</v>
      </c>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COUNTIF('A2 Exploitation'!F365:F385,"ok")</f>
        <v>1</v>
      </c>
      <c r="F386" s="283">
        <f>COUNTA('A2 Exploitation'!F365:F385)</f>
        <v>1</v>
      </c>
      <c r="G386" s="127"/>
    </row>
    <row r="387" spans="1:7" ht="39.75" customHeight="1" x14ac:dyDescent="0.3">
      <c r="A387" s="59" t="s">
        <v>36</v>
      </c>
      <c r="B387" s="59"/>
      <c r="C387" s="59"/>
      <c r="D387" s="59">
        <f>SUM(B377:C382,B384:C386)</f>
        <v>8</v>
      </c>
      <c r="G387" s="127"/>
    </row>
    <row r="388" spans="1:7" x14ac:dyDescent="0.3">
      <c r="A388" s="5" t="s">
        <v>35</v>
      </c>
      <c r="B388" s="132"/>
      <c r="C388" s="133"/>
      <c r="D388" s="134">
        <f>D387/(COUNT(B377:C382,B384:C386)*2)</f>
        <v>0.4</v>
      </c>
      <c r="G388" s="127"/>
    </row>
    <row r="389" spans="1:7" x14ac:dyDescent="0.3">
      <c r="A389" s="2"/>
      <c r="B389" s="135"/>
      <c r="C389" s="135"/>
      <c r="D389" s="135"/>
      <c r="G389" s="127"/>
    </row>
    <row r="390" spans="1:7" ht="18" x14ac:dyDescent="0.35">
      <c r="A390" s="42" t="s">
        <v>40</v>
      </c>
      <c r="B390" s="152"/>
      <c r="C390" s="153"/>
      <c r="D390" s="143">
        <f>SUM(D387,D373)</f>
        <v>24</v>
      </c>
      <c r="G390" s="127"/>
    </row>
    <row r="391" spans="1:7" ht="18" x14ac:dyDescent="0.35">
      <c r="A391" s="42" t="s">
        <v>205</v>
      </c>
      <c r="B391" s="152"/>
      <c r="C391" s="153"/>
      <c r="D391" s="168">
        <f>D390/(COUNT(B377:C382,B365:C372,B384:C386)*2)</f>
        <v>0.66666666666666663</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43339</v>
      </c>
      <c r="B394" s="124"/>
      <c r="C394" s="135"/>
      <c r="D394" s="127"/>
      <c r="G394" s="127"/>
    </row>
    <row r="395" spans="1:7" x14ac:dyDescent="0.3">
      <c r="A395" s="309" t="s">
        <v>30</v>
      </c>
      <c r="B395" s="310" t="s">
        <v>31</v>
      </c>
      <c r="C395" s="310"/>
      <c r="D395" s="310" t="s">
        <v>46</v>
      </c>
      <c r="E395" s="311" t="s">
        <v>310</v>
      </c>
      <c r="F395" s="311" t="s">
        <v>360</v>
      </c>
      <c r="G395" s="127"/>
    </row>
    <row r="396" spans="1:7" x14ac:dyDescent="0.3">
      <c r="A396" s="309"/>
      <c r="B396" s="41" t="s">
        <v>34</v>
      </c>
      <c r="C396" s="41" t="s">
        <v>33</v>
      </c>
      <c r="D396" s="310"/>
      <c r="E396" s="311"/>
      <c r="F396" s="311"/>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ht="33" x14ac:dyDescent="0.3">
      <c r="A412" s="4" t="s">
        <v>225</v>
      </c>
      <c r="B412" s="130">
        <v>1</v>
      </c>
      <c r="C412" s="130"/>
      <c r="D412" s="95" t="s">
        <v>549</v>
      </c>
      <c r="E412" s="94"/>
      <c r="F412" s="204" t="s">
        <v>356</v>
      </c>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5" t="s">
        <v>379</v>
      </c>
      <c r="B435" s="315"/>
      <c r="C435" s="315"/>
      <c r="D435" s="315"/>
      <c r="E435" s="315"/>
      <c r="F435" s="315"/>
      <c r="G435" s="12"/>
    </row>
    <row r="436" spans="1:7" ht="39" customHeight="1" x14ac:dyDescent="0.3">
      <c r="A436" s="70" t="s">
        <v>361</v>
      </c>
      <c r="B436" s="130">
        <v>0</v>
      </c>
      <c r="C436" s="130"/>
      <c r="D436" s="149" t="s">
        <v>548</v>
      </c>
      <c r="E436" s="149" t="s">
        <v>537</v>
      </c>
      <c r="F436" s="204" t="s">
        <v>356</v>
      </c>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COUNTIF('A2 Exploitation'!F398:F438,"ok")</f>
        <v>0</v>
      </c>
      <c r="F439" s="283">
        <f>COUNTA('A2 Exploitation'!F398:F438)</f>
        <v>0</v>
      </c>
      <c r="G439" s="12"/>
    </row>
    <row r="440" spans="1:7" ht="27.75" customHeight="1" x14ac:dyDescent="0.3">
      <c r="A440" s="59" t="s">
        <v>36</v>
      </c>
      <c r="B440" s="59"/>
      <c r="C440" s="59"/>
      <c r="D440" s="59">
        <f>SUM(B430:C434,B436:C439)</f>
        <v>14</v>
      </c>
    </row>
    <row r="441" spans="1:7" x14ac:dyDescent="0.3">
      <c r="A441" s="5" t="s">
        <v>35</v>
      </c>
      <c r="B441" s="132"/>
      <c r="C441" s="133"/>
      <c r="D441" s="134">
        <f>D440/(COUNT(B430:C434,B436:C439)*2)</f>
        <v>0.875</v>
      </c>
    </row>
    <row r="442" spans="1:7" x14ac:dyDescent="0.3">
      <c r="A442" s="2"/>
      <c r="B442" s="135"/>
      <c r="C442" s="135"/>
      <c r="D442" s="135"/>
    </row>
    <row r="443" spans="1:7" ht="18" x14ac:dyDescent="0.35">
      <c r="A443" s="42" t="s">
        <v>41</v>
      </c>
      <c r="B443" s="152"/>
      <c r="C443" s="153"/>
      <c r="D443" s="143">
        <f>SUM(D440,D417,D426,D406)</f>
        <v>53</v>
      </c>
    </row>
    <row r="444" spans="1:7" ht="18" x14ac:dyDescent="0.35">
      <c r="A444" s="42" t="s">
        <v>206</v>
      </c>
      <c r="B444" s="152"/>
      <c r="C444" s="153"/>
      <c r="D444" s="144">
        <f>D443/(COUNT(B430:C434,B410:C416,B421:C425,B398:C405,B436:C439)*2)</f>
        <v>0.9464285714285714</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43339</v>
      </c>
      <c r="B447" s="124"/>
      <c r="C447" s="135"/>
      <c r="D447" s="124"/>
    </row>
    <row r="448" spans="1:7" x14ac:dyDescent="0.3">
      <c r="A448" s="309" t="s">
        <v>30</v>
      </c>
      <c r="B448" s="310" t="s">
        <v>31</v>
      </c>
      <c r="C448" s="310"/>
      <c r="D448" s="310" t="s">
        <v>46</v>
      </c>
      <c r="E448" s="311" t="s">
        <v>310</v>
      </c>
      <c r="F448" s="311" t="s">
        <v>360</v>
      </c>
      <c r="G448" s="127"/>
    </row>
    <row r="449" spans="1:6" x14ac:dyDescent="0.3">
      <c r="A449" s="309"/>
      <c r="B449" s="41" t="s">
        <v>34</v>
      </c>
      <c r="C449" s="41" t="s">
        <v>33</v>
      </c>
      <c r="D449" s="310"/>
      <c r="E449" s="311"/>
      <c r="F449" s="311"/>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t="s">
        <v>356</v>
      </c>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2" t="s">
        <v>379</v>
      </c>
      <c r="B471" s="313"/>
      <c r="C471" s="313"/>
      <c r="D471" s="313"/>
      <c r="E471" s="313"/>
      <c r="F471" s="313"/>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99">
        <f>IF(D476=1, 2, IF(AND(D476&lt;1,D476&gt;0), 1, IF(D476=0,"0","NA")))</f>
        <v>2</v>
      </c>
      <c r="C476" s="140"/>
      <c r="D476" s="281">
        <f>IFERROR(E476/F476,"N.A")</f>
        <v>1</v>
      </c>
      <c r="E476" s="282">
        <f>COUNTIF('A2 Exploitation'!F451:F475,"ok")</f>
        <v>1</v>
      </c>
      <c r="F476" s="283">
        <f>COUNTA('A2 Exploitation'!F451:F475)</f>
        <v>1</v>
      </c>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4" t="s">
        <v>367</v>
      </c>
      <c r="B483" s="314"/>
      <c r="C483" s="314"/>
      <c r="D483" s="314"/>
      <c r="E483" s="185"/>
      <c r="F483" s="201"/>
    </row>
    <row r="484" spans="1:7" x14ac:dyDescent="0.3">
      <c r="A484" s="74">
        <f>B11</f>
        <v>43339</v>
      </c>
      <c r="B484" s="124"/>
      <c r="C484" s="135"/>
      <c r="D484" s="124"/>
    </row>
    <row r="485" spans="1:7" x14ac:dyDescent="0.3">
      <c r="A485" s="309" t="s">
        <v>30</v>
      </c>
      <c r="B485" s="310" t="s">
        <v>31</v>
      </c>
      <c r="C485" s="310"/>
      <c r="D485" s="310" t="s">
        <v>46</v>
      </c>
      <c r="E485" s="311" t="s">
        <v>310</v>
      </c>
      <c r="F485" s="311" t="s">
        <v>360</v>
      </c>
      <c r="G485" s="127"/>
    </row>
    <row r="486" spans="1:7" x14ac:dyDescent="0.3">
      <c r="A486" s="309"/>
      <c r="B486" s="41" t="s">
        <v>34</v>
      </c>
      <c r="C486" s="41" t="s">
        <v>33</v>
      </c>
      <c r="D486" s="310"/>
      <c r="E486" s="311"/>
      <c r="F486" s="311"/>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0</v>
      </c>
      <c r="C492" s="131"/>
      <c r="D492" s="116" t="s">
        <v>550</v>
      </c>
      <c r="E492" s="116" t="s">
        <v>551</v>
      </c>
      <c r="F492" s="204" t="s">
        <v>356</v>
      </c>
      <c r="G492" s="127"/>
    </row>
    <row r="493" spans="1:7" x14ac:dyDescent="0.3">
      <c r="A493" s="5" t="s">
        <v>36</v>
      </c>
      <c r="B493" s="5"/>
      <c r="C493" s="5"/>
      <c r="D493" s="54">
        <f>SUM(B488:C492)</f>
        <v>8</v>
      </c>
    </row>
    <row r="494" spans="1:7" x14ac:dyDescent="0.3">
      <c r="A494" s="5" t="s">
        <v>35</v>
      </c>
      <c r="B494" s="132"/>
      <c r="C494" s="133"/>
      <c r="D494" s="134">
        <f>D493/(COUNT(B488:C492)*2)</f>
        <v>0.8</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IF(D498=0,"0","NA")))</f>
        <v>2</v>
      </c>
      <c r="C498" s="213"/>
      <c r="D498" s="281">
        <f>IFERROR(E498/F498,"N.A")</f>
        <v>1</v>
      </c>
      <c r="E498" s="282">
        <f>COUNTIF('A2 Exploitation'!F488:F497,"ok")</f>
        <v>1</v>
      </c>
      <c r="F498" s="283">
        <f>COUNTA('A2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0.875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43339</v>
      </c>
      <c r="B506" s="124"/>
      <c r="C506" s="135"/>
      <c r="D506" s="124"/>
    </row>
    <row r="507" spans="1:7" x14ac:dyDescent="0.3">
      <c r="A507" s="309" t="s">
        <v>30</v>
      </c>
      <c r="B507" s="310" t="s">
        <v>31</v>
      </c>
      <c r="C507" s="310"/>
      <c r="D507" s="310" t="s">
        <v>46</v>
      </c>
      <c r="E507" s="311" t="s">
        <v>310</v>
      </c>
      <c r="F507" s="311" t="s">
        <v>360</v>
      </c>
      <c r="G507" s="127"/>
    </row>
    <row r="508" spans="1:7" x14ac:dyDescent="0.3">
      <c r="A508" s="309"/>
      <c r="B508" s="41" t="s">
        <v>34</v>
      </c>
      <c r="C508" s="41" t="s">
        <v>33</v>
      </c>
      <c r="D508" s="310"/>
      <c r="E508" s="311"/>
      <c r="F508" s="311"/>
    </row>
    <row r="509" spans="1:7" ht="33" x14ac:dyDescent="0.3">
      <c r="A509" s="6" t="s">
        <v>15</v>
      </c>
      <c r="B509" s="130">
        <v>1</v>
      </c>
      <c r="C509" s="130"/>
      <c r="D509" s="95" t="s">
        <v>494</v>
      </c>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t="str">
        <f>IF(D512=1, 2, IF(AND(D512&lt;1,D512&gt;0), 1, IF(D512=0,"0","NA")))</f>
        <v>0</v>
      </c>
      <c r="C512" s="140"/>
      <c r="D512" s="251">
        <f>IFERROR(E512/F512,"N.A")</f>
        <v>0</v>
      </c>
      <c r="E512" s="254">
        <f>COUNTIF('A2 Exploitation'!F509:F511,"ok")</f>
        <v>0</v>
      </c>
      <c r="F512" s="255">
        <f>COUNTA('A2 Exploitation'!F509:F511)</f>
        <v>1</v>
      </c>
    </row>
    <row r="513" spans="1:7" x14ac:dyDescent="0.3">
      <c r="A513" s="5" t="s">
        <v>36</v>
      </c>
      <c r="B513" s="5"/>
      <c r="C513" s="5"/>
      <c r="D513" s="59">
        <f>SUM(B509:C512)</f>
        <v>5</v>
      </c>
    </row>
    <row r="514" spans="1:7" x14ac:dyDescent="0.3">
      <c r="A514" s="5" t="s">
        <v>35</v>
      </c>
      <c r="B514" s="132"/>
      <c r="C514" s="133"/>
      <c r="D514" s="134">
        <f>D513/(COUNT(B509:C512)*2)</f>
        <v>0.83333333333333337</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43339</v>
      </c>
      <c r="B517" s="124"/>
      <c r="C517" s="135"/>
      <c r="D517" s="124"/>
    </row>
    <row r="518" spans="1:7" x14ac:dyDescent="0.3">
      <c r="A518" s="309" t="s">
        <v>30</v>
      </c>
      <c r="B518" s="310" t="s">
        <v>31</v>
      </c>
      <c r="C518" s="310"/>
      <c r="D518" s="310" t="s">
        <v>46</v>
      </c>
      <c r="E518" s="311" t="s">
        <v>310</v>
      </c>
      <c r="F518" s="311" t="s">
        <v>360</v>
      </c>
      <c r="G518" s="127"/>
    </row>
    <row r="519" spans="1:7" x14ac:dyDescent="0.3">
      <c r="A519" s="309"/>
      <c r="B519" s="41" t="s">
        <v>34</v>
      </c>
      <c r="C519" s="41" t="s">
        <v>33</v>
      </c>
      <c r="D519" s="310"/>
      <c r="E519" s="311"/>
      <c r="F519" s="311"/>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3" x14ac:dyDescent="0.3">
      <c r="A522" s="4" t="s">
        <v>47</v>
      </c>
      <c r="B522" s="130">
        <v>1</v>
      </c>
      <c r="C522" s="130"/>
      <c r="D522" s="95" t="s">
        <v>552</v>
      </c>
      <c r="E522" s="94"/>
      <c r="F522" s="204" t="s">
        <v>356</v>
      </c>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v>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v>1</v>
      </c>
      <c r="C529" s="140"/>
      <c r="D529" s="174" t="s">
        <v>553</v>
      </c>
      <c r="E529" s="94"/>
      <c r="F529" s="204" t="s">
        <v>357</v>
      </c>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t="str">
        <f>IF(D532=1, 2, IF(AND(D532&lt;1,D532&gt;0), 1, IF(D532=0,"0","NA")))</f>
        <v>0</v>
      </c>
      <c r="C532" s="140"/>
      <c r="D532" s="281">
        <f>IFERROR(E532/F532,"N.A")</f>
        <v>0</v>
      </c>
      <c r="E532" s="282">
        <f>COUNTIF('A2 Exploitation'!F520:F531,"ok")</f>
        <v>0</v>
      </c>
      <c r="F532" s="283">
        <f>COUNTA('A2 Exploitation'!F520:F531)</f>
        <v>1</v>
      </c>
    </row>
    <row r="533" spans="1:7" x14ac:dyDescent="0.3">
      <c r="A533" s="5" t="s">
        <v>36</v>
      </c>
      <c r="B533" s="5"/>
      <c r="C533" s="5"/>
      <c r="D533" s="5">
        <f>SUM(B520:C532)</f>
        <v>22</v>
      </c>
    </row>
    <row r="534" spans="1:7" x14ac:dyDescent="0.3">
      <c r="A534" s="5" t="s">
        <v>35</v>
      </c>
      <c r="B534" s="132"/>
      <c r="C534" s="133"/>
      <c r="D534" s="134">
        <f>D533/(COUNT(B520:C532)*2)</f>
        <v>0.91666666666666663</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43339</v>
      </c>
      <c r="B537" s="124"/>
      <c r="C537" s="135"/>
      <c r="D537" s="124"/>
      <c r="G537" s="127"/>
    </row>
    <row r="538" spans="1:7" x14ac:dyDescent="0.3">
      <c r="A538" s="309" t="s">
        <v>30</v>
      </c>
      <c r="B538" s="310" t="s">
        <v>31</v>
      </c>
      <c r="C538" s="310"/>
      <c r="D538" s="310" t="s">
        <v>46</v>
      </c>
      <c r="E538" s="311" t="s">
        <v>310</v>
      </c>
      <c r="F538" s="311" t="s">
        <v>360</v>
      </c>
      <c r="G538" s="127"/>
    </row>
    <row r="539" spans="1:7" x14ac:dyDescent="0.3">
      <c r="A539" s="309"/>
      <c r="B539" s="41" t="s">
        <v>34</v>
      </c>
      <c r="C539" s="41" t="s">
        <v>33</v>
      </c>
      <c r="D539" s="310"/>
      <c r="E539" s="311"/>
      <c r="F539" s="311"/>
      <c r="G539" s="127"/>
    </row>
    <row r="540" spans="1:7" ht="30" x14ac:dyDescent="0.3">
      <c r="A540" s="70" t="s">
        <v>373</v>
      </c>
      <c r="B540" s="130">
        <v>2</v>
      </c>
      <c r="C540" s="130"/>
      <c r="D540" s="154"/>
      <c r="E540" s="94"/>
      <c r="F540" s="204"/>
    </row>
    <row r="541" spans="1:7" x14ac:dyDescent="0.3">
      <c r="A541" s="4" t="s">
        <v>54</v>
      </c>
      <c r="B541" s="130">
        <v>2</v>
      </c>
      <c r="C541" s="130"/>
      <c r="D541" s="95"/>
      <c r="E541" s="94"/>
      <c r="F541" s="204" t="s">
        <v>356</v>
      </c>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0.81818181818181823</v>
      </c>
    </row>
    <row r="548" spans="1:4" ht="22.5" x14ac:dyDescent="0.45">
      <c r="A548" s="35" t="s">
        <v>45</v>
      </c>
      <c r="B548" s="181"/>
      <c r="C548" s="182"/>
      <c r="D548" s="183">
        <f>SUM(D544,D533,D513,D502,D443,D390,D357,D45,D317,D265,D157,D480,D204,D102)</f>
        <v>576</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0.92307692307692313</v>
      </c>
    </row>
  </sheetData>
  <sheetProtection password="CDFE"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7" zoomScaleNormal="90" zoomScaleSheetLayoutView="100" workbookViewId="0">
      <selection activeCell="F17" sqref="F1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28"/>
      <c r="E1" s="328"/>
      <c r="F1" s="328"/>
      <c r="G1" s="328"/>
    </row>
    <row r="2" spans="1:7" s="12" customFormat="1" ht="24.75" x14ac:dyDescent="0.5">
      <c r="A2" s="11"/>
      <c r="B2" s="24">
        <v>1</v>
      </c>
      <c r="D2" s="93"/>
      <c r="E2" s="93"/>
      <c r="F2" s="93"/>
      <c r="G2" s="125"/>
    </row>
    <row r="3" spans="1:7" s="12" customFormat="1" ht="24.75" x14ac:dyDescent="0.5">
      <c r="A3" s="11"/>
      <c r="B3" s="24">
        <v>2</v>
      </c>
      <c r="D3" s="93"/>
      <c r="E3" s="93"/>
      <c r="F3" s="93"/>
      <c r="G3" s="125"/>
    </row>
    <row r="4" spans="1:7" s="12" customFormat="1" ht="16.5" customHeight="1" x14ac:dyDescent="0.5">
      <c r="A4" s="11"/>
      <c r="B4" s="24" t="s">
        <v>32</v>
      </c>
      <c r="D4" s="13"/>
      <c r="E4" s="93"/>
      <c r="F4" s="93"/>
      <c r="G4" s="125"/>
    </row>
    <row r="5" spans="1:7" s="12" customFormat="1" ht="16.5" customHeight="1" x14ac:dyDescent="0.5">
      <c r="A5" s="11"/>
      <c r="D5" s="93"/>
      <c r="E5" s="93"/>
      <c r="F5" s="93"/>
      <c r="G5" s="125"/>
    </row>
    <row r="6" spans="1:7" s="12" customFormat="1" ht="37.5" customHeight="1" x14ac:dyDescent="0.5">
      <c r="A6" s="349" t="s">
        <v>50</v>
      </c>
      <c r="B6" s="349"/>
      <c r="C6" s="349"/>
      <c r="D6" s="349"/>
      <c r="E6" s="349"/>
      <c r="F6" s="349"/>
      <c r="G6" s="125"/>
    </row>
    <row r="7" spans="1:7" s="12" customFormat="1" ht="21.75" customHeight="1" x14ac:dyDescent="0.5">
      <c r="A7" s="330" t="str">
        <f>'A3 Exploitation'!A8:F8</f>
        <v>MENZAH 9</v>
      </c>
      <c r="B7" s="330"/>
      <c r="C7" s="330"/>
      <c r="D7" s="330"/>
      <c r="E7" s="330"/>
      <c r="F7" s="330"/>
      <c r="G7" s="125"/>
    </row>
    <row r="8" spans="1:7" s="12" customFormat="1" ht="24.75" x14ac:dyDescent="0.5">
      <c r="A8" s="14" t="s">
        <v>42</v>
      </c>
      <c r="B8" s="350" t="str">
        <f>'A3 Exploitation'!B9:F9</f>
        <v>Dr Hend KAMOUN</v>
      </c>
      <c r="C8" s="350"/>
      <c r="D8" s="350"/>
      <c r="E8" s="350"/>
      <c r="F8" s="350"/>
      <c r="G8" s="125"/>
    </row>
    <row r="9" spans="1:7" s="12" customFormat="1" ht="24.75" x14ac:dyDescent="0.5">
      <c r="A9" s="15" t="s">
        <v>44</v>
      </c>
      <c r="B9" s="351" t="str">
        <f>'A3 Exploitation'!B10:F10</f>
        <v>Directeur du magasin et chefs rayons</v>
      </c>
      <c r="C9" s="351"/>
      <c r="D9" s="351"/>
      <c r="E9" s="351"/>
      <c r="F9" s="351"/>
      <c r="G9" s="125"/>
    </row>
    <row r="10" spans="1:7" s="12" customFormat="1" ht="24.75" x14ac:dyDescent="0.5">
      <c r="A10" s="14" t="s">
        <v>43</v>
      </c>
      <c r="B10" s="348">
        <f>'A3 Exploitation'!B11:F11</f>
        <v>43339</v>
      </c>
      <c r="C10" s="348"/>
      <c r="D10" s="348"/>
      <c r="E10" s="348"/>
      <c r="F10" s="348"/>
      <c r="G10" s="125"/>
    </row>
    <row r="11" spans="1:7" s="12" customFormat="1" ht="24.75" x14ac:dyDescent="0.5">
      <c r="A11" s="14" t="s">
        <v>294</v>
      </c>
      <c r="B11" s="347">
        <f>D199</f>
        <v>0.93478260869565222</v>
      </c>
      <c r="C11" s="347"/>
      <c r="D11" s="347"/>
      <c r="E11" s="347"/>
      <c r="F11" s="347"/>
      <c r="G11" s="125"/>
    </row>
    <row r="12" spans="1:7" s="12" customFormat="1" ht="22.5" x14ac:dyDescent="0.45">
      <c r="A12" s="11"/>
      <c r="D12" s="326"/>
      <c r="E12" s="326"/>
      <c r="F12" s="326"/>
      <c r="G12" s="326"/>
    </row>
    <row r="13" spans="1:7" s="12" customFormat="1" ht="11.25" customHeight="1" x14ac:dyDescent="0.3">
      <c r="A13" s="309" t="s">
        <v>30</v>
      </c>
      <c r="B13" s="310" t="s">
        <v>31</v>
      </c>
      <c r="C13" s="310"/>
      <c r="D13" s="310" t="s">
        <v>46</v>
      </c>
      <c r="E13" s="310" t="s">
        <v>190</v>
      </c>
      <c r="F13" s="310" t="s">
        <v>191</v>
      </c>
      <c r="G13" s="112"/>
    </row>
    <row r="14" spans="1:7" s="12" customFormat="1" ht="12.75" customHeight="1" x14ac:dyDescent="0.3">
      <c r="A14" s="309"/>
      <c r="B14" s="34" t="s">
        <v>34</v>
      </c>
      <c r="C14" s="34" t="s">
        <v>33</v>
      </c>
      <c r="D14" s="310"/>
      <c r="E14" s="310"/>
      <c r="F14" s="310"/>
      <c r="G14" s="127"/>
    </row>
    <row r="15" spans="1:7" x14ac:dyDescent="0.3">
      <c r="A15" s="17"/>
      <c r="B15" s="17"/>
      <c r="C15" s="17"/>
      <c r="D15" s="17"/>
    </row>
    <row r="16" spans="1:7" ht="19.5" x14ac:dyDescent="0.4">
      <c r="A16" s="342" t="s">
        <v>0</v>
      </c>
      <c r="B16" s="343"/>
      <c r="C16" s="343"/>
      <c r="D16" s="343"/>
      <c r="E16" s="343"/>
      <c r="F16" s="343"/>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1</v>
      </c>
      <c r="C19" s="94"/>
      <c r="D19" s="95" t="s">
        <v>495</v>
      </c>
      <c r="E19" s="95"/>
      <c r="F19" s="94" t="s">
        <v>357</v>
      </c>
    </row>
    <row r="20" spans="1:7" ht="33" x14ac:dyDescent="0.3">
      <c r="A20" s="17" t="s">
        <v>151</v>
      </c>
      <c r="B20" s="94">
        <v>1</v>
      </c>
      <c r="C20" s="94"/>
      <c r="D20" s="95" t="s">
        <v>454</v>
      </c>
      <c r="E20" s="94"/>
      <c r="F20" s="94" t="s">
        <v>357</v>
      </c>
    </row>
    <row r="21" spans="1:7" x14ac:dyDescent="0.3">
      <c r="A21" s="44" t="s">
        <v>210</v>
      </c>
      <c r="B21" s="94">
        <v>2</v>
      </c>
      <c r="C21" s="94"/>
      <c r="D21" s="97"/>
      <c r="E21" s="94"/>
      <c r="F21" s="94"/>
    </row>
    <row r="22" spans="1:7" x14ac:dyDescent="0.3">
      <c r="A22" s="344" t="s">
        <v>36</v>
      </c>
      <c r="B22" s="340"/>
      <c r="C22" s="341"/>
      <c r="D22" s="92">
        <f>SUM(B17:C21)</f>
        <v>8</v>
      </c>
    </row>
    <row r="23" spans="1:7" x14ac:dyDescent="0.3">
      <c r="A23" s="335" t="s">
        <v>295</v>
      </c>
      <c r="B23" s="336"/>
      <c r="C23" s="337"/>
      <c r="D23" s="33">
        <f>D22/(COUNT(B17:C21)*2)</f>
        <v>0.8</v>
      </c>
    </row>
    <row r="24" spans="1:7" s="22" customFormat="1" x14ac:dyDescent="0.3">
      <c r="A24" s="26"/>
      <c r="B24" s="27"/>
      <c r="C24" s="27"/>
      <c r="D24" s="28"/>
      <c r="G24" s="126"/>
    </row>
    <row r="25" spans="1:7" ht="19.5" x14ac:dyDescent="0.4">
      <c r="A25" s="333" t="s">
        <v>4</v>
      </c>
      <c r="B25" s="334"/>
      <c r="C25" s="334"/>
      <c r="D25" s="334"/>
      <c r="E25" s="334"/>
      <c r="F25" s="334"/>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5" t="s">
        <v>36</v>
      </c>
      <c r="B33" s="336"/>
      <c r="C33" s="337"/>
      <c r="D33" s="91">
        <f>SUM(B26:C32)</f>
        <v>14</v>
      </c>
    </row>
    <row r="34" spans="1:7" x14ac:dyDescent="0.3">
      <c r="A34" s="335" t="s">
        <v>295</v>
      </c>
      <c r="B34" s="336"/>
      <c r="C34" s="337"/>
      <c r="D34" s="33">
        <f>D33/(COUNT(B26:C32)*2)</f>
        <v>1</v>
      </c>
    </row>
    <row r="35" spans="1:7" s="22" customFormat="1" x14ac:dyDescent="0.3">
      <c r="A35" s="26"/>
      <c r="B35" s="27"/>
      <c r="C35" s="27"/>
      <c r="D35" s="28"/>
      <c r="G35" s="126"/>
    </row>
    <row r="36" spans="1:7" s="22" customFormat="1" ht="19.5" x14ac:dyDescent="0.4">
      <c r="A36" s="333" t="s">
        <v>219</v>
      </c>
      <c r="B36" s="334"/>
      <c r="C36" s="334"/>
      <c r="D36" s="334"/>
      <c r="E36" s="334"/>
      <c r="F36" s="334"/>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5" t="s">
        <v>36</v>
      </c>
      <c r="B42" s="336"/>
      <c r="C42" s="337"/>
      <c r="D42" s="91">
        <f>SUM(B37:C41)</f>
        <v>10</v>
      </c>
      <c r="E42" s="13"/>
      <c r="F42" s="13"/>
      <c r="G42" s="126"/>
    </row>
    <row r="43" spans="1:7" s="22" customFormat="1" x14ac:dyDescent="0.3">
      <c r="A43" s="335" t="s">
        <v>295</v>
      </c>
      <c r="B43" s="336"/>
      <c r="C43" s="337"/>
      <c r="D43" s="33">
        <f>D42/(COUNT(B37:C41)*2)</f>
        <v>1</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35" t="s">
        <v>36</v>
      </c>
      <c r="B52" s="336"/>
      <c r="C52" s="337"/>
      <c r="D52" s="91">
        <f>SUM(B46:C51)</f>
        <v>12</v>
      </c>
    </row>
    <row r="53" spans="1:7" x14ac:dyDescent="0.3">
      <c r="A53" s="335" t="s">
        <v>295</v>
      </c>
      <c r="B53" s="336"/>
      <c r="C53" s="337"/>
      <c r="D53" s="33">
        <f>D52/(COUNT(B46:C51)*2)</f>
        <v>1</v>
      </c>
    </row>
    <row r="54" spans="1:7" s="22" customFormat="1" x14ac:dyDescent="0.3">
      <c r="A54" s="26"/>
      <c r="B54" s="27"/>
      <c r="C54" s="27"/>
      <c r="D54" s="28"/>
      <c r="G54" s="126"/>
    </row>
    <row r="55" spans="1:7" ht="19.5" x14ac:dyDescent="0.4">
      <c r="A55" s="333" t="s">
        <v>8</v>
      </c>
      <c r="B55" s="334"/>
      <c r="C55" s="334"/>
      <c r="D55" s="334"/>
      <c r="E55" s="334"/>
      <c r="F55" s="334"/>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5" t="s">
        <v>36</v>
      </c>
      <c r="B63" s="336"/>
      <c r="C63" s="337"/>
      <c r="D63" s="91">
        <f>SUM(B56:C62)</f>
        <v>14</v>
      </c>
    </row>
    <row r="64" spans="1:7" x14ac:dyDescent="0.3">
      <c r="A64" s="335" t="s">
        <v>295</v>
      </c>
      <c r="B64" s="336"/>
      <c r="C64" s="337"/>
      <c r="D64" s="33">
        <f>D63/(COUNT(B56:C62)*2)</f>
        <v>1</v>
      </c>
    </row>
    <row r="65" spans="1:7" s="22" customFormat="1" x14ac:dyDescent="0.3">
      <c r="A65" s="26"/>
      <c r="B65" s="27"/>
      <c r="C65" s="27"/>
      <c r="D65" s="28"/>
      <c r="G65" s="126"/>
    </row>
    <row r="66" spans="1:7" ht="19.5" x14ac:dyDescent="0.4">
      <c r="A66" s="333" t="s">
        <v>130</v>
      </c>
      <c r="B66" s="334"/>
      <c r="C66" s="334"/>
      <c r="D66" s="334"/>
      <c r="E66" s="334"/>
      <c r="F66" s="334"/>
    </row>
    <row r="67" spans="1:7" ht="19.5" x14ac:dyDescent="0.4">
      <c r="A67" s="17" t="s">
        <v>271</v>
      </c>
      <c r="B67" s="100">
        <v>2</v>
      </c>
      <c r="C67" s="101"/>
      <c r="D67" s="102"/>
      <c r="E67" s="102"/>
      <c r="F67" s="94"/>
    </row>
    <row r="68" spans="1:7" ht="34.5" x14ac:dyDescent="0.4">
      <c r="A68" s="17" t="s">
        <v>272</v>
      </c>
      <c r="B68" s="100">
        <v>1</v>
      </c>
      <c r="C68" s="101"/>
      <c r="D68" s="95" t="s">
        <v>479</v>
      </c>
      <c r="E68" s="102"/>
      <c r="F68" s="94" t="s">
        <v>357</v>
      </c>
    </row>
    <row r="69" spans="1:7" ht="19.5" x14ac:dyDescent="0.4">
      <c r="A69" s="17" t="s">
        <v>293</v>
      </c>
      <c r="B69" s="100">
        <v>2</v>
      </c>
      <c r="C69" s="101"/>
      <c r="D69" s="103"/>
      <c r="E69" s="103"/>
      <c r="F69" s="94"/>
    </row>
    <row r="70" spans="1:7" ht="19.5" x14ac:dyDescent="0.4">
      <c r="A70" s="20" t="s">
        <v>247</v>
      </c>
      <c r="B70" s="100">
        <v>1</v>
      </c>
      <c r="C70" s="101"/>
      <c r="D70" s="95" t="s">
        <v>510</v>
      </c>
      <c r="E70" s="103"/>
      <c r="F70" s="94"/>
    </row>
    <row r="71" spans="1:7" ht="19.5" x14ac:dyDescent="0.4">
      <c r="A71" s="17" t="s">
        <v>84</v>
      </c>
      <c r="B71" s="100">
        <v>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1</v>
      </c>
      <c r="C75" s="120" t="str">
        <f>IF(B75=0, -5, "0")</f>
        <v>0</v>
      </c>
      <c r="D75" s="105" t="s">
        <v>518</v>
      </c>
      <c r="E75" s="105"/>
      <c r="F75" s="94" t="s">
        <v>356</v>
      </c>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t="s">
        <v>523</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5" t="s">
        <v>36</v>
      </c>
      <c r="B84" s="336"/>
      <c r="C84" s="337"/>
      <c r="D84" s="91">
        <f>SUM(B67:C83)</f>
        <v>27</v>
      </c>
    </row>
    <row r="85" spans="1:7" x14ac:dyDescent="0.3">
      <c r="A85" s="335" t="s">
        <v>295</v>
      </c>
      <c r="B85" s="336"/>
      <c r="C85" s="337"/>
      <c r="D85" s="33">
        <f>D84/(COUNT(B67:C83)*2)</f>
        <v>0.9</v>
      </c>
    </row>
    <row r="86" spans="1:7" s="22" customFormat="1" x14ac:dyDescent="0.3">
      <c r="A86" s="26"/>
      <c r="B86" s="27"/>
      <c r="C86" s="27"/>
      <c r="D86" s="28"/>
      <c r="G86" s="126"/>
    </row>
    <row r="87" spans="1:7" ht="19.5" x14ac:dyDescent="0.4">
      <c r="A87" s="333" t="s">
        <v>211</v>
      </c>
      <c r="B87" s="334"/>
      <c r="C87" s="334"/>
      <c r="D87" s="334"/>
      <c r="E87" s="334"/>
      <c r="F87" s="334"/>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t="s">
        <v>32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t="s">
        <v>472</v>
      </c>
      <c r="E94" s="94"/>
      <c r="F94" s="94"/>
    </row>
    <row r="95" spans="1:7" ht="33" x14ac:dyDescent="0.3">
      <c r="A95" s="20" t="s">
        <v>165</v>
      </c>
      <c r="B95" s="110">
        <v>1</v>
      </c>
      <c r="C95" s="94"/>
      <c r="D95" s="95" t="s">
        <v>511</v>
      </c>
      <c r="E95" s="94"/>
      <c r="F95" s="94" t="s">
        <v>357</v>
      </c>
    </row>
    <row r="96" spans="1:7" x14ac:dyDescent="0.3">
      <c r="A96" s="25" t="s">
        <v>282</v>
      </c>
      <c r="B96" s="110">
        <v>2</v>
      </c>
      <c r="C96" s="94"/>
      <c r="D96" s="95"/>
      <c r="E96" s="94"/>
      <c r="F96" s="94"/>
    </row>
    <row r="97" spans="1:7" ht="66" x14ac:dyDescent="0.3">
      <c r="A97" s="25" t="s">
        <v>283</v>
      </c>
      <c r="B97" s="110">
        <v>1</v>
      </c>
      <c r="C97" s="94"/>
      <c r="D97" s="95" t="s">
        <v>477</v>
      </c>
      <c r="E97" s="94"/>
      <c r="F97" s="94" t="s">
        <v>357</v>
      </c>
    </row>
    <row r="98" spans="1:7" x14ac:dyDescent="0.3">
      <c r="A98" s="17" t="s">
        <v>134</v>
      </c>
      <c r="B98" s="110">
        <v>2</v>
      </c>
      <c r="C98" s="94"/>
      <c r="D98" s="95"/>
      <c r="E98" s="94"/>
      <c r="F98" s="94"/>
    </row>
    <row r="99" spans="1:7" ht="36" x14ac:dyDescent="0.35">
      <c r="A99" s="46" t="s">
        <v>193</v>
      </c>
      <c r="B99" s="110">
        <v>2</v>
      </c>
      <c r="C99" s="120" t="str">
        <f>IF(B99=0, -5, "0")</f>
        <v>0</v>
      </c>
      <c r="D99" s="95" t="s">
        <v>525</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5" t="s">
        <v>36</v>
      </c>
      <c r="B102" s="336"/>
      <c r="C102" s="337"/>
      <c r="D102" s="91">
        <f>SUM(B88:C101)</f>
        <v>22</v>
      </c>
    </row>
    <row r="103" spans="1:7" x14ac:dyDescent="0.3">
      <c r="A103" s="335" t="s">
        <v>295</v>
      </c>
      <c r="B103" s="336"/>
      <c r="C103" s="337"/>
      <c r="D103" s="33">
        <f>D102/(COUNT(B88:C101)*2)</f>
        <v>0.91666666666666663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3" t="s">
        <v>212</v>
      </c>
      <c r="B106" s="334"/>
      <c r="C106" s="334"/>
      <c r="D106" s="334"/>
      <c r="E106" s="334"/>
      <c r="F106" s="334"/>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t="s">
        <v>528</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5" t="s">
        <v>36</v>
      </c>
      <c r="B118" s="336"/>
      <c r="C118" s="337"/>
      <c r="D118" s="91">
        <f>SUM(B107:C117)</f>
        <v>22</v>
      </c>
      <c r="E118" s="13"/>
      <c r="F118" s="13"/>
      <c r="G118" s="126"/>
    </row>
    <row r="119" spans="1:7" s="22" customFormat="1" x14ac:dyDescent="0.3">
      <c r="A119" s="335" t="s">
        <v>295</v>
      </c>
      <c r="B119" s="336"/>
      <c r="C119" s="337"/>
      <c r="D119" s="33">
        <f>D118/(COUNT(B107:C117)*2)</f>
        <v>1</v>
      </c>
      <c r="E119" s="13"/>
      <c r="F119" s="13"/>
      <c r="G119" s="126"/>
    </row>
    <row r="120" spans="1:7" s="22" customFormat="1" x14ac:dyDescent="0.3">
      <c r="A120" s="26"/>
      <c r="B120" s="27"/>
      <c r="C120" s="27"/>
      <c r="D120" s="28"/>
      <c r="G120" s="126"/>
    </row>
    <row r="121" spans="1:7" ht="19.5" x14ac:dyDescent="0.4">
      <c r="A121" s="333" t="s">
        <v>185</v>
      </c>
      <c r="B121" s="334"/>
      <c r="C121" s="334"/>
      <c r="D121" s="334"/>
      <c r="E121" s="334"/>
      <c r="F121" s="334"/>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1</v>
      </c>
      <c r="C126" s="101"/>
      <c r="D126" s="122" t="s">
        <v>530</v>
      </c>
      <c r="E126" s="102"/>
      <c r="F126" s="94" t="s">
        <v>357</v>
      </c>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294" t="s">
        <v>529</v>
      </c>
      <c r="E132" s="102"/>
      <c r="F132" s="94"/>
    </row>
    <row r="133" spans="1:7" x14ac:dyDescent="0.3">
      <c r="A133" s="335" t="s">
        <v>36</v>
      </c>
      <c r="B133" s="336"/>
      <c r="C133" s="337"/>
      <c r="D133" s="91">
        <f>SUM(B122:C132)</f>
        <v>21</v>
      </c>
    </row>
    <row r="134" spans="1:7" x14ac:dyDescent="0.3">
      <c r="A134" s="335" t="s">
        <v>295</v>
      </c>
      <c r="B134" s="336"/>
      <c r="C134" s="337"/>
      <c r="D134" s="32">
        <f>D133/(COUNT(B122:C132)*2)</f>
        <v>0.95454545454545459</v>
      </c>
    </row>
    <row r="135" spans="1:7" s="22" customFormat="1" x14ac:dyDescent="0.3">
      <c r="A135" s="26"/>
      <c r="B135" s="27"/>
      <c r="C135" s="27"/>
      <c r="D135" s="31"/>
      <c r="G135" s="126"/>
    </row>
    <row r="136" spans="1:7" ht="19.5" x14ac:dyDescent="0.4">
      <c r="A136" s="333" t="s">
        <v>71</v>
      </c>
      <c r="B136" s="334"/>
      <c r="C136" s="334"/>
      <c r="D136" s="334"/>
      <c r="E136" s="334"/>
      <c r="F136" s="334"/>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5" t="s">
        <v>36</v>
      </c>
      <c r="B149" s="336"/>
      <c r="C149" s="337"/>
      <c r="D149" s="91">
        <f>SUM(B137:C148)</f>
        <v>24</v>
      </c>
    </row>
    <row r="150" spans="1:7" x14ac:dyDescent="0.3">
      <c r="A150" s="335" t="s">
        <v>295</v>
      </c>
      <c r="B150" s="336"/>
      <c r="C150" s="337"/>
      <c r="D150" s="33">
        <f>D149/(COUNT(B137:C148)*2)</f>
        <v>1</v>
      </c>
    </row>
    <row r="151" spans="1:7" s="22" customFormat="1" x14ac:dyDescent="0.3">
      <c r="A151" s="26"/>
      <c r="B151" s="27"/>
      <c r="C151" s="27"/>
      <c r="D151" s="28"/>
      <c r="G151" s="126"/>
    </row>
    <row r="152" spans="1:7" ht="19.5" x14ac:dyDescent="0.4">
      <c r="A152" s="333" t="s">
        <v>217</v>
      </c>
      <c r="B152" s="334"/>
      <c r="C152" s="334"/>
      <c r="D152" s="334"/>
      <c r="E152" s="334"/>
      <c r="F152" s="334"/>
    </row>
    <row r="153" spans="1:7" x14ac:dyDescent="0.3">
      <c r="A153" s="50" t="s">
        <v>279</v>
      </c>
      <c r="B153" s="94">
        <v>2</v>
      </c>
      <c r="C153" s="94"/>
      <c r="D153" s="95"/>
      <c r="E153" s="94"/>
      <c r="F153" s="94"/>
    </row>
    <row r="154" spans="1:7" x14ac:dyDescent="0.3">
      <c r="A154" s="17" t="s">
        <v>149</v>
      </c>
      <c r="B154" s="94">
        <v>2</v>
      </c>
      <c r="C154" s="94"/>
      <c r="D154" s="95"/>
      <c r="E154" s="94"/>
      <c r="F154" s="94"/>
    </row>
    <row r="155" spans="1:7" ht="33.75" x14ac:dyDescent="0.35">
      <c r="A155" s="40" t="s">
        <v>306</v>
      </c>
      <c r="B155" s="94">
        <v>1</v>
      </c>
      <c r="C155" s="120" t="str">
        <f>IF(B155=0, -5, "0")</f>
        <v>0</v>
      </c>
      <c r="D155" s="95" t="s">
        <v>554</v>
      </c>
      <c r="E155" s="94"/>
      <c r="F155" s="94" t="s">
        <v>357</v>
      </c>
    </row>
    <row r="156" spans="1:7" ht="33.75" x14ac:dyDescent="0.35">
      <c r="A156" s="40" t="s">
        <v>307</v>
      </c>
      <c r="B156" s="94">
        <v>1</v>
      </c>
      <c r="C156" s="120" t="str">
        <f>IF(B156=0, -5, "0")</f>
        <v>0</v>
      </c>
      <c r="D156" s="95" t="s">
        <v>555</v>
      </c>
      <c r="E156" s="94"/>
      <c r="F156" s="94" t="s">
        <v>357</v>
      </c>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5" t="s">
        <v>36</v>
      </c>
      <c r="B161" s="340"/>
      <c r="C161" s="341"/>
      <c r="D161" s="92">
        <f>SUM(B153:C160)</f>
        <v>14</v>
      </c>
    </row>
    <row r="162" spans="1:7" x14ac:dyDescent="0.3">
      <c r="A162" s="335" t="s">
        <v>295</v>
      </c>
      <c r="B162" s="336"/>
      <c r="C162" s="337"/>
      <c r="D162" s="33">
        <f>D161/(COUNT(B153:C160)*2)</f>
        <v>0.875</v>
      </c>
    </row>
    <row r="163" spans="1:7" s="22" customFormat="1" x14ac:dyDescent="0.3">
      <c r="A163" s="26"/>
      <c r="B163" s="27"/>
      <c r="C163" s="29"/>
      <c r="D163" s="30"/>
      <c r="G163" s="126"/>
    </row>
    <row r="164" spans="1:7" ht="19.5" x14ac:dyDescent="0.4">
      <c r="A164" s="333" t="s">
        <v>77</v>
      </c>
      <c r="B164" s="334"/>
      <c r="C164" s="334"/>
      <c r="D164" s="334"/>
      <c r="E164" s="334"/>
      <c r="F164" s="334"/>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5" t="s">
        <v>36</v>
      </c>
      <c r="B169" s="336"/>
      <c r="C169" s="337"/>
      <c r="D169" s="91">
        <f>SUM(B165:C168)</f>
        <v>8</v>
      </c>
    </row>
    <row r="170" spans="1:7" x14ac:dyDescent="0.3">
      <c r="A170" s="335" t="s">
        <v>295</v>
      </c>
      <c r="B170" s="336"/>
      <c r="C170" s="337"/>
      <c r="D170" s="33">
        <f>D169/(COUNT(B165:C168)*2)</f>
        <v>1</v>
      </c>
    </row>
    <row r="171" spans="1:7" s="22" customFormat="1" x14ac:dyDescent="0.3">
      <c r="A171" s="26"/>
      <c r="B171" s="27"/>
      <c r="C171" s="27"/>
      <c r="D171" s="28"/>
      <c r="G171" s="126"/>
    </row>
    <row r="172" spans="1:7" ht="19.5" x14ac:dyDescent="0.4">
      <c r="A172" s="338" t="s">
        <v>17</v>
      </c>
      <c r="B172" s="339"/>
      <c r="C172" s="339"/>
      <c r="D172" s="339"/>
      <c r="E172" s="339"/>
      <c r="F172" s="339"/>
    </row>
    <row r="173" spans="1:7" ht="99" x14ac:dyDescent="0.3">
      <c r="A173" s="20" t="s">
        <v>180</v>
      </c>
      <c r="B173" s="94">
        <v>1</v>
      </c>
      <c r="C173" s="94"/>
      <c r="D173" s="113" t="s">
        <v>460</v>
      </c>
      <c r="E173" s="94"/>
      <c r="F173" s="94" t="s">
        <v>357</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5" t="s">
        <v>36</v>
      </c>
      <c r="B177" s="336"/>
      <c r="C177" s="337"/>
      <c r="D177" s="91">
        <f>SUM(B173:C176)</f>
        <v>7</v>
      </c>
    </row>
    <row r="178" spans="1:7" x14ac:dyDescent="0.3">
      <c r="A178" s="335" t="s">
        <v>295</v>
      </c>
      <c r="B178" s="336"/>
      <c r="C178" s="337"/>
      <c r="D178" s="33">
        <f>D177/(COUNT(B173:C176)*2)</f>
        <v>0.875</v>
      </c>
    </row>
    <row r="179" spans="1:7" s="22" customFormat="1" x14ac:dyDescent="0.3">
      <c r="A179" s="26"/>
      <c r="B179" s="27"/>
      <c r="C179" s="27"/>
      <c r="D179" s="28"/>
      <c r="G179" s="126"/>
    </row>
    <row r="180" spans="1:7" ht="19.5" x14ac:dyDescent="0.4">
      <c r="A180" s="333" t="s">
        <v>78</v>
      </c>
      <c r="B180" s="334"/>
      <c r="C180" s="334"/>
      <c r="D180" s="334"/>
      <c r="E180" s="334"/>
      <c r="F180" s="334"/>
    </row>
    <row r="181" spans="1:7" ht="49.5" x14ac:dyDescent="0.3">
      <c r="A181" s="44" t="s">
        <v>315</v>
      </c>
      <c r="B181" s="94">
        <v>0</v>
      </c>
      <c r="C181" s="94"/>
      <c r="D181" s="95" t="s">
        <v>455</v>
      </c>
      <c r="E181" s="95" t="s">
        <v>456</v>
      </c>
      <c r="F181" s="94" t="s">
        <v>357</v>
      </c>
    </row>
    <row r="182" spans="1:7" ht="33" x14ac:dyDescent="0.3">
      <c r="A182" s="52" t="s">
        <v>220</v>
      </c>
      <c r="B182" s="94">
        <v>1</v>
      </c>
      <c r="C182" s="94"/>
      <c r="D182" s="122" t="s">
        <v>519</v>
      </c>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ht="33" x14ac:dyDescent="0.3">
      <c r="A185" s="17" t="s">
        <v>309</v>
      </c>
      <c r="B185" s="94">
        <v>1</v>
      </c>
      <c r="C185" s="94"/>
      <c r="D185" s="95" t="s">
        <v>538</v>
      </c>
      <c r="E185" s="94"/>
      <c r="F185" s="94" t="s">
        <v>357</v>
      </c>
    </row>
    <row r="186" spans="1:7" x14ac:dyDescent="0.3">
      <c r="A186" s="335" t="s">
        <v>36</v>
      </c>
      <c r="B186" s="336"/>
      <c r="C186" s="337"/>
      <c r="D186" s="91">
        <f>SUM(B181:C185)</f>
        <v>6</v>
      </c>
    </row>
    <row r="187" spans="1:7" x14ac:dyDescent="0.3">
      <c r="A187" s="335" t="s">
        <v>295</v>
      </c>
      <c r="B187" s="336"/>
      <c r="C187" s="337"/>
      <c r="D187" s="33">
        <f>D186/(COUNT(B181:C185)*2)</f>
        <v>0.6</v>
      </c>
    </row>
    <row r="188" spans="1:7" s="22" customFormat="1" x14ac:dyDescent="0.3">
      <c r="A188" s="26"/>
      <c r="B188" s="27"/>
      <c r="C188" s="27"/>
      <c r="D188" s="28"/>
      <c r="G188" s="126"/>
    </row>
    <row r="189" spans="1:7" ht="19.5" x14ac:dyDescent="0.4">
      <c r="A189" s="333" t="s">
        <v>216</v>
      </c>
      <c r="B189" s="334"/>
      <c r="C189" s="334"/>
      <c r="D189" s="334"/>
      <c r="E189" s="334"/>
      <c r="F189" s="334"/>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35" t="s">
        <v>36</v>
      </c>
      <c r="B194" s="336"/>
      <c r="C194" s="337"/>
      <c r="D194" s="54">
        <f>SUM(B190:C193)</f>
        <v>6</v>
      </c>
    </row>
    <row r="195" spans="1:6" x14ac:dyDescent="0.3">
      <c r="A195" s="335" t="s">
        <v>295</v>
      </c>
      <c r="B195" s="336"/>
      <c r="C195" s="337"/>
      <c r="D195" s="33">
        <f>D194/(COUNT(B190:C193)*2)</f>
        <v>1</v>
      </c>
    </row>
    <row r="197" spans="1:6" ht="18" x14ac:dyDescent="0.35">
      <c r="A197" s="64" t="s">
        <v>246</v>
      </c>
      <c r="B197" s="63"/>
      <c r="C197" s="63"/>
      <c r="D197" s="296">
        <f>E197/F197</f>
        <v>0.5</v>
      </c>
      <c r="E197" s="286">
        <f>COUNTIF('A2 Technique'!F17:F193,"ok")</f>
        <v>10</v>
      </c>
      <c r="F197" s="287">
        <f>COUNTA('A2 Technique'!F17:F193)</f>
        <v>20</v>
      </c>
    </row>
    <row r="198" spans="1:6" ht="22.5" x14ac:dyDescent="0.3">
      <c r="A198" s="35" t="s">
        <v>322</v>
      </c>
      <c r="B198" s="36"/>
      <c r="C198" s="37"/>
      <c r="D198" s="38">
        <f>SUM(D194,D186,D177,D169,D161,D63,D52,D33,D22,D118,D149,D133,D102,D84,D42)</f>
        <v>215</v>
      </c>
    </row>
    <row r="199" spans="1:6" ht="22.5" x14ac:dyDescent="0.3">
      <c r="A199" s="35" t="s">
        <v>323</v>
      </c>
      <c r="B199" s="36"/>
      <c r="C199" s="37"/>
      <c r="D199" s="39">
        <f>D198/(COUNT(B190:C193,B181:C185,B173:C176,B165:C168,B153:C160,B56:C62,B46:C51,B26:C32,B17:C21,B107:C117,B137:C148,B122:C132,B88:C101,B67:C83,B37:C41)*2)</f>
        <v>0.93478260869565222</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90" zoomScaleSheetLayoutView="90" workbookViewId="0">
      <selection activeCell="A17" sqref="A17:A18"/>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28"/>
      <c r="E1" s="328"/>
      <c r="F1" s="328"/>
      <c r="G1" s="328"/>
    </row>
    <row r="2" spans="1:7" ht="24.75" x14ac:dyDescent="0.5">
      <c r="C2" s="24">
        <v>1</v>
      </c>
      <c r="D2" s="259"/>
      <c r="E2" s="246"/>
      <c r="F2" s="199"/>
      <c r="G2" s="125"/>
    </row>
    <row r="3" spans="1:7" ht="24.75" x14ac:dyDescent="0.5">
      <c r="C3" s="24">
        <v>2</v>
      </c>
      <c r="D3" s="259"/>
      <c r="E3" s="246"/>
      <c r="F3" s="199"/>
      <c r="G3" s="125"/>
    </row>
    <row r="4" spans="1:7" ht="24.75" x14ac:dyDescent="0.5">
      <c r="C4" s="24" t="s">
        <v>32</v>
      </c>
      <c r="D4" s="259"/>
      <c r="E4" s="246"/>
      <c r="F4" s="199"/>
      <c r="G4" s="125"/>
    </row>
    <row r="5" spans="1:7" ht="24.75" x14ac:dyDescent="0.5">
      <c r="D5" s="259"/>
      <c r="E5" s="246"/>
      <c r="F5" s="199"/>
      <c r="G5" s="125"/>
    </row>
    <row r="6" spans="1:7" ht="24.75" x14ac:dyDescent="0.5">
      <c r="D6" s="259"/>
      <c r="E6" s="246"/>
      <c r="F6" s="199"/>
      <c r="G6" s="125"/>
    </row>
    <row r="7" spans="1:7" ht="24.75" x14ac:dyDescent="0.5">
      <c r="A7" s="329" t="s">
        <v>179</v>
      </c>
      <c r="B7" s="329"/>
      <c r="C7" s="329"/>
      <c r="D7" s="329"/>
      <c r="E7" s="329"/>
      <c r="F7" s="329"/>
      <c r="G7" s="125"/>
    </row>
    <row r="8" spans="1:7" ht="29.25" x14ac:dyDescent="0.5">
      <c r="A8" s="330" t="str">
        <f>'Page de garde'!D18</f>
        <v>MENZAH 9</v>
      </c>
      <c r="B8" s="330"/>
      <c r="C8" s="330"/>
      <c r="D8" s="330"/>
      <c r="E8" s="330"/>
      <c r="F8" s="330"/>
      <c r="G8" s="125"/>
    </row>
    <row r="9" spans="1:7" ht="24.75" x14ac:dyDescent="0.5">
      <c r="A9" s="14" t="s">
        <v>42</v>
      </c>
      <c r="B9" s="331" t="s">
        <v>556</v>
      </c>
      <c r="C9" s="331"/>
      <c r="D9" s="331"/>
      <c r="E9" s="331"/>
      <c r="F9" s="331"/>
      <c r="G9" s="125"/>
    </row>
    <row r="10" spans="1:7" ht="24.75" x14ac:dyDescent="0.5">
      <c r="A10" s="15" t="s">
        <v>44</v>
      </c>
      <c r="B10" s="332" t="s">
        <v>557</v>
      </c>
      <c r="C10" s="332"/>
      <c r="D10" s="332"/>
      <c r="E10" s="332"/>
      <c r="F10" s="332"/>
      <c r="G10" s="125"/>
    </row>
    <row r="11" spans="1:7" ht="24.75" x14ac:dyDescent="0.5">
      <c r="A11" s="14" t="s">
        <v>43</v>
      </c>
      <c r="B11" s="327">
        <v>43432</v>
      </c>
      <c r="C11" s="327"/>
      <c r="D11" s="327"/>
      <c r="E11" s="327"/>
      <c r="F11" s="327"/>
      <c r="G11" s="125"/>
    </row>
    <row r="12" spans="1:7" ht="24.75" x14ac:dyDescent="0.5">
      <c r="A12" s="14" t="s">
        <v>239</v>
      </c>
      <c r="B12" s="325">
        <f>D549</f>
        <v>0.90196078431372551</v>
      </c>
      <c r="C12" s="325"/>
      <c r="D12" s="325"/>
      <c r="E12" s="325"/>
      <c r="F12" s="325"/>
      <c r="G12" s="125"/>
    </row>
    <row r="13" spans="1:7" ht="22.5" x14ac:dyDescent="0.45">
      <c r="D13" s="326"/>
      <c r="E13" s="326"/>
      <c r="F13" s="326"/>
      <c r="G13" s="326"/>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43432</v>
      </c>
      <c r="B16" s="188"/>
      <c r="C16" s="188"/>
      <c r="D16" s="188"/>
      <c r="E16" s="188"/>
      <c r="F16" s="202"/>
    </row>
    <row r="17" spans="1:8" ht="16.5" customHeight="1" x14ac:dyDescent="0.3">
      <c r="A17" s="309" t="s">
        <v>30</v>
      </c>
      <c r="B17" s="310" t="s">
        <v>31</v>
      </c>
      <c r="C17" s="310"/>
      <c r="D17" s="310" t="s">
        <v>46</v>
      </c>
      <c r="E17" s="311" t="s">
        <v>310</v>
      </c>
      <c r="F17" s="311" t="s">
        <v>358</v>
      </c>
    </row>
    <row r="18" spans="1:8" ht="16.5" customHeight="1" x14ac:dyDescent="0.3">
      <c r="A18" s="309"/>
      <c r="B18" s="41" t="s">
        <v>34</v>
      </c>
      <c r="C18" s="41" t="s">
        <v>33</v>
      </c>
      <c r="D18" s="310"/>
      <c r="E18" s="311"/>
      <c r="F18" s="311"/>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ht="33" x14ac:dyDescent="0.3">
      <c r="A23" s="70" t="s">
        <v>89</v>
      </c>
      <c r="B23" s="130">
        <v>1</v>
      </c>
      <c r="C23" s="130"/>
      <c r="D23" s="95" t="s">
        <v>615</v>
      </c>
      <c r="E23" s="94"/>
      <c r="F23" s="204"/>
    </row>
    <row r="24" spans="1:8" s="112" customFormat="1" x14ac:dyDescent="0.3">
      <c r="A24" s="55" t="s">
        <v>264</v>
      </c>
      <c r="B24" s="130">
        <v>2</v>
      </c>
      <c r="C24" s="131"/>
      <c r="E24" s="116"/>
      <c r="F24" s="204"/>
      <c r="G24" s="127"/>
    </row>
    <row r="25" spans="1:8" x14ac:dyDescent="0.3">
      <c r="A25" s="5" t="s">
        <v>36</v>
      </c>
      <c r="B25" s="5"/>
      <c r="C25" s="5"/>
      <c r="D25" s="5">
        <f>SUM(B21:C24)</f>
        <v>5</v>
      </c>
    </row>
    <row r="26" spans="1:8" x14ac:dyDescent="0.3">
      <c r="A26" s="5" t="s">
        <v>35</v>
      </c>
      <c r="B26" s="132"/>
      <c r="C26" s="133"/>
      <c r="D26" s="134">
        <f>D25/(COUNT(B21:C24)*2)</f>
        <v>0.83333333333333337</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t="s">
        <v>32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5" t="s">
        <v>558</v>
      </c>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9" t="s">
        <v>379</v>
      </c>
      <c r="B38" s="320"/>
      <c r="C38" s="320"/>
      <c r="D38" s="320"/>
      <c r="E38" s="320"/>
      <c r="F38" s="321"/>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1</v>
      </c>
      <c r="C41" s="130"/>
      <c r="D41" s="281">
        <f>IFERROR(E41/F41,"N.A")</f>
        <v>0.5</v>
      </c>
      <c r="E41" s="282">
        <f>COUNTIF('A3 Exploitation'!F21:F40,"ok")</f>
        <v>1</v>
      </c>
      <c r="F41" s="283">
        <f>COUNTA('A3 Exploitation'!F21:F40)</f>
        <v>2</v>
      </c>
    </row>
    <row r="42" spans="1:7" x14ac:dyDescent="0.3">
      <c r="A42" s="59" t="s">
        <v>36</v>
      </c>
      <c r="B42" s="59"/>
      <c r="C42" s="59"/>
      <c r="D42" s="59">
        <f>SUM(B29:C37,B39:C41)</f>
        <v>21</v>
      </c>
    </row>
    <row r="43" spans="1:7" x14ac:dyDescent="0.3">
      <c r="A43" s="5" t="s">
        <v>35</v>
      </c>
      <c r="B43" s="132"/>
      <c r="C43" s="133"/>
      <c r="D43" s="134">
        <f>D42/(COUNT(B29:C37,B39:C41)*2)</f>
        <v>0.95454545454545459</v>
      </c>
    </row>
    <row r="44" spans="1:7" x14ac:dyDescent="0.3">
      <c r="A44" s="2"/>
      <c r="B44" s="135"/>
      <c r="C44" s="135"/>
      <c r="D44" s="135"/>
    </row>
    <row r="45" spans="1:7" ht="18" x14ac:dyDescent="0.35">
      <c r="A45" s="42" t="s">
        <v>38</v>
      </c>
      <c r="B45" s="141"/>
      <c r="C45" s="142"/>
      <c r="D45" s="143">
        <f>SUM(D42,D25)</f>
        <v>26</v>
      </c>
    </row>
    <row r="46" spans="1:7" ht="18" x14ac:dyDescent="0.35">
      <c r="A46" s="42" t="s">
        <v>198</v>
      </c>
      <c r="B46" s="141"/>
      <c r="C46" s="142"/>
      <c r="D46" s="144">
        <f>D45/(COUNT(B29:C37,B21:C24,B39:C41)*2)</f>
        <v>0.9285714285714286</v>
      </c>
    </row>
    <row r="47" spans="1:7" x14ac:dyDescent="0.3">
      <c r="A47" s="145"/>
      <c r="B47" s="124"/>
      <c r="C47" s="135"/>
      <c r="D47" s="124"/>
    </row>
    <row r="48" spans="1:7" ht="18" x14ac:dyDescent="0.35">
      <c r="A48" s="185" t="s">
        <v>124</v>
      </c>
      <c r="B48" s="185"/>
      <c r="C48" s="185"/>
      <c r="D48" s="185"/>
      <c r="E48" s="185"/>
      <c r="F48" s="201"/>
    </row>
    <row r="49" spans="1:7" x14ac:dyDescent="0.3">
      <c r="A49" s="146">
        <f>B11</f>
        <v>43432</v>
      </c>
      <c r="B49" s="124"/>
      <c r="C49" s="135"/>
      <c r="D49" s="124"/>
    </row>
    <row r="50" spans="1:7" ht="16.5" customHeight="1" x14ac:dyDescent="0.3">
      <c r="A50" s="309" t="s">
        <v>30</v>
      </c>
      <c r="B50" s="310" t="s">
        <v>31</v>
      </c>
      <c r="C50" s="310"/>
      <c r="D50" s="310" t="s">
        <v>46</v>
      </c>
      <c r="E50" s="311" t="s">
        <v>310</v>
      </c>
      <c r="F50" s="311" t="s">
        <v>360</v>
      </c>
      <c r="G50" s="127"/>
    </row>
    <row r="51" spans="1:7" ht="16.5" customHeight="1" x14ac:dyDescent="0.3">
      <c r="A51" s="309"/>
      <c r="B51" s="41" t="s">
        <v>34</v>
      </c>
      <c r="C51" s="41" t="s">
        <v>33</v>
      </c>
      <c r="D51" s="310"/>
      <c r="E51" s="311"/>
      <c r="F51" s="311"/>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49.5" x14ac:dyDescent="0.3">
      <c r="A74" s="209" t="s">
        <v>393</v>
      </c>
      <c r="B74" s="130">
        <v>1</v>
      </c>
      <c r="C74" s="150" t="str">
        <f>IF(B74=0, -5, "0")</f>
        <v>0</v>
      </c>
      <c r="D74" s="151" t="s">
        <v>559</v>
      </c>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ht="33" x14ac:dyDescent="0.3">
      <c r="A79" s="209" t="s">
        <v>155</v>
      </c>
      <c r="B79" s="130">
        <v>1</v>
      </c>
      <c r="C79" s="150" t="str">
        <f>IF(B79=0, -5, "0")</f>
        <v>0</v>
      </c>
      <c r="D79" s="151" t="s">
        <v>560</v>
      </c>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32</v>
      </c>
    </row>
    <row r="85" spans="1:7" x14ac:dyDescent="0.3">
      <c r="A85" s="5" t="s">
        <v>35</v>
      </c>
      <c r="B85" s="132"/>
      <c r="C85" s="133"/>
      <c r="D85" s="134">
        <f>D84/(COUNT(B65:C83)*2)</f>
        <v>0.94117647058823528</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19" t="s">
        <v>379</v>
      </c>
      <c r="B94" s="320"/>
      <c r="C94" s="320"/>
      <c r="D94" s="320"/>
      <c r="E94" s="320"/>
      <c r="F94" s="321"/>
    </row>
    <row r="95" spans="1:7" ht="26.25" customHeight="1" x14ac:dyDescent="0.3">
      <c r="A95" s="229" t="s">
        <v>361</v>
      </c>
      <c r="B95" s="130">
        <v>2</v>
      </c>
      <c r="C95" s="230"/>
      <c r="D95" s="231"/>
      <c r="E95" s="106"/>
      <c r="F95" s="204"/>
    </row>
    <row r="96" spans="1:7" s="112" customFormat="1" ht="31.5" customHeight="1" x14ac:dyDescent="0.3">
      <c r="A96" s="55" t="s">
        <v>501</v>
      </c>
      <c r="B96" s="130">
        <v>2</v>
      </c>
      <c r="C96" s="213"/>
      <c r="D96" s="223"/>
      <c r="E96" s="106"/>
      <c r="F96" s="204"/>
      <c r="G96" s="127"/>
    </row>
    <row r="97" spans="1:7" s="112" customFormat="1" ht="31.5" customHeight="1" x14ac:dyDescent="0.3">
      <c r="A97" s="219" t="s">
        <v>502</v>
      </c>
      <c r="B97" s="130">
        <v>1</v>
      </c>
      <c r="C97" s="213"/>
      <c r="D97" s="223" t="s">
        <v>561</v>
      </c>
      <c r="E97" s="106"/>
      <c r="F97" s="204"/>
      <c r="G97" s="127"/>
    </row>
    <row r="98" spans="1:7" s="112" customFormat="1" ht="33.75" customHeight="1" x14ac:dyDescent="0.3">
      <c r="A98" s="219" t="s">
        <v>392</v>
      </c>
      <c r="B98" s="130">
        <v>1</v>
      </c>
      <c r="C98" s="213"/>
      <c r="D98" s="223" t="s">
        <v>562</v>
      </c>
      <c r="E98" s="106"/>
      <c r="F98" s="204"/>
      <c r="G98" s="127"/>
    </row>
    <row r="99" spans="1:7" s="112" customFormat="1" ht="42.75" customHeight="1" x14ac:dyDescent="0.3">
      <c r="A99" s="219" t="s">
        <v>249</v>
      </c>
      <c r="B99" s="280">
        <f>IF(D99=1, 2, IF(AND(D99&lt;1,D99&gt;0), 1, IF(D99=0,"0","NA")))</f>
        <v>2</v>
      </c>
      <c r="C99" s="213"/>
      <c r="D99" s="281">
        <f>IFERROR(E99/F99,"N.A")</f>
        <v>1</v>
      </c>
      <c r="E99" s="282">
        <f>COUNTIF('A3 Exploitation'!F53:F98,"ok")</f>
        <v>3</v>
      </c>
      <c r="F99" s="283">
        <f>COUNTA('A3 Exploitation'!F53:F98)</f>
        <v>3</v>
      </c>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66</v>
      </c>
    </row>
    <row r="103" spans="1:7" ht="18" x14ac:dyDescent="0.35">
      <c r="A103" s="42" t="s">
        <v>199</v>
      </c>
      <c r="B103" s="152"/>
      <c r="C103" s="153"/>
      <c r="D103" s="144">
        <f>D102/(COUNT(B88:C93,B53:C60,B65:C83,B95:C99)*2)</f>
        <v>0.94285714285714284</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43432</v>
      </c>
      <c r="B106" s="124"/>
      <c r="C106" s="135"/>
      <c r="D106" s="124"/>
    </row>
    <row r="107" spans="1:7" ht="16.5" customHeight="1" x14ac:dyDescent="0.3">
      <c r="A107" s="309" t="s">
        <v>30</v>
      </c>
      <c r="B107" s="310" t="s">
        <v>31</v>
      </c>
      <c r="C107" s="310"/>
      <c r="D107" s="310" t="s">
        <v>46</v>
      </c>
      <c r="E107" s="311" t="s">
        <v>310</v>
      </c>
      <c r="F107" s="311" t="s">
        <v>360</v>
      </c>
    </row>
    <row r="108" spans="1:7" ht="16.5" customHeight="1" x14ac:dyDescent="0.3">
      <c r="A108" s="309"/>
      <c r="B108" s="41" t="s">
        <v>34</v>
      </c>
      <c r="C108" s="41" t="s">
        <v>33</v>
      </c>
      <c r="D108" s="310"/>
      <c r="E108" s="311"/>
      <c r="F108" s="311"/>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49.5" x14ac:dyDescent="0.3">
      <c r="A114" s="10" t="s">
        <v>158</v>
      </c>
      <c r="B114" s="130">
        <v>0</v>
      </c>
      <c r="C114" s="130"/>
      <c r="D114" s="123" t="s">
        <v>564</v>
      </c>
      <c r="E114" s="95" t="s">
        <v>563</v>
      </c>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12</v>
      </c>
    </row>
    <row r="118" spans="1:6" x14ac:dyDescent="0.3">
      <c r="A118" s="5" t="s">
        <v>35</v>
      </c>
      <c r="B118" s="132"/>
      <c r="C118" s="133"/>
      <c r="D118" s="134">
        <f>D117/(COUNT(B110:C116)*2)</f>
        <v>0.8571428571428571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504</v>
      </c>
      <c r="B129" s="130">
        <v>2</v>
      </c>
      <c r="C129" s="213" t="str">
        <f>IF(B129=0, -5, "0")</f>
        <v>0</v>
      </c>
      <c r="D129" s="116" t="s">
        <v>565</v>
      </c>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ht="115.5" x14ac:dyDescent="0.3">
      <c r="A132" s="210" t="s">
        <v>157</v>
      </c>
      <c r="B132" s="130">
        <v>1</v>
      </c>
      <c r="C132" s="150" t="str">
        <f>IF(B132=0, -5, "0")</f>
        <v>0</v>
      </c>
      <c r="D132" s="298" t="s">
        <v>566</v>
      </c>
      <c r="E132" s="95" t="s">
        <v>567</v>
      </c>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49.5" x14ac:dyDescent="0.3">
      <c r="A147" s="237" t="s">
        <v>404</v>
      </c>
      <c r="B147" s="130">
        <v>0</v>
      </c>
      <c r="C147" s="150">
        <f>IF(B147=0, -5, "0")</f>
        <v>-5</v>
      </c>
      <c r="D147" s="116" t="s">
        <v>568</v>
      </c>
      <c r="E147" s="116" t="s">
        <v>569</v>
      </c>
      <c r="F147" s="204"/>
      <c r="G147" s="127"/>
    </row>
    <row r="148" spans="1:7" s="112" customFormat="1" ht="18" customHeight="1" x14ac:dyDescent="0.35">
      <c r="A148" s="322" t="s">
        <v>379</v>
      </c>
      <c r="B148" s="323"/>
      <c r="C148" s="323"/>
      <c r="D148" s="324"/>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598</v>
      </c>
      <c r="B150" s="130">
        <v>2</v>
      </c>
      <c r="C150" s="225"/>
      <c r="D150" s="116"/>
      <c r="E150" s="116"/>
      <c r="F150" s="204"/>
      <c r="G150" s="127"/>
    </row>
    <row r="151" spans="1:7" s="112" customFormat="1" ht="30" x14ac:dyDescent="0.3">
      <c r="A151" s="219" t="s">
        <v>502</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2</v>
      </c>
      <c r="C153" s="140"/>
      <c r="D153" s="281">
        <f>IFERROR(E153/F153,"N.A")</f>
        <v>1</v>
      </c>
      <c r="E153" s="282">
        <f>COUNTIF('A3 Exploitation'!F110:F152,"ok")</f>
        <v>1</v>
      </c>
      <c r="F153" s="283">
        <f>COUNTA('A3 Exploitation'!F110:F152)</f>
        <v>1</v>
      </c>
    </row>
    <row r="154" spans="1:7" x14ac:dyDescent="0.3">
      <c r="A154" s="5" t="s">
        <v>36</v>
      </c>
      <c r="B154" s="5"/>
      <c r="C154" s="5"/>
      <c r="D154" s="5">
        <f>SUM(B143:C147,B149:C153)</f>
        <v>13</v>
      </c>
    </row>
    <row r="155" spans="1:7" x14ac:dyDescent="0.3">
      <c r="A155" s="5" t="s">
        <v>35</v>
      </c>
      <c r="B155" s="132"/>
      <c r="C155" s="133"/>
      <c r="D155" s="134">
        <f>D154/(COUNT(B143:C147,B149:C153)*2)</f>
        <v>0.59090909090909094</v>
      </c>
    </row>
    <row r="156" spans="1:7" x14ac:dyDescent="0.3">
      <c r="A156" s="145"/>
      <c r="B156" s="124"/>
      <c r="C156" s="135"/>
      <c r="D156" s="124"/>
    </row>
    <row r="157" spans="1:7" ht="18" x14ac:dyDescent="0.35">
      <c r="A157" s="42" t="s">
        <v>125</v>
      </c>
      <c r="B157" s="152"/>
      <c r="C157" s="153"/>
      <c r="D157" s="143">
        <f>SUM(D154,D117,D139)</f>
        <v>60</v>
      </c>
    </row>
    <row r="158" spans="1:7" ht="18" x14ac:dyDescent="0.35">
      <c r="A158" s="42" t="s">
        <v>200</v>
      </c>
      <c r="B158" s="152"/>
      <c r="C158" s="153"/>
      <c r="D158" s="144">
        <f>D157/(COUNT(B143:C147,B110:C116,B121:C138,B149:C153)*2)</f>
        <v>0.83333333333333337</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43432</v>
      </c>
      <c r="B161" s="124"/>
      <c r="C161" s="135"/>
      <c r="D161" s="127"/>
    </row>
    <row r="162" spans="1:7" ht="16.5" customHeight="1" x14ac:dyDescent="0.3">
      <c r="A162" s="309" t="s">
        <v>30</v>
      </c>
      <c r="B162" s="310" t="s">
        <v>31</v>
      </c>
      <c r="C162" s="310"/>
      <c r="D162" s="310" t="s">
        <v>46</v>
      </c>
      <c r="E162" s="311" t="s">
        <v>310</v>
      </c>
      <c r="F162" s="311" t="s">
        <v>360</v>
      </c>
      <c r="G162" s="127"/>
    </row>
    <row r="163" spans="1:7" ht="16.5" customHeight="1" x14ac:dyDescent="0.3">
      <c r="A163" s="309"/>
      <c r="B163" s="41" t="s">
        <v>34</v>
      </c>
      <c r="C163" s="41" t="s">
        <v>33</v>
      </c>
      <c r="D163" s="310"/>
      <c r="E163" s="311"/>
      <c r="F163" s="311"/>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15" t="s">
        <v>379</v>
      </c>
      <c r="B195" s="315"/>
      <c r="C195" s="315"/>
      <c r="D195" s="315"/>
      <c r="E195" s="315"/>
      <c r="F195" s="315"/>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598</v>
      </c>
      <c r="B197" s="130">
        <v>2</v>
      </c>
      <c r="C197" s="131"/>
      <c r="D197" s="116"/>
      <c r="E197" s="106"/>
      <c r="F197" s="204"/>
      <c r="G197" s="127"/>
    </row>
    <row r="198" spans="1:7" s="112" customFormat="1" ht="33" customHeight="1" x14ac:dyDescent="0.3">
      <c r="A198" s="10" t="s">
        <v>502</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2</v>
      </c>
      <c r="C200" s="130"/>
      <c r="D200" s="281">
        <f>IFERROR(E200/F200,"N.A")</f>
        <v>1</v>
      </c>
      <c r="E200" s="282">
        <f>COUNTIF('A3 Exploitation'!F165:F199,"ok")</f>
        <v>2</v>
      </c>
      <c r="F200" s="283">
        <f>COUNTA('A3 Exploitation'!F165:F199)</f>
        <v>2</v>
      </c>
      <c r="G200" s="127"/>
    </row>
    <row r="201" spans="1:7" x14ac:dyDescent="0.3">
      <c r="A201" s="59" t="s">
        <v>36</v>
      </c>
      <c r="B201" s="59"/>
      <c r="C201" s="59"/>
      <c r="D201" s="59">
        <f>SUM(B176:C194,B196:C200)</f>
        <v>48</v>
      </c>
    </row>
    <row r="202" spans="1:7" x14ac:dyDescent="0.3">
      <c r="A202" s="5" t="s">
        <v>35</v>
      </c>
      <c r="B202" s="132"/>
      <c r="C202" s="133"/>
      <c r="D202" s="134">
        <f>D201/(COUNT(B176:C194,B196:C200)*2)</f>
        <v>1</v>
      </c>
    </row>
    <row r="203" spans="1:7" x14ac:dyDescent="0.3">
      <c r="A203" s="145"/>
      <c r="B203" s="124"/>
      <c r="C203" s="135"/>
      <c r="D203" s="124"/>
    </row>
    <row r="204" spans="1:7" ht="18" x14ac:dyDescent="0.35">
      <c r="A204" s="42" t="s">
        <v>126</v>
      </c>
      <c r="B204" s="152"/>
      <c r="C204" s="153"/>
      <c r="D204" s="143">
        <f>SUM(D172,D201)</f>
        <v>62</v>
      </c>
    </row>
    <row r="205" spans="1:7" ht="18" x14ac:dyDescent="0.35">
      <c r="A205" s="42" t="s">
        <v>201</v>
      </c>
      <c r="B205" s="152"/>
      <c r="C205" s="153"/>
      <c r="D205" s="144">
        <f>D204/(COUNT(B165:C171,B176:C194,B196:C200)*2)</f>
        <v>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43432</v>
      </c>
      <c r="B208" s="124"/>
      <c r="C208" s="135"/>
      <c r="D208" s="124"/>
    </row>
    <row r="209" spans="1:7" ht="16.5" customHeight="1" x14ac:dyDescent="0.3">
      <c r="A209" s="309" t="s">
        <v>30</v>
      </c>
      <c r="B209" s="310" t="s">
        <v>31</v>
      </c>
      <c r="C209" s="310"/>
      <c r="D209" s="310" t="s">
        <v>46</v>
      </c>
      <c r="E209" s="311" t="s">
        <v>310</v>
      </c>
      <c r="F209" s="311" t="s">
        <v>360</v>
      </c>
      <c r="G209" s="127"/>
    </row>
    <row r="210" spans="1:7" ht="16.5" customHeight="1" x14ac:dyDescent="0.3">
      <c r="A210" s="309"/>
      <c r="B210" s="41" t="s">
        <v>34</v>
      </c>
      <c r="C210" s="41" t="s">
        <v>33</v>
      </c>
      <c r="D210" s="310"/>
      <c r="E210" s="311"/>
      <c r="F210" s="311"/>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66" x14ac:dyDescent="0.3">
      <c r="A218" s="10" t="s">
        <v>142</v>
      </c>
      <c r="B218" s="130">
        <v>1</v>
      </c>
      <c r="C218" s="130"/>
      <c r="D218" s="138" t="s">
        <v>570</v>
      </c>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1</v>
      </c>
      <c r="C228" s="136"/>
      <c r="D228" s="113" t="s">
        <v>591</v>
      </c>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t="s">
        <v>32</v>
      </c>
      <c r="C236" s="130"/>
      <c r="D236" s="154"/>
      <c r="E236" s="94"/>
      <c r="F236" s="204"/>
    </row>
    <row r="237" spans="1:7" ht="21" customHeight="1" x14ac:dyDescent="0.3">
      <c r="A237" s="8" t="s">
        <v>146</v>
      </c>
      <c r="B237" s="130">
        <v>2</v>
      </c>
      <c r="C237" s="130"/>
      <c r="D237" s="95"/>
      <c r="E237" s="94"/>
      <c r="F237" s="204"/>
      <c r="G237" s="127"/>
    </row>
    <row r="238" spans="1:7" ht="148.5" x14ac:dyDescent="0.3">
      <c r="A238" s="209" t="s">
        <v>66</v>
      </c>
      <c r="B238" s="130">
        <v>0</v>
      </c>
      <c r="C238" s="150">
        <f>IF(B238=0, -5, "0")</f>
        <v>-5</v>
      </c>
      <c r="D238" s="292" t="s">
        <v>599</v>
      </c>
      <c r="E238" s="94"/>
      <c r="F238" s="204"/>
      <c r="G238" s="127"/>
    </row>
    <row r="239" spans="1:7" ht="19.5" customHeight="1" x14ac:dyDescent="0.35">
      <c r="A239" s="191" t="s">
        <v>397</v>
      </c>
      <c r="B239" s="130">
        <v>2</v>
      </c>
      <c r="C239" s="131"/>
      <c r="D239" s="95"/>
      <c r="E239" s="67"/>
      <c r="F239" s="204"/>
      <c r="G239" s="127"/>
    </row>
    <row r="240" spans="1:7" ht="49.5" x14ac:dyDescent="0.3">
      <c r="A240" s="209" t="s">
        <v>155</v>
      </c>
      <c r="B240" s="130">
        <v>1</v>
      </c>
      <c r="C240" s="150" t="str">
        <f>IF(B240=0, -5, "0")</f>
        <v>0</v>
      </c>
      <c r="D240" s="116" t="s">
        <v>571</v>
      </c>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25</v>
      </c>
    </row>
    <row r="245" spans="1:7" x14ac:dyDescent="0.3">
      <c r="A245" s="5" t="s">
        <v>35</v>
      </c>
      <c r="B245" s="132"/>
      <c r="C245" s="133"/>
      <c r="D245" s="134">
        <f>D244/(COUNT(B226:C243)*2)</f>
        <v>0.69444444444444442</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1</v>
      </c>
      <c r="C248" s="130"/>
      <c r="D248" s="137" t="s">
        <v>572</v>
      </c>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t="s">
        <v>32</v>
      </c>
      <c r="C252" s="150" t="str">
        <f>IF(B252=0, -5, "0")</f>
        <v>0</v>
      </c>
      <c r="D252" s="129" t="s">
        <v>573</v>
      </c>
      <c r="E252" s="94"/>
      <c r="F252" s="204"/>
    </row>
    <row r="253" spans="1:7" x14ac:dyDescent="0.3">
      <c r="A253" s="4" t="s">
        <v>224</v>
      </c>
      <c r="B253" s="130">
        <v>2</v>
      </c>
      <c r="C253" s="130"/>
      <c r="D253" s="129"/>
      <c r="E253" s="94"/>
      <c r="F253" s="204"/>
    </row>
    <row r="254" spans="1:7" ht="49.5" x14ac:dyDescent="0.3">
      <c r="A254" s="70" t="s">
        <v>257</v>
      </c>
      <c r="B254" s="130">
        <v>1</v>
      </c>
      <c r="C254" s="131"/>
      <c r="D254" s="159" t="s">
        <v>603</v>
      </c>
      <c r="E254" s="106"/>
      <c r="F254" s="204"/>
    </row>
    <row r="255" spans="1:7" ht="49.5" x14ac:dyDescent="0.3">
      <c r="A255" s="70" t="s">
        <v>143</v>
      </c>
      <c r="B255" s="130">
        <v>1</v>
      </c>
      <c r="C255" s="130"/>
      <c r="D255" s="138" t="s">
        <v>600</v>
      </c>
      <c r="E255" s="94"/>
      <c r="F255" s="204"/>
    </row>
    <row r="256" spans="1:7" x14ac:dyDescent="0.3">
      <c r="A256" s="315" t="s">
        <v>379</v>
      </c>
      <c r="B256" s="315"/>
      <c r="C256" s="315"/>
      <c r="D256" s="315"/>
      <c r="E256" s="315"/>
      <c r="F256" s="315"/>
    </row>
    <row r="257" spans="1:7" ht="31.5" customHeight="1" x14ac:dyDescent="0.3">
      <c r="A257" s="58" t="s">
        <v>361</v>
      </c>
      <c r="B257" s="130">
        <v>2</v>
      </c>
      <c r="C257" s="227"/>
      <c r="D257" s="227"/>
      <c r="E257" s="227"/>
      <c r="F257" s="204"/>
      <c r="G257" s="127"/>
    </row>
    <row r="258" spans="1:7" x14ac:dyDescent="0.3">
      <c r="A258" s="55" t="s">
        <v>598</v>
      </c>
      <c r="B258" s="130">
        <v>2</v>
      </c>
      <c r="C258" s="131"/>
      <c r="D258" s="147"/>
      <c r="E258" s="106"/>
      <c r="F258" s="204"/>
      <c r="G258" s="127"/>
    </row>
    <row r="259" spans="1:7" ht="30" x14ac:dyDescent="0.3">
      <c r="A259" s="219" t="s">
        <v>502</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IF(D261=0,"0","NA")))</f>
        <v>1</v>
      </c>
      <c r="C261" s="140"/>
      <c r="D261" s="281">
        <f>IFERROR(E261/F261,"N.A")</f>
        <v>0.5</v>
      </c>
      <c r="E261" s="282">
        <f>COUNTIF('A3 Exploitation'!F212:F260,"ok")</f>
        <v>3</v>
      </c>
      <c r="F261" s="283">
        <f>COUNTA('A3 Exploitation'!F212:F260)</f>
        <v>6</v>
      </c>
    </row>
    <row r="262" spans="1:7" x14ac:dyDescent="0.3">
      <c r="A262" s="5" t="s">
        <v>36</v>
      </c>
      <c r="B262" s="5"/>
      <c r="C262" s="5"/>
      <c r="D262" s="5">
        <f>SUM(B248:C255,B257:C261)</f>
        <v>20</v>
      </c>
    </row>
    <row r="263" spans="1:7" x14ac:dyDescent="0.3">
      <c r="A263" s="5" t="s">
        <v>35</v>
      </c>
      <c r="B263" s="132"/>
      <c r="C263" s="133"/>
      <c r="D263" s="134">
        <f>D262/(COUNT(B248:C255,B257:C261)*2)</f>
        <v>0.83333333333333337</v>
      </c>
    </row>
    <row r="264" spans="1:7" x14ac:dyDescent="0.3">
      <c r="A264" s="145"/>
      <c r="B264" s="124"/>
      <c r="C264" s="135"/>
      <c r="D264" s="124"/>
    </row>
    <row r="265" spans="1:7" ht="18" x14ac:dyDescent="0.35">
      <c r="A265" s="42" t="s">
        <v>70</v>
      </c>
      <c r="B265" s="152"/>
      <c r="C265" s="153"/>
      <c r="D265" s="143">
        <f>SUM(D262,D222,D244)</f>
        <v>64</v>
      </c>
    </row>
    <row r="266" spans="1:7" ht="18" x14ac:dyDescent="0.35">
      <c r="A266" s="57" t="s">
        <v>202</v>
      </c>
      <c r="B266" s="160"/>
      <c r="C266" s="161"/>
      <c r="D266" s="162">
        <f>D265/(COUNT(B226:C243,B248:C255,B212:C221,B257:C261)*2)</f>
        <v>0.8</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43432</v>
      </c>
      <c r="B269" s="124"/>
      <c r="C269" s="135"/>
      <c r="D269" s="124"/>
      <c r="F269" s="206"/>
      <c r="G269" s="214"/>
    </row>
    <row r="270" spans="1:7" s="16" customFormat="1" ht="16.5" customHeight="1" x14ac:dyDescent="0.3">
      <c r="A270" s="309" t="s">
        <v>30</v>
      </c>
      <c r="B270" s="310" t="s">
        <v>31</v>
      </c>
      <c r="C270" s="310"/>
      <c r="D270" s="310" t="s">
        <v>46</v>
      </c>
      <c r="E270" s="311" t="s">
        <v>310</v>
      </c>
      <c r="F270" s="311" t="s">
        <v>360</v>
      </c>
      <c r="G270" s="214"/>
    </row>
    <row r="271" spans="1:7" s="16" customFormat="1" ht="16.5" customHeight="1" x14ac:dyDescent="0.3">
      <c r="A271" s="309"/>
      <c r="B271" s="41" t="s">
        <v>34</v>
      </c>
      <c r="C271" s="41" t="s">
        <v>33</v>
      </c>
      <c r="D271" s="310"/>
      <c r="E271" s="311"/>
      <c r="F271" s="311"/>
      <c r="G271" s="214"/>
    </row>
    <row r="272" spans="1:7" s="16" customFormat="1" ht="18" x14ac:dyDescent="0.3">
      <c r="A272" s="194" t="s">
        <v>72</v>
      </c>
      <c r="B272" s="195"/>
      <c r="C272" s="195"/>
      <c r="D272" s="195"/>
      <c r="E272" s="195"/>
      <c r="F272" s="197"/>
      <c r="G272" s="214"/>
    </row>
    <row r="273" spans="1:7" s="16" customFormat="1" ht="33" x14ac:dyDescent="0.3">
      <c r="A273" s="222" t="s">
        <v>364</v>
      </c>
      <c r="B273" s="130">
        <v>1</v>
      </c>
      <c r="C273" s="150"/>
      <c r="D273" s="95" t="s">
        <v>576</v>
      </c>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23</v>
      </c>
      <c r="F285" s="206"/>
      <c r="G285" s="214"/>
    </row>
    <row r="286" spans="1:7" s="16" customFormat="1" x14ac:dyDescent="0.3">
      <c r="A286" s="5" t="s">
        <v>35</v>
      </c>
      <c r="B286" s="132"/>
      <c r="C286" s="133"/>
      <c r="D286" s="134">
        <f>D285/(COUNT(B273:C284)*2)</f>
        <v>0.95833333333333337</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1</v>
      </c>
      <c r="C293" s="130"/>
      <c r="D293" s="156" t="s">
        <v>574</v>
      </c>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ht="115.5" x14ac:dyDescent="0.3">
      <c r="A302" s="209" t="s">
        <v>157</v>
      </c>
      <c r="B302" s="130">
        <v>1</v>
      </c>
      <c r="C302" s="150" t="str">
        <f>IF(B302=0, -5, "0")</f>
        <v>0</v>
      </c>
      <c r="D302" s="165" t="s">
        <v>575</v>
      </c>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1</v>
      </c>
      <c r="C304" s="150" t="str">
        <f>IF(B304=0, -5, "0")</f>
        <v>0</v>
      </c>
      <c r="D304" s="165" t="s">
        <v>601</v>
      </c>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6" t="s">
        <v>396</v>
      </c>
      <c r="B308" s="317"/>
      <c r="C308" s="317"/>
      <c r="D308" s="317"/>
      <c r="E308" s="317"/>
      <c r="F308" s="318"/>
      <c r="G308" s="214"/>
    </row>
    <row r="309" spans="1:7" s="16" customFormat="1" ht="30" customHeight="1" x14ac:dyDescent="0.3">
      <c r="A309" s="58" t="s">
        <v>361</v>
      </c>
      <c r="B309" s="130">
        <v>2</v>
      </c>
      <c r="C309" s="213"/>
      <c r="D309" s="165"/>
      <c r="E309" s="106"/>
      <c r="F309" s="204"/>
      <c r="G309" s="214"/>
    </row>
    <row r="310" spans="1:7" s="16" customFormat="1" x14ac:dyDescent="0.3">
      <c r="A310" s="55" t="s">
        <v>598</v>
      </c>
      <c r="B310" s="130">
        <v>2</v>
      </c>
      <c r="C310" s="213"/>
      <c r="D310" s="165"/>
      <c r="E310" s="106"/>
      <c r="F310" s="204"/>
      <c r="G310" s="214"/>
    </row>
    <row r="311" spans="1:7" s="16" customFormat="1" ht="30" x14ac:dyDescent="0.3">
      <c r="A311" s="219" t="s">
        <v>502</v>
      </c>
      <c r="B311" s="130">
        <v>2</v>
      </c>
      <c r="C311" s="213"/>
      <c r="D311" s="165"/>
      <c r="E311" s="106"/>
      <c r="F311" s="204"/>
      <c r="G311" s="214"/>
    </row>
    <row r="312" spans="1:7" s="16" customFormat="1" x14ac:dyDescent="0.3">
      <c r="A312" s="219" t="s">
        <v>392</v>
      </c>
      <c r="B312" s="130">
        <v>1</v>
      </c>
      <c r="C312" s="213"/>
      <c r="D312" s="165" t="s">
        <v>577</v>
      </c>
      <c r="E312" s="106"/>
      <c r="F312" s="204"/>
      <c r="G312" s="214"/>
    </row>
    <row r="313" spans="1:7" s="16" customFormat="1" ht="45" x14ac:dyDescent="0.3">
      <c r="A313" s="56" t="s">
        <v>249</v>
      </c>
      <c r="B313" s="280">
        <f>IF(D313=1, 2, IF(AND(D313&lt;1,D313&gt;0), 1, IF(D313=0,"0","NA")))</f>
        <v>1</v>
      </c>
      <c r="C313" s="140"/>
      <c r="D313" s="281">
        <f>IFERROR(E313/F313,"N.A")</f>
        <v>0.33333333333333331</v>
      </c>
      <c r="E313" s="282">
        <f>COUNTIF('A3 Exploitation'!F273:F312,"ok")</f>
        <v>1</v>
      </c>
      <c r="F313" s="283">
        <f>COUNTA('A3 Exploitation'!F273:F312)</f>
        <v>3</v>
      </c>
      <c r="G313" s="214"/>
    </row>
    <row r="314" spans="1:7" s="16" customFormat="1" x14ac:dyDescent="0.3">
      <c r="A314" s="5" t="s">
        <v>36</v>
      </c>
      <c r="B314" s="5"/>
      <c r="C314" s="5"/>
      <c r="D314" s="5">
        <f>SUM(B289:C307,B309:C313)</f>
        <v>43</v>
      </c>
      <c r="F314" s="206"/>
      <c r="G314" s="214"/>
    </row>
    <row r="315" spans="1:7" s="16" customFormat="1" x14ac:dyDescent="0.3">
      <c r="A315" s="5" t="s">
        <v>35</v>
      </c>
      <c r="B315" s="132"/>
      <c r="C315" s="133"/>
      <c r="D315" s="134">
        <f>D314/(COUNT(B289:C307,B309:C313)*2)</f>
        <v>0.89583333333333337</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66</v>
      </c>
      <c r="F317" s="206"/>
      <c r="G317" s="214"/>
    </row>
    <row r="318" spans="1:7" s="16" customFormat="1" ht="18" x14ac:dyDescent="0.35">
      <c r="A318" s="42" t="s">
        <v>203</v>
      </c>
      <c r="B318" s="152"/>
      <c r="C318" s="153"/>
      <c r="D318" s="144">
        <f>D317/(COUNT(B273:C284,B289:C307,B309:C313)*2)</f>
        <v>0.91666666666666663</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43432</v>
      </c>
      <c r="B321" s="124"/>
      <c r="C321" s="135"/>
      <c r="D321" s="127"/>
    </row>
    <row r="322" spans="1:7" ht="16.5" customHeight="1" x14ac:dyDescent="0.3">
      <c r="A322" s="309" t="s">
        <v>30</v>
      </c>
      <c r="B322" s="310" t="s">
        <v>31</v>
      </c>
      <c r="C322" s="310"/>
      <c r="D322" s="310" t="s">
        <v>46</v>
      </c>
      <c r="E322" s="311" t="s">
        <v>310</v>
      </c>
      <c r="F322" s="311" t="s">
        <v>360</v>
      </c>
      <c r="G322" s="127"/>
    </row>
    <row r="323" spans="1:7" ht="16.5" customHeight="1" x14ac:dyDescent="0.3">
      <c r="A323" s="309"/>
      <c r="B323" s="41" t="s">
        <v>34</v>
      </c>
      <c r="C323" s="41" t="s">
        <v>33</v>
      </c>
      <c r="D323" s="310"/>
      <c r="E323" s="311"/>
      <c r="F323" s="311"/>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ht="49.5" x14ac:dyDescent="0.3">
      <c r="A329" s="6" t="s">
        <v>366</v>
      </c>
      <c r="B329" s="130">
        <v>2</v>
      </c>
      <c r="C329" s="130"/>
      <c r="D329" s="116" t="s">
        <v>611</v>
      </c>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12</v>
      </c>
    </row>
    <row r="334" spans="1:7" x14ac:dyDescent="0.3">
      <c r="A334" s="5" t="s">
        <v>35</v>
      </c>
      <c r="B334" s="132"/>
      <c r="C334" s="133"/>
      <c r="D334" s="134">
        <f>D333/(COUNT(B325:C332)*2)</f>
        <v>0.75</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1</v>
      </c>
      <c r="C347" s="130"/>
      <c r="D347" s="217" t="s">
        <v>612</v>
      </c>
      <c r="E347" s="94"/>
      <c r="F347" s="204"/>
    </row>
    <row r="348" spans="1:7" ht="49.5" x14ac:dyDescent="0.3">
      <c r="A348" s="271" t="s">
        <v>388</v>
      </c>
      <c r="B348" s="130">
        <v>1</v>
      </c>
      <c r="C348" s="136" t="str">
        <f>IF(B348=0, -10, "0")</f>
        <v>0</v>
      </c>
      <c r="D348" s="95"/>
      <c r="E348" s="94"/>
      <c r="F348" s="204"/>
    </row>
    <row r="349" spans="1:7" x14ac:dyDescent="0.3">
      <c r="A349" s="316" t="s">
        <v>379</v>
      </c>
      <c r="B349" s="317"/>
      <c r="C349" s="317"/>
      <c r="D349" s="317"/>
      <c r="E349" s="317"/>
      <c r="F349" s="317"/>
    </row>
    <row r="350" spans="1:7" s="112" customFormat="1" ht="27.75" customHeight="1" x14ac:dyDescent="0.3">
      <c r="A350" s="55" t="s">
        <v>361</v>
      </c>
      <c r="B350" s="130">
        <v>2</v>
      </c>
      <c r="C350" s="227"/>
      <c r="D350" s="227"/>
      <c r="E350" s="227"/>
      <c r="F350" s="204"/>
      <c r="G350" s="127"/>
    </row>
    <row r="351" spans="1:7" s="112" customFormat="1" ht="30" x14ac:dyDescent="0.3">
      <c r="A351" s="219" t="s">
        <v>502</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IF(D353=0,"0","NA")))</f>
        <v>2</v>
      </c>
      <c r="C353" s="130"/>
      <c r="D353" s="281">
        <f>IFERROR(E353/F353,"N.A")</f>
        <v>1</v>
      </c>
      <c r="E353" s="282">
        <f>COUNTIF('A3 Exploitation'!F325:F352,"ok")</f>
        <v>3</v>
      </c>
      <c r="F353" s="283">
        <f>COUNTA('A3 Exploitation'!F325:F352)</f>
        <v>3</v>
      </c>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42</v>
      </c>
    </row>
    <row r="358" spans="1:7" ht="18" x14ac:dyDescent="0.35">
      <c r="A358" s="42" t="s">
        <v>204</v>
      </c>
      <c r="B358" s="152"/>
      <c r="C358" s="153"/>
      <c r="D358" s="144">
        <f>D357/(COUNT(B337:C348,B325:C332,B350:C353)*2)</f>
        <v>0.875</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43432</v>
      </c>
      <c r="B361" s="124"/>
      <c r="C361" s="135"/>
      <c r="D361" s="124"/>
    </row>
    <row r="362" spans="1:7" ht="16.5" customHeight="1" x14ac:dyDescent="0.3">
      <c r="A362" s="309" t="s">
        <v>30</v>
      </c>
      <c r="B362" s="310" t="s">
        <v>31</v>
      </c>
      <c r="C362" s="310"/>
      <c r="D362" s="310" t="s">
        <v>46</v>
      </c>
      <c r="E362" s="311" t="s">
        <v>310</v>
      </c>
      <c r="F362" s="311" t="s">
        <v>360</v>
      </c>
      <c r="G362" s="127"/>
    </row>
    <row r="363" spans="1:7" ht="16.5" customHeight="1" x14ac:dyDescent="0.3">
      <c r="A363" s="309"/>
      <c r="B363" s="41" t="s">
        <v>34</v>
      </c>
      <c r="C363" s="41" t="s">
        <v>33</v>
      </c>
      <c r="D363" s="310"/>
      <c r="E363" s="311"/>
      <c r="F363" s="311"/>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ht="66" x14ac:dyDescent="0.3">
      <c r="A371" s="208" t="s">
        <v>23</v>
      </c>
      <c r="B371" s="130">
        <v>1</v>
      </c>
      <c r="C371" s="150" t="str">
        <f>IF(B371=0, -5, "0")</f>
        <v>0</v>
      </c>
      <c r="D371" s="123" t="s">
        <v>605</v>
      </c>
      <c r="E371" s="95" t="s">
        <v>606</v>
      </c>
      <c r="F371" s="204"/>
      <c r="G371" s="127"/>
    </row>
    <row r="372" spans="1:7" ht="82.5" x14ac:dyDescent="0.3">
      <c r="A372" s="70" t="s">
        <v>262</v>
      </c>
      <c r="B372" s="130">
        <v>1</v>
      </c>
      <c r="C372" s="131"/>
      <c r="D372" s="149" t="s">
        <v>604</v>
      </c>
      <c r="E372" s="116" t="s">
        <v>607</v>
      </c>
      <c r="F372" s="204"/>
      <c r="G372" s="127"/>
    </row>
    <row r="373" spans="1:7" x14ac:dyDescent="0.3">
      <c r="A373" s="5" t="s">
        <v>36</v>
      </c>
      <c r="B373" s="5"/>
      <c r="C373" s="5"/>
      <c r="D373" s="59">
        <f>SUM(B365:C372)</f>
        <v>12</v>
      </c>
      <c r="G373" s="127"/>
    </row>
    <row r="374" spans="1:7" x14ac:dyDescent="0.3">
      <c r="A374" s="5" t="s">
        <v>35</v>
      </c>
      <c r="B374" s="132"/>
      <c r="C374" s="133"/>
      <c r="D374" s="134">
        <f>D373/(COUNT(B365:C372)*2)</f>
        <v>0.75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1</v>
      </c>
      <c r="C377" s="130"/>
      <c r="D377" s="95" t="s">
        <v>613</v>
      </c>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5" t="s">
        <v>379</v>
      </c>
      <c r="B383" s="315"/>
      <c r="C383" s="315"/>
      <c r="D383" s="315"/>
      <c r="E383" s="315"/>
      <c r="F383" s="315"/>
      <c r="G383" s="127"/>
    </row>
    <row r="384" spans="1:7" ht="27" customHeight="1" x14ac:dyDescent="0.3">
      <c r="A384" s="70" t="s">
        <v>361</v>
      </c>
      <c r="B384" s="130">
        <v>2</v>
      </c>
      <c r="C384" s="130"/>
      <c r="D384" s="149"/>
      <c r="E384" s="94"/>
      <c r="F384" s="204"/>
      <c r="G384" s="127"/>
    </row>
    <row r="385" spans="1:7" ht="27" customHeight="1" x14ac:dyDescent="0.3">
      <c r="A385" s="10" t="s">
        <v>502</v>
      </c>
      <c r="B385" s="130">
        <v>2</v>
      </c>
      <c r="C385" s="130"/>
      <c r="D385" s="113"/>
      <c r="E385" s="94"/>
      <c r="F385" s="204"/>
      <c r="G385" s="127"/>
    </row>
    <row r="386" spans="1:7" ht="45" x14ac:dyDescent="0.3">
      <c r="A386" s="8" t="s">
        <v>249</v>
      </c>
      <c r="B386" s="280">
        <f>IF(D386=1, 2, IF(AND(D386&lt;1,D386&gt;0), 1,IF(D386=0,"0","NA")))</f>
        <v>1</v>
      </c>
      <c r="C386" s="130"/>
      <c r="D386" s="281">
        <f>IFERROR(E386/F386,"N.A")</f>
        <v>0.75</v>
      </c>
      <c r="E386" s="282">
        <f>COUNTIF('A3 Exploitation'!F365:F385,"ok")</f>
        <v>3</v>
      </c>
      <c r="F386" s="283">
        <f>COUNTA('A3 Exploitation'!F365:F385)</f>
        <v>4</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0.88888888888888884</v>
      </c>
      <c r="G388" s="127"/>
    </row>
    <row r="389" spans="1:7" x14ac:dyDescent="0.3">
      <c r="A389" s="2"/>
      <c r="B389" s="135"/>
      <c r="C389" s="135"/>
      <c r="D389" s="135"/>
      <c r="G389" s="127"/>
    </row>
    <row r="390" spans="1:7" ht="18" x14ac:dyDescent="0.35">
      <c r="A390" s="42" t="s">
        <v>40</v>
      </c>
      <c r="B390" s="152"/>
      <c r="C390" s="153"/>
      <c r="D390" s="143">
        <f>SUM(D387,D373)</f>
        <v>28</v>
      </c>
      <c r="G390" s="127"/>
    </row>
    <row r="391" spans="1:7" ht="18" x14ac:dyDescent="0.35">
      <c r="A391" s="42" t="s">
        <v>205</v>
      </c>
      <c r="B391" s="152"/>
      <c r="C391" s="153"/>
      <c r="D391" s="168">
        <f>D390/(COUNT(B377:C382,B365:C372,B384:C386)*2)</f>
        <v>0.82352941176470584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43432</v>
      </c>
      <c r="B394" s="124"/>
      <c r="C394" s="135"/>
      <c r="D394" s="127"/>
      <c r="G394" s="127"/>
    </row>
    <row r="395" spans="1:7" ht="16.5" customHeight="1" x14ac:dyDescent="0.3">
      <c r="A395" s="309" t="s">
        <v>30</v>
      </c>
      <c r="B395" s="310" t="s">
        <v>31</v>
      </c>
      <c r="C395" s="310"/>
      <c r="D395" s="310" t="s">
        <v>46</v>
      </c>
      <c r="E395" s="311" t="s">
        <v>310</v>
      </c>
      <c r="F395" s="311" t="s">
        <v>360</v>
      </c>
      <c r="G395" s="127"/>
    </row>
    <row r="396" spans="1:7" ht="16.5" customHeight="1" x14ac:dyDescent="0.3">
      <c r="A396" s="309"/>
      <c r="B396" s="41" t="s">
        <v>34</v>
      </c>
      <c r="C396" s="41" t="s">
        <v>33</v>
      </c>
      <c r="D396" s="310"/>
      <c r="E396" s="311"/>
      <c r="F396" s="311"/>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5" t="s">
        <v>379</v>
      </c>
      <c r="B435" s="315"/>
      <c r="C435" s="315"/>
      <c r="D435" s="315"/>
      <c r="E435" s="315"/>
      <c r="F435" s="315"/>
      <c r="G435" s="12"/>
    </row>
    <row r="436" spans="1:7" ht="26.25" customHeight="1" x14ac:dyDescent="0.3">
      <c r="A436" s="70" t="s">
        <v>361</v>
      </c>
      <c r="B436" s="130">
        <v>2</v>
      </c>
      <c r="C436" s="130"/>
      <c r="D436" s="129"/>
      <c r="E436" s="94"/>
      <c r="F436" s="204"/>
      <c r="G436" s="233"/>
    </row>
    <row r="437" spans="1:7" ht="30" x14ac:dyDescent="0.3">
      <c r="A437" s="10" t="s">
        <v>502</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IF(D439=0,"0","NA")))</f>
        <v>2</v>
      </c>
      <c r="C439" s="130"/>
      <c r="D439" s="281">
        <f>IFERROR(E439/F439,"N.A")</f>
        <v>1</v>
      </c>
      <c r="E439" s="282">
        <f>COUNTIF('A3 Exploitation'!F398:F438,"ok")</f>
        <v>2</v>
      </c>
      <c r="F439" s="283">
        <f>COUNTA('A3 Exploitation'!F398:F438)</f>
        <v>2</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58</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43432</v>
      </c>
      <c r="B447" s="124"/>
      <c r="C447" s="135"/>
      <c r="D447" s="124"/>
    </row>
    <row r="448" spans="1:7" ht="16.5" customHeight="1" x14ac:dyDescent="0.3">
      <c r="A448" s="309" t="s">
        <v>30</v>
      </c>
      <c r="B448" s="310" t="s">
        <v>31</v>
      </c>
      <c r="C448" s="310"/>
      <c r="D448" s="310" t="s">
        <v>46</v>
      </c>
      <c r="E448" s="311" t="s">
        <v>310</v>
      </c>
      <c r="F448" s="311" t="s">
        <v>360</v>
      </c>
      <c r="G448" s="127"/>
    </row>
    <row r="449" spans="1:6" ht="16.5" customHeight="1" x14ac:dyDescent="0.3">
      <c r="A449" s="309"/>
      <c r="B449" s="41" t="s">
        <v>34</v>
      </c>
      <c r="C449" s="41" t="s">
        <v>33</v>
      </c>
      <c r="D449" s="310"/>
      <c r="E449" s="311"/>
      <c r="F449" s="311"/>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49.5" x14ac:dyDescent="0.3">
      <c r="A462" s="70" t="s">
        <v>243</v>
      </c>
      <c r="B462" s="130">
        <v>1</v>
      </c>
      <c r="C462" s="130"/>
      <c r="D462" s="95" t="s">
        <v>608</v>
      </c>
      <c r="E462" s="94"/>
      <c r="F462" s="204"/>
    </row>
    <row r="463" spans="1:6" x14ac:dyDescent="0.3">
      <c r="A463" s="70" t="s">
        <v>351</v>
      </c>
      <c r="B463" s="130">
        <v>2</v>
      </c>
      <c r="C463" s="130"/>
      <c r="D463" s="95"/>
      <c r="E463" s="94"/>
      <c r="F463" s="204"/>
    </row>
    <row r="464" spans="1:6" ht="33" x14ac:dyDescent="0.3">
      <c r="A464" s="70" t="s">
        <v>133</v>
      </c>
      <c r="B464" s="130">
        <v>1</v>
      </c>
      <c r="C464" s="130"/>
      <c r="D464" s="138" t="s">
        <v>609</v>
      </c>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2" t="s">
        <v>379</v>
      </c>
      <c r="B471" s="313"/>
      <c r="C471" s="313"/>
      <c r="D471" s="313"/>
      <c r="E471" s="313"/>
      <c r="F471" s="313"/>
    </row>
    <row r="472" spans="1:7" s="112" customFormat="1" ht="27.75" customHeight="1" x14ac:dyDescent="0.3">
      <c r="A472" s="55" t="s">
        <v>361</v>
      </c>
      <c r="B472" s="130">
        <v>2</v>
      </c>
      <c r="C472" s="213"/>
      <c r="D472" s="116"/>
      <c r="E472" s="106"/>
      <c r="F472" s="204"/>
      <c r="G472" s="127"/>
    </row>
    <row r="473" spans="1:7" s="112" customFormat="1" x14ac:dyDescent="0.3">
      <c r="A473" s="55" t="s">
        <v>598</v>
      </c>
      <c r="B473" s="130">
        <v>2</v>
      </c>
      <c r="C473" s="213"/>
      <c r="D473" s="116"/>
      <c r="E473" s="106"/>
      <c r="F473" s="204"/>
      <c r="G473" s="127"/>
    </row>
    <row r="474" spans="1:7" s="112" customFormat="1" ht="30" x14ac:dyDescent="0.3">
      <c r="A474" s="219" t="s">
        <v>502</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99">
        <f>IF(D476=1, 2, IF(AND(D476&lt;1,D476&gt;0), 1, IF(D476=0,"0","NA")))</f>
        <v>2</v>
      </c>
      <c r="C476" s="140"/>
      <c r="D476" s="281">
        <f>IFERROR(E476/F476,"N.A")</f>
        <v>1</v>
      </c>
      <c r="E476" s="282">
        <f>COUNTIF('A3 Exploitation'!F451:F475,"ok")</f>
        <v>1</v>
      </c>
      <c r="F476" s="283">
        <f>COUNTA('A3 Exploitation'!F451:F475)</f>
        <v>1</v>
      </c>
    </row>
    <row r="477" spans="1:7" x14ac:dyDescent="0.3">
      <c r="A477" s="5" t="s">
        <v>36</v>
      </c>
      <c r="B477" s="5"/>
      <c r="C477" s="5"/>
      <c r="D477" s="234">
        <f>SUM(B461:C470,B472:C476)</f>
        <v>28</v>
      </c>
    </row>
    <row r="478" spans="1:7" x14ac:dyDescent="0.3">
      <c r="A478" s="5" t="s">
        <v>35</v>
      </c>
      <c r="B478" s="132"/>
      <c r="C478" s="133"/>
      <c r="D478" s="134">
        <f>D477/(COUNT(B461:C470,B472:C476)*2)</f>
        <v>0.93333333333333335</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0.95238095238095233</v>
      </c>
    </row>
    <row r="482" spans="1:7" x14ac:dyDescent="0.3">
      <c r="A482" s="1"/>
      <c r="B482" s="124"/>
      <c r="C482" s="135"/>
      <c r="D482" s="124"/>
    </row>
    <row r="483" spans="1:7" ht="21.75" customHeight="1" x14ac:dyDescent="0.35">
      <c r="A483" s="314" t="s">
        <v>367</v>
      </c>
      <c r="B483" s="314"/>
      <c r="C483" s="314"/>
      <c r="D483" s="314"/>
      <c r="E483" s="185"/>
      <c r="F483" s="201"/>
    </row>
    <row r="484" spans="1:7" x14ac:dyDescent="0.3">
      <c r="A484" s="74">
        <f>B11</f>
        <v>43432</v>
      </c>
      <c r="B484" s="124"/>
      <c r="C484" s="135"/>
      <c r="D484" s="124"/>
    </row>
    <row r="485" spans="1:7" ht="16.5" customHeight="1" x14ac:dyDescent="0.3">
      <c r="A485" s="309" t="s">
        <v>30</v>
      </c>
      <c r="B485" s="310" t="s">
        <v>31</v>
      </c>
      <c r="C485" s="310"/>
      <c r="D485" s="310" t="s">
        <v>46</v>
      </c>
      <c r="E485" s="311" t="s">
        <v>310</v>
      </c>
      <c r="F485" s="311" t="s">
        <v>360</v>
      </c>
      <c r="G485" s="127"/>
    </row>
    <row r="486" spans="1:7" ht="16.5" customHeight="1" x14ac:dyDescent="0.3">
      <c r="A486" s="309"/>
      <c r="B486" s="41" t="s">
        <v>34</v>
      </c>
      <c r="C486" s="41" t="s">
        <v>33</v>
      </c>
      <c r="D486" s="310"/>
      <c r="E486" s="311"/>
      <c r="F486" s="311"/>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t="s">
        <v>32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8</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IF(D498=0,"0","NA")))</f>
        <v>2</v>
      </c>
      <c r="C498" s="213"/>
      <c r="D498" s="281">
        <f>IFERROR(E498/F498,"N.A")</f>
        <v>1</v>
      </c>
      <c r="E498" s="282">
        <f>COUNTIF('A3 Exploitation'!F488:F497,"ok")</f>
        <v>1</v>
      </c>
      <c r="F498" s="283">
        <f>COUNTA('A3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43432</v>
      </c>
      <c r="B506" s="124"/>
      <c r="C506" s="135"/>
      <c r="D506" s="124"/>
    </row>
    <row r="507" spans="1:7" ht="16.5" customHeight="1" x14ac:dyDescent="0.3">
      <c r="A507" s="309" t="s">
        <v>30</v>
      </c>
      <c r="B507" s="310" t="s">
        <v>31</v>
      </c>
      <c r="C507" s="310"/>
      <c r="D507" s="310" t="s">
        <v>46</v>
      </c>
      <c r="E507" s="311" t="s">
        <v>310</v>
      </c>
      <c r="F507" s="311" t="s">
        <v>360</v>
      </c>
      <c r="G507" s="127"/>
    </row>
    <row r="508" spans="1:7" ht="16.5" customHeight="1" x14ac:dyDescent="0.3">
      <c r="A508" s="309"/>
      <c r="B508" s="41" t="s">
        <v>34</v>
      </c>
      <c r="C508" s="41" t="s">
        <v>33</v>
      </c>
      <c r="D508" s="310"/>
      <c r="E508" s="311"/>
      <c r="F508" s="311"/>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IF(D512=0,"0","NA")))</f>
        <v>2</v>
      </c>
      <c r="C512" s="140"/>
      <c r="D512" s="281">
        <f>IFERROR(E512/F512,"N.A")</f>
        <v>1</v>
      </c>
      <c r="E512" s="284">
        <f>COUNTIF('A3 Exploitation'!F509:F511,"ok")</f>
        <v>1</v>
      </c>
      <c r="F512" s="285">
        <f>COUNTA('A3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43432</v>
      </c>
      <c r="B517" s="124"/>
      <c r="C517" s="135"/>
      <c r="D517" s="124"/>
    </row>
    <row r="518" spans="1:7" ht="16.5" customHeight="1" x14ac:dyDescent="0.3">
      <c r="A518" s="309" t="s">
        <v>30</v>
      </c>
      <c r="B518" s="310" t="s">
        <v>31</v>
      </c>
      <c r="C518" s="310"/>
      <c r="D518" s="310" t="s">
        <v>46</v>
      </c>
      <c r="E518" s="311" t="s">
        <v>310</v>
      </c>
      <c r="F518" s="311" t="s">
        <v>360</v>
      </c>
      <c r="G518" s="127"/>
    </row>
    <row r="519" spans="1:7" ht="16.5" customHeight="1" x14ac:dyDescent="0.3">
      <c r="A519" s="309"/>
      <c r="B519" s="41" t="s">
        <v>34</v>
      </c>
      <c r="C519" s="41" t="s">
        <v>33</v>
      </c>
      <c r="D519" s="310"/>
      <c r="E519" s="311"/>
      <c r="F519" s="311"/>
    </row>
    <row r="520" spans="1:7" x14ac:dyDescent="0.3">
      <c r="A520" s="4" t="s">
        <v>9</v>
      </c>
      <c r="B520" s="130" t="s">
        <v>32</v>
      </c>
      <c r="C520" s="130"/>
      <c r="D520" s="95"/>
      <c r="E520" s="94"/>
      <c r="F520" s="204"/>
    </row>
    <row r="521" spans="1:7" ht="33" x14ac:dyDescent="0.3">
      <c r="A521" s="70" t="s">
        <v>390</v>
      </c>
      <c r="B521" s="130">
        <v>1</v>
      </c>
      <c r="C521" s="130"/>
      <c r="D521" s="95" t="s">
        <v>578</v>
      </c>
      <c r="E521" s="94"/>
      <c r="F521" s="204"/>
    </row>
    <row r="522" spans="1:7" ht="33" x14ac:dyDescent="0.3">
      <c r="A522" s="4" t="s">
        <v>47</v>
      </c>
      <c r="B522" s="130">
        <v>1</v>
      </c>
      <c r="C522" s="130"/>
      <c r="D522" s="95" t="s">
        <v>579</v>
      </c>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t="s">
        <v>32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v>0</v>
      </c>
      <c r="C529" s="140"/>
      <c r="D529" s="174" t="s">
        <v>580</v>
      </c>
      <c r="E529" s="95" t="s">
        <v>581</v>
      </c>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f>IF(D532=1, 2, IF(AND(D532&lt;1,D532&gt;0), 1, IF(D532=0,"0","NA")))</f>
        <v>1</v>
      </c>
      <c r="C532" s="140"/>
      <c r="D532" s="281">
        <f>IFERROR(E532/F532,"N.A")</f>
        <v>0.5</v>
      </c>
      <c r="E532" s="282">
        <f>COUNTIF('A3 Exploitation'!F520:F531,"ok")</f>
        <v>1</v>
      </c>
      <c r="F532" s="283">
        <f>COUNTA('A3 Exploitation'!F520:F531)</f>
        <v>2</v>
      </c>
    </row>
    <row r="533" spans="1:7" x14ac:dyDescent="0.3">
      <c r="A533" s="5" t="s">
        <v>36</v>
      </c>
      <c r="B533" s="5"/>
      <c r="C533" s="5"/>
      <c r="D533" s="5">
        <f>SUM(B520:C532)</f>
        <v>11</v>
      </c>
    </row>
    <row r="534" spans="1:7" x14ac:dyDescent="0.3">
      <c r="A534" s="5" t="s">
        <v>35</v>
      </c>
      <c r="B534" s="132"/>
      <c r="C534" s="133"/>
      <c r="D534" s="134">
        <f>D533/(COUNT(B520:C532)*2)</f>
        <v>0.6875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43432</v>
      </c>
      <c r="B537" s="124"/>
      <c r="C537" s="135"/>
      <c r="D537" s="124"/>
      <c r="G537" s="127"/>
    </row>
    <row r="538" spans="1:7" ht="16.5" customHeight="1" x14ac:dyDescent="0.3">
      <c r="A538" s="309" t="s">
        <v>30</v>
      </c>
      <c r="B538" s="310" t="s">
        <v>31</v>
      </c>
      <c r="C538" s="310"/>
      <c r="D538" s="310" t="s">
        <v>46</v>
      </c>
      <c r="E538" s="311" t="s">
        <v>310</v>
      </c>
      <c r="F538" s="311" t="s">
        <v>360</v>
      </c>
      <c r="G538" s="127"/>
    </row>
    <row r="539" spans="1:7" ht="16.5" customHeight="1" x14ac:dyDescent="0.3">
      <c r="A539" s="309"/>
      <c r="B539" s="41" t="s">
        <v>34</v>
      </c>
      <c r="C539" s="41" t="s">
        <v>33</v>
      </c>
      <c r="D539" s="310"/>
      <c r="E539" s="311"/>
      <c r="F539" s="311"/>
      <c r="G539" s="127"/>
    </row>
    <row r="540" spans="1:7" ht="30" x14ac:dyDescent="0.3">
      <c r="A540" s="70" t="s">
        <v>373</v>
      </c>
      <c r="B540" s="130">
        <v>2</v>
      </c>
      <c r="C540" s="130"/>
      <c r="D540" s="154"/>
      <c r="E540" s="94"/>
      <c r="F540" s="204"/>
    </row>
    <row r="541" spans="1:7" ht="49.5" x14ac:dyDescent="0.3">
      <c r="A541" s="4" t="s">
        <v>54</v>
      </c>
      <c r="B541" s="130">
        <v>1</v>
      </c>
      <c r="C541" s="130"/>
      <c r="D541" s="95" t="s">
        <v>582</v>
      </c>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IF(D543=0,"0","NA")))</f>
        <v>2</v>
      </c>
      <c r="C543" s="130"/>
      <c r="D543" s="281">
        <f>IFERROR(E543/F543,"N.A")</f>
        <v>1</v>
      </c>
      <c r="E543" s="282">
        <f>COUNTIF('A3 Exploitation'!F540:F542,"ok")</f>
        <v>1</v>
      </c>
      <c r="F543" s="283">
        <f>COUNTA('A3 Exploitation'!F540:F542)</f>
        <v>1</v>
      </c>
    </row>
    <row r="544" spans="1:7" x14ac:dyDescent="0.3">
      <c r="A544" s="5" t="s">
        <v>36</v>
      </c>
      <c r="B544" s="5"/>
      <c r="C544" s="175"/>
      <c r="D544" s="5">
        <f>SUM(B540:C543)</f>
        <v>7</v>
      </c>
    </row>
    <row r="545" spans="1:4" x14ac:dyDescent="0.3">
      <c r="A545" s="5" t="s">
        <v>35</v>
      </c>
      <c r="B545" s="175"/>
      <c r="C545" s="176"/>
      <c r="D545" s="177">
        <f>D544/(COUNT(B540:C543)*2)</f>
        <v>0.875</v>
      </c>
    </row>
    <row r="547" spans="1:4" ht="22.5" x14ac:dyDescent="0.45">
      <c r="A547" s="178" t="s">
        <v>245</v>
      </c>
      <c r="B547" s="179"/>
      <c r="C547" s="179"/>
      <c r="D547" s="180">
        <f>AVERAGE(D41,D99,D153,D200,D261,D313,D353,D386,D439,D476,D498,D512,D532,D543)</f>
        <v>0.82738095238095233</v>
      </c>
    </row>
    <row r="548" spans="1:4" ht="22.5" x14ac:dyDescent="0.45">
      <c r="A548" s="35" t="s">
        <v>45</v>
      </c>
      <c r="B548" s="181"/>
      <c r="C548" s="182"/>
      <c r="D548" s="183">
        <f>SUM(D544,D533,D513,D502,D443,D390,D357,D45,D317,D265,D157,D480,D204,D102)</f>
        <v>552</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0.90196078431372551</v>
      </c>
    </row>
  </sheetData>
  <sheetProtection algorithmName="SHA-512" hashValue="VGoXgFQkqHEw+T6Mewkd2inqSggRJLoFF/43IoNUtZRP+9JEiV62GD36xAndyHt404l1bzeK4BDZYK+I0tYBEw==" saltValue="VWZY2Uvq/BENRUX44OQ8fA=="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8" zoomScaleNormal="90" zoomScaleSheetLayoutView="100" workbookViewId="0">
      <selection activeCell="D20" sqref="D20"/>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28"/>
      <c r="E1" s="328"/>
      <c r="F1" s="328"/>
      <c r="G1" s="328"/>
    </row>
    <row r="2" spans="1:7" s="12" customFormat="1" ht="24.75" x14ac:dyDescent="0.5">
      <c r="A2" s="11"/>
      <c r="B2" s="24">
        <v>1</v>
      </c>
      <c r="D2" s="246"/>
      <c r="E2" s="246"/>
      <c r="F2" s="246"/>
      <c r="G2" s="125"/>
    </row>
    <row r="3" spans="1:7" s="12" customFormat="1" ht="24.75" x14ac:dyDescent="0.5">
      <c r="A3" s="11"/>
      <c r="B3" s="24">
        <v>2</v>
      </c>
      <c r="D3" s="246"/>
      <c r="E3" s="246"/>
      <c r="F3" s="246"/>
      <c r="G3" s="125"/>
    </row>
    <row r="4" spans="1:7" s="12" customFormat="1" ht="16.5" customHeight="1" x14ac:dyDescent="0.5">
      <c r="A4" s="11"/>
      <c r="B4" s="24" t="s">
        <v>32</v>
      </c>
      <c r="D4" s="13"/>
      <c r="E4" s="246"/>
      <c r="F4" s="246"/>
      <c r="G4" s="125"/>
    </row>
    <row r="5" spans="1:7" s="12" customFormat="1" ht="16.5" customHeight="1" x14ac:dyDescent="0.5">
      <c r="A5" s="11"/>
      <c r="D5" s="246"/>
      <c r="E5" s="246"/>
      <c r="F5" s="246"/>
      <c r="G5" s="125"/>
    </row>
    <row r="6" spans="1:7" s="12" customFormat="1" ht="37.5" customHeight="1" x14ac:dyDescent="0.5">
      <c r="A6" s="349" t="s">
        <v>50</v>
      </c>
      <c r="B6" s="349"/>
      <c r="C6" s="349"/>
      <c r="D6" s="349"/>
      <c r="E6" s="349"/>
      <c r="F6" s="349"/>
      <c r="G6" s="125"/>
    </row>
    <row r="7" spans="1:7" s="12" customFormat="1" ht="21.75" customHeight="1" x14ac:dyDescent="0.5">
      <c r="A7" s="330" t="str">
        <f>'Page de garde'!D18</f>
        <v>MENZAH 9</v>
      </c>
      <c r="B7" s="330"/>
      <c r="C7" s="330"/>
      <c r="D7" s="330"/>
      <c r="E7" s="330"/>
      <c r="F7" s="330"/>
      <c r="G7" s="125"/>
    </row>
    <row r="8" spans="1:7" s="12" customFormat="1" ht="24.75" x14ac:dyDescent="0.5">
      <c r="A8" s="14" t="s">
        <v>42</v>
      </c>
      <c r="B8" s="350" t="str">
        <f>'A4 Exploitation'!B9:F9</f>
        <v>Dr Mejed Heni - M. Yassine Elloumi</v>
      </c>
      <c r="C8" s="350"/>
      <c r="D8" s="350"/>
      <c r="E8" s="350"/>
      <c r="F8" s="350"/>
      <c r="G8" s="125"/>
    </row>
    <row r="9" spans="1:7" s="12" customFormat="1" ht="24.75" x14ac:dyDescent="0.5">
      <c r="A9" s="15" t="s">
        <v>44</v>
      </c>
      <c r="B9" s="351" t="str">
        <f>'A4 Exploitation'!B10:F10</f>
        <v>M. Anis (DM) &amp; chefs rayons</v>
      </c>
      <c r="C9" s="351"/>
      <c r="D9" s="351"/>
      <c r="E9" s="351"/>
      <c r="F9" s="351"/>
      <c r="G9" s="125"/>
    </row>
    <row r="10" spans="1:7" s="12" customFormat="1" ht="24.75" x14ac:dyDescent="0.5">
      <c r="A10" s="14" t="s">
        <v>43</v>
      </c>
      <c r="B10" s="348">
        <f>'A4 Exploitation'!B11</f>
        <v>43432</v>
      </c>
      <c r="C10" s="348"/>
      <c r="D10" s="348"/>
      <c r="E10" s="348"/>
      <c r="F10" s="348"/>
      <c r="G10" s="125"/>
    </row>
    <row r="11" spans="1:7" s="12" customFormat="1" ht="24.75" x14ac:dyDescent="0.5">
      <c r="A11" s="14" t="s">
        <v>294</v>
      </c>
      <c r="B11" s="347">
        <f>D199</f>
        <v>0.8571428571428571</v>
      </c>
      <c r="C11" s="347"/>
      <c r="D11" s="347"/>
      <c r="E11" s="347"/>
      <c r="F11" s="347"/>
      <c r="G11" s="125"/>
    </row>
    <row r="12" spans="1:7" s="12" customFormat="1" ht="22.5" x14ac:dyDescent="0.45">
      <c r="A12" s="11"/>
      <c r="D12" s="326"/>
      <c r="E12" s="326"/>
      <c r="F12" s="326"/>
      <c r="G12" s="326"/>
    </row>
    <row r="13" spans="1:7" s="12" customFormat="1" ht="11.25" customHeight="1" x14ac:dyDescent="0.3">
      <c r="A13" s="309" t="s">
        <v>30</v>
      </c>
      <c r="B13" s="310" t="s">
        <v>31</v>
      </c>
      <c r="C13" s="310"/>
      <c r="D13" s="310" t="s">
        <v>46</v>
      </c>
      <c r="E13" s="310" t="s">
        <v>190</v>
      </c>
      <c r="F13" s="310" t="s">
        <v>191</v>
      </c>
      <c r="G13" s="112"/>
    </row>
    <row r="14" spans="1:7" s="12" customFormat="1" ht="12.75" customHeight="1" x14ac:dyDescent="0.3">
      <c r="A14" s="309"/>
      <c r="B14" s="34" t="s">
        <v>34</v>
      </c>
      <c r="C14" s="34" t="s">
        <v>33</v>
      </c>
      <c r="D14" s="310"/>
      <c r="E14" s="310"/>
      <c r="F14" s="310"/>
      <c r="G14" s="127"/>
    </row>
    <row r="15" spans="1:7" x14ac:dyDescent="0.3">
      <c r="A15" s="17"/>
      <c r="B15" s="17"/>
      <c r="C15" s="17"/>
      <c r="D15" s="17"/>
    </row>
    <row r="16" spans="1:7" ht="19.5" x14ac:dyDescent="0.4">
      <c r="A16" s="342" t="s">
        <v>0</v>
      </c>
      <c r="B16" s="343"/>
      <c r="C16" s="343"/>
      <c r="D16" s="343"/>
      <c r="E16" s="343"/>
      <c r="F16" s="343"/>
      <c r="G16" s="126" t="s">
        <v>356</v>
      </c>
    </row>
    <row r="17" spans="1:7" x14ac:dyDescent="0.3">
      <c r="A17" s="17" t="s">
        <v>269</v>
      </c>
      <c r="B17" s="94" t="s">
        <v>32</v>
      </c>
      <c r="C17" s="94"/>
      <c r="D17" s="95"/>
      <c r="E17" s="94"/>
      <c r="F17" s="94"/>
      <c r="G17" s="126" t="s">
        <v>357</v>
      </c>
    </row>
    <row r="18" spans="1:7" x14ac:dyDescent="0.3">
      <c r="A18" s="20" t="s">
        <v>80</v>
      </c>
      <c r="B18" s="94">
        <v>2</v>
      </c>
      <c r="C18" s="94"/>
      <c r="D18" s="95"/>
      <c r="E18" s="94"/>
      <c r="F18" s="94"/>
    </row>
    <row r="19" spans="1:7" ht="33" x14ac:dyDescent="0.3">
      <c r="A19" s="17" t="s">
        <v>81</v>
      </c>
      <c r="B19" s="94">
        <v>1</v>
      </c>
      <c r="C19" s="94"/>
      <c r="D19" s="95" t="s">
        <v>583</v>
      </c>
      <c r="E19" s="95"/>
      <c r="F19" s="94"/>
    </row>
    <row r="20" spans="1:7" ht="60.75" x14ac:dyDescent="0.3">
      <c r="A20" s="17" t="s">
        <v>151</v>
      </c>
      <c r="B20" s="94">
        <v>1</v>
      </c>
      <c r="C20" s="94"/>
      <c r="D20" s="96" t="s">
        <v>584</v>
      </c>
      <c r="E20" s="95" t="s">
        <v>585</v>
      </c>
      <c r="F20" s="94"/>
    </row>
    <row r="21" spans="1:7" x14ac:dyDescent="0.3">
      <c r="A21" s="44" t="s">
        <v>210</v>
      </c>
      <c r="B21" s="94">
        <v>2</v>
      </c>
      <c r="C21" s="94"/>
      <c r="D21" s="97"/>
      <c r="E21" s="94"/>
      <c r="F21" s="94"/>
    </row>
    <row r="22" spans="1:7" x14ac:dyDescent="0.3">
      <c r="A22" s="344" t="s">
        <v>36</v>
      </c>
      <c r="B22" s="340"/>
      <c r="C22" s="341"/>
      <c r="D22" s="245">
        <f>SUM(B17:C21)</f>
        <v>6</v>
      </c>
    </row>
    <row r="23" spans="1:7" x14ac:dyDescent="0.3">
      <c r="A23" s="335" t="s">
        <v>295</v>
      </c>
      <c r="B23" s="336"/>
      <c r="C23" s="337"/>
      <c r="D23" s="33">
        <f>D22/(COUNT(B17:C21)*2)</f>
        <v>0.75</v>
      </c>
    </row>
    <row r="24" spans="1:7" s="22" customFormat="1" x14ac:dyDescent="0.3">
      <c r="A24" s="26"/>
      <c r="B24" s="27"/>
      <c r="C24" s="27"/>
      <c r="D24" s="28"/>
      <c r="G24" s="126"/>
    </row>
    <row r="25" spans="1:7" ht="19.5" x14ac:dyDescent="0.4">
      <c r="A25" s="333" t="s">
        <v>4</v>
      </c>
      <c r="B25" s="334"/>
      <c r="C25" s="334"/>
      <c r="D25" s="334"/>
      <c r="E25" s="334"/>
      <c r="F25" s="334"/>
    </row>
    <row r="26" spans="1:7" ht="66.75" x14ac:dyDescent="0.35">
      <c r="A26" s="40" t="s">
        <v>97</v>
      </c>
      <c r="B26" s="94">
        <v>1</v>
      </c>
      <c r="C26" s="120" t="str">
        <f>IF(B26=0, -5, "0")</f>
        <v>0</v>
      </c>
      <c r="D26" s="95" t="s">
        <v>614</v>
      </c>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5" t="s">
        <v>36</v>
      </c>
      <c r="B33" s="336"/>
      <c r="C33" s="337"/>
      <c r="D33" s="244">
        <f>SUM(B26:C32)</f>
        <v>13</v>
      </c>
    </row>
    <row r="34" spans="1:7" x14ac:dyDescent="0.3">
      <c r="A34" s="335" t="s">
        <v>295</v>
      </c>
      <c r="B34" s="336"/>
      <c r="C34" s="337"/>
      <c r="D34" s="33">
        <f>D33/(COUNT(B26:C32)*2)</f>
        <v>0.9285714285714286</v>
      </c>
    </row>
    <row r="35" spans="1:7" s="22" customFormat="1" x14ac:dyDescent="0.3">
      <c r="A35" s="26"/>
      <c r="B35" s="27"/>
      <c r="C35" s="27"/>
      <c r="D35" s="28"/>
      <c r="G35" s="126"/>
    </row>
    <row r="36" spans="1:7" s="22" customFormat="1" ht="19.5" x14ac:dyDescent="0.4">
      <c r="A36" s="333" t="s">
        <v>219</v>
      </c>
      <c r="B36" s="334"/>
      <c r="C36" s="334"/>
      <c r="D36" s="334"/>
      <c r="E36" s="334"/>
      <c r="F36" s="334"/>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5" t="s">
        <v>36</v>
      </c>
      <c r="B42" s="336"/>
      <c r="C42" s="337"/>
      <c r="D42" s="244">
        <f>SUM(B37:C41)</f>
        <v>10</v>
      </c>
      <c r="E42" s="13"/>
      <c r="F42" s="13"/>
      <c r="G42" s="126"/>
    </row>
    <row r="43" spans="1:7" s="22" customFormat="1" x14ac:dyDescent="0.3">
      <c r="A43" s="335" t="s">
        <v>295</v>
      </c>
      <c r="B43" s="336"/>
      <c r="C43" s="337"/>
      <c r="D43" s="33">
        <f>D42/(COUNT(B37:C41)*2)</f>
        <v>1</v>
      </c>
      <c r="E43" s="13"/>
      <c r="F43" s="13"/>
      <c r="G43" s="126"/>
    </row>
    <row r="44" spans="1:7" s="22" customFormat="1" x14ac:dyDescent="0.3">
      <c r="A44" s="47"/>
      <c r="B44" s="48"/>
      <c r="C44" s="48"/>
      <c r="D44" s="49"/>
      <c r="G44" s="126"/>
    </row>
    <row r="45" spans="1:7" ht="19.5" x14ac:dyDescent="0.4">
      <c r="A45" s="345" t="s">
        <v>21</v>
      </c>
      <c r="B45" s="346"/>
      <c r="C45" s="346"/>
      <c r="D45" s="346"/>
      <c r="E45" s="346"/>
      <c r="F45" s="346"/>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35" t="s">
        <v>36</v>
      </c>
      <c r="B52" s="336"/>
      <c r="C52" s="337"/>
      <c r="D52" s="244">
        <f>SUM(B46:C51)</f>
        <v>12</v>
      </c>
    </row>
    <row r="53" spans="1:7" x14ac:dyDescent="0.3">
      <c r="A53" s="335" t="s">
        <v>295</v>
      </c>
      <c r="B53" s="336"/>
      <c r="C53" s="337"/>
      <c r="D53" s="33">
        <f>D52/(COUNT(B46:C51)*2)</f>
        <v>1</v>
      </c>
    </row>
    <row r="54" spans="1:7" s="22" customFormat="1" x14ac:dyDescent="0.3">
      <c r="A54" s="26"/>
      <c r="B54" s="27"/>
      <c r="C54" s="27"/>
      <c r="D54" s="28"/>
      <c r="G54" s="126"/>
    </row>
    <row r="55" spans="1:7" ht="19.5" x14ac:dyDescent="0.4">
      <c r="A55" s="333" t="s">
        <v>8</v>
      </c>
      <c r="B55" s="334"/>
      <c r="C55" s="334"/>
      <c r="D55" s="334"/>
      <c r="E55" s="334"/>
      <c r="F55" s="334"/>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5" t="s">
        <v>36</v>
      </c>
      <c r="B63" s="336"/>
      <c r="C63" s="337"/>
      <c r="D63" s="244">
        <f>SUM(B56:C62)</f>
        <v>14</v>
      </c>
    </row>
    <row r="64" spans="1:7" x14ac:dyDescent="0.3">
      <c r="A64" s="335" t="s">
        <v>295</v>
      </c>
      <c r="B64" s="336"/>
      <c r="C64" s="337"/>
      <c r="D64" s="33">
        <f>D63/(COUNT(B56:C62)*2)</f>
        <v>1</v>
      </c>
    </row>
    <row r="65" spans="1:7" s="22" customFormat="1" x14ac:dyDescent="0.3">
      <c r="A65" s="26"/>
      <c r="B65" s="27"/>
      <c r="C65" s="27"/>
      <c r="D65" s="28"/>
      <c r="G65" s="126"/>
    </row>
    <row r="66" spans="1:7" ht="19.5" x14ac:dyDescent="0.4">
      <c r="A66" s="333" t="s">
        <v>130</v>
      </c>
      <c r="B66" s="334"/>
      <c r="C66" s="334"/>
      <c r="D66" s="334"/>
      <c r="E66" s="334"/>
      <c r="F66" s="334"/>
    </row>
    <row r="67" spans="1:7" ht="19.5" x14ac:dyDescent="0.4">
      <c r="A67" s="17" t="s">
        <v>271</v>
      </c>
      <c r="B67" s="100">
        <v>1</v>
      </c>
      <c r="C67" s="101"/>
      <c r="D67" s="102" t="s">
        <v>586</v>
      </c>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t="s">
        <v>32</v>
      </c>
      <c r="C79" s="94"/>
      <c r="D79" s="107" t="s">
        <v>587</v>
      </c>
      <c r="E79" s="105"/>
      <c r="F79" s="94"/>
    </row>
    <row r="80" spans="1:7" ht="36" x14ac:dyDescent="0.35">
      <c r="A80" s="43" t="s">
        <v>167</v>
      </c>
      <c r="B80" s="100" t="s">
        <v>32</v>
      </c>
      <c r="C80" s="120" t="str">
        <f>IF(B80=0, -5, "0")</f>
        <v>0</v>
      </c>
      <c r="D80" s="107"/>
      <c r="E80" s="105"/>
      <c r="F80" s="94"/>
    </row>
    <row r="81" spans="1:7" x14ac:dyDescent="0.3">
      <c r="A81" s="17" t="s">
        <v>299</v>
      </c>
      <c r="B81" s="100">
        <v>2</v>
      </c>
      <c r="C81" s="94"/>
      <c r="D81" s="107"/>
      <c r="E81" s="108"/>
      <c r="F81" s="94"/>
    </row>
    <row r="82" spans="1:7" ht="18" x14ac:dyDescent="0.35">
      <c r="A82" s="45" t="s">
        <v>297</v>
      </c>
      <c r="B82" s="100" t="s">
        <v>32</v>
      </c>
      <c r="C82" s="120" t="str">
        <f>IF(B82=0, -5, "0")</f>
        <v>0</v>
      </c>
      <c r="D82" s="107"/>
      <c r="E82" s="109"/>
      <c r="F82" s="94"/>
    </row>
    <row r="83" spans="1:7" x14ac:dyDescent="0.3">
      <c r="A83" s="17" t="s">
        <v>85</v>
      </c>
      <c r="B83" s="100">
        <v>2</v>
      </c>
      <c r="C83" s="94"/>
      <c r="D83" s="107"/>
      <c r="E83" s="108"/>
      <c r="F83" s="94"/>
    </row>
    <row r="84" spans="1:7" x14ac:dyDescent="0.3">
      <c r="A84" s="335" t="s">
        <v>36</v>
      </c>
      <c r="B84" s="336"/>
      <c r="C84" s="337"/>
      <c r="D84" s="244">
        <f>SUM(B67:C83)</f>
        <v>19</v>
      </c>
    </row>
    <row r="85" spans="1:7" x14ac:dyDescent="0.3">
      <c r="A85" s="335" t="s">
        <v>295</v>
      </c>
      <c r="B85" s="336"/>
      <c r="C85" s="337"/>
      <c r="D85" s="33">
        <f>D84/(COUNT(B67:C83)*2)</f>
        <v>0.95</v>
      </c>
    </row>
    <row r="86" spans="1:7" s="22" customFormat="1" x14ac:dyDescent="0.3">
      <c r="A86" s="26"/>
      <c r="B86" s="27"/>
      <c r="C86" s="27"/>
      <c r="D86" s="28"/>
      <c r="G86" s="126"/>
    </row>
    <row r="87" spans="1:7" ht="19.5" x14ac:dyDescent="0.4">
      <c r="A87" s="333" t="s">
        <v>211</v>
      </c>
      <c r="B87" s="334"/>
      <c r="C87" s="334"/>
      <c r="D87" s="334"/>
      <c r="E87" s="334"/>
      <c r="F87" s="334"/>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ht="33" x14ac:dyDescent="0.3">
      <c r="A95" s="20" t="s">
        <v>165</v>
      </c>
      <c r="B95" s="110">
        <v>1</v>
      </c>
      <c r="C95" s="94"/>
      <c r="D95" s="95" t="s">
        <v>588</v>
      </c>
      <c r="E95" s="94"/>
      <c r="F95" s="94"/>
    </row>
    <row r="96" spans="1:7" x14ac:dyDescent="0.3">
      <c r="A96" s="25" t="s">
        <v>282</v>
      </c>
      <c r="B96" s="110">
        <v>2</v>
      </c>
      <c r="C96" s="94"/>
      <c r="D96" s="95"/>
      <c r="E96" s="94"/>
      <c r="F96" s="94"/>
    </row>
    <row r="97" spans="1:7" x14ac:dyDescent="0.3">
      <c r="A97" s="25" t="s">
        <v>283</v>
      </c>
      <c r="B97" s="110">
        <v>2</v>
      </c>
      <c r="C97" s="94"/>
      <c r="D97" s="95" t="s">
        <v>597</v>
      </c>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5" t="s">
        <v>36</v>
      </c>
      <c r="B102" s="336"/>
      <c r="C102" s="337"/>
      <c r="D102" s="244">
        <f>SUM(B88:C101)</f>
        <v>25</v>
      </c>
    </row>
    <row r="103" spans="1:7" x14ac:dyDescent="0.3">
      <c r="A103" s="335" t="s">
        <v>295</v>
      </c>
      <c r="B103" s="336"/>
      <c r="C103" s="337"/>
      <c r="D103" s="33">
        <f>D102/(COUNT(B88:C101)*2)</f>
        <v>0.96153846153846156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3" t="s">
        <v>212</v>
      </c>
      <c r="B106" s="334"/>
      <c r="C106" s="334"/>
      <c r="D106" s="334"/>
      <c r="E106" s="334"/>
      <c r="F106" s="334"/>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5" t="s">
        <v>36</v>
      </c>
      <c r="B118" s="336"/>
      <c r="C118" s="337"/>
      <c r="D118" s="244">
        <f>SUM(B107:C117)</f>
        <v>22</v>
      </c>
      <c r="E118" s="13"/>
      <c r="F118" s="13"/>
      <c r="G118" s="126"/>
    </row>
    <row r="119" spans="1:7" s="22" customFormat="1" x14ac:dyDescent="0.3">
      <c r="A119" s="335" t="s">
        <v>295</v>
      </c>
      <c r="B119" s="336"/>
      <c r="C119" s="337"/>
      <c r="D119" s="33">
        <f>D118/(COUNT(B107:C117)*2)</f>
        <v>1</v>
      </c>
      <c r="E119" s="13"/>
      <c r="F119" s="13"/>
      <c r="G119" s="126"/>
    </row>
    <row r="120" spans="1:7" s="22" customFormat="1" x14ac:dyDescent="0.3">
      <c r="A120" s="26"/>
      <c r="B120" s="27"/>
      <c r="C120" s="27"/>
      <c r="D120" s="28"/>
      <c r="G120" s="126"/>
    </row>
    <row r="121" spans="1:7" ht="19.5" x14ac:dyDescent="0.4">
      <c r="A121" s="333" t="s">
        <v>185</v>
      </c>
      <c r="B121" s="334"/>
      <c r="C121" s="334"/>
      <c r="D121" s="334"/>
      <c r="E121" s="334"/>
      <c r="F121" s="334"/>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1</v>
      </c>
      <c r="C126" s="101"/>
      <c r="D126" s="107" t="s">
        <v>589</v>
      </c>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ht="33" x14ac:dyDescent="0.3">
      <c r="A129" s="20" t="s">
        <v>166</v>
      </c>
      <c r="B129" s="111">
        <v>1</v>
      </c>
      <c r="C129" s="121"/>
      <c r="D129" s="95" t="s">
        <v>590</v>
      </c>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5" t="s">
        <v>36</v>
      </c>
      <c r="B133" s="336"/>
      <c r="C133" s="337"/>
      <c r="D133" s="244">
        <f>SUM(B122:C132)</f>
        <v>20</v>
      </c>
    </row>
    <row r="134" spans="1:7" x14ac:dyDescent="0.3">
      <c r="A134" s="335" t="s">
        <v>295</v>
      </c>
      <c r="B134" s="336"/>
      <c r="C134" s="337"/>
      <c r="D134" s="32">
        <f>D133/(COUNT(B122:C132)*2)</f>
        <v>0.90909090909090906</v>
      </c>
    </row>
    <row r="135" spans="1:7" s="22" customFormat="1" x14ac:dyDescent="0.3">
      <c r="A135" s="26"/>
      <c r="B135" s="27"/>
      <c r="C135" s="27"/>
      <c r="D135" s="31"/>
      <c r="G135" s="126"/>
    </row>
    <row r="136" spans="1:7" ht="19.5" x14ac:dyDescent="0.4">
      <c r="A136" s="333" t="s">
        <v>71</v>
      </c>
      <c r="B136" s="334"/>
      <c r="C136" s="334"/>
      <c r="D136" s="334"/>
      <c r="E136" s="334"/>
      <c r="F136" s="334"/>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5" t="s">
        <v>36</v>
      </c>
      <c r="B149" s="336"/>
      <c r="C149" s="337"/>
      <c r="D149" s="244">
        <f>SUM(B137:C148)</f>
        <v>24</v>
      </c>
    </row>
    <row r="150" spans="1:7" x14ac:dyDescent="0.3">
      <c r="A150" s="335" t="s">
        <v>295</v>
      </c>
      <c r="B150" s="336"/>
      <c r="C150" s="337"/>
      <c r="D150" s="33">
        <f>D149/(COUNT(B137:C148)*2)</f>
        <v>1</v>
      </c>
    </row>
    <row r="151" spans="1:7" s="22" customFormat="1" x14ac:dyDescent="0.3">
      <c r="A151" s="26"/>
      <c r="B151" s="27"/>
      <c r="C151" s="27"/>
      <c r="D151" s="28"/>
      <c r="G151" s="126"/>
    </row>
    <row r="152" spans="1:7" ht="19.5" x14ac:dyDescent="0.4">
      <c r="A152" s="333" t="s">
        <v>217</v>
      </c>
      <c r="B152" s="334"/>
      <c r="C152" s="334"/>
      <c r="D152" s="334"/>
      <c r="E152" s="334"/>
      <c r="F152" s="334"/>
    </row>
    <row r="153" spans="1:7" ht="33" x14ac:dyDescent="0.3">
      <c r="A153" s="50" t="s">
        <v>279</v>
      </c>
      <c r="B153" s="94">
        <v>0</v>
      </c>
      <c r="C153" s="94"/>
      <c r="D153" s="95" t="s">
        <v>610</v>
      </c>
      <c r="E153" s="94"/>
      <c r="F153" s="94"/>
    </row>
    <row r="154" spans="1:7" x14ac:dyDescent="0.3">
      <c r="A154" s="17" t="s">
        <v>149</v>
      </c>
      <c r="B154" s="94">
        <v>2</v>
      </c>
      <c r="C154" s="94"/>
      <c r="D154" s="95"/>
      <c r="E154" s="94"/>
      <c r="F154" s="94"/>
    </row>
    <row r="155" spans="1:7" ht="18" x14ac:dyDescent="0.35">
      <c r="A155" s="40" t="s">
        <v>306</v>
      </c>
      <c r="B155" s="94">
        <v>0</v>
      </c>
      <c r="C155" s="120">
        <f>IF(B155=0, -5, "0")</f>
        <v>-5</v>
      </c>
      <c r="D155" s="95" t="s">
        <v>592</v>
      </c>
      <c r="E155" s="94"/>
      <c r="F155" s="94"/>
    </row>
    <row r="156" spans="1:7" ht="18" x14ac:dyDescent="0.35">
      <c r="A156" s="40" t="s">
        <v>307</v>
      </c>
      <c r="B156" s="94">
        <v>0</v>
      </c>
      <c r="C156" s="120">
        <f>IF(B156=0, -5, "0")</f>
        <v>-5</v>
      </c>
      <c r="D156" s="95" t="s">
        <v>592</v>
      </c>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5" t="s">
        <v>36</v>
      </c>
      <c r="B161" s="340"/>
      <c r="C161" s="341"/>
      <c r="D161" s="245">
        <f>SUM(B153:C160)</f>
        <v>0</v>
      </c>
    </row>
    <row r="162" spans="1:7" x14ac:dyDescent="0.3">
      <c r="A162" s="335" t="s">
        <v>295</v>
      </c>
      <c r="B162" s="336"/>
      <c r="C162" s="337"/>
      <c r="D162" s="33">
        <f>D161/(COUNT(B153:C160)*2)</f>
        <v>0</v>
      </c>
    </row>
    <row r="163" spans="1:7" s="22" customFormat="1" x14ac:dyDescent="0.3">
      <c r="A163" s="26"/>
      <c r="B163" s="27"/>
      <c r="C163" s="29"/>
      <c r="D163" s="30"/>
      <c r="G163" s="126"/>
    </row>
    <row r="164" spans="1:7" ht="19.5" x14ac:dyDescent="0.4">
      <c r="A164" s="333" t="s">
        <v>77</v>
      </c>
      <c r="B164" s="334"/>
      <c r="C164" s="334"/>
      <c r="D164" s="334"/>
      <c r="E164" s="334"/>
      <c r="F164" s="334"/>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5" t="s">
        <v>36</v>
      </c>
      <c r="B169" s="336"/>
      <c r="C169" s="337"/>
      <c r="D169" s="244">
        <f>SUM(B165:C168)</f>
        <v>8</v>
      </c>
    </row>
    <row r="170" spans="1:7" x14ac:dyDescent="0.3">
      <c r="A170" s="335" t="s">
        <v>295</v>
      </c>
      <c r="B170" s="336"/>
      <c r="C170" s="337"/>
      <c r="D170" s="33">
        <f>D169/(COUNT(B165:C168)*2)</f>
        <v>1</v>
      </c>
    </row>
    <row r="171" spans="1:7" s="22" customFormat="1" x14ac:dyDescent="0.3">
      <c r="A171" s="26"/>
      <c r="B171" s="27"/>
      <c r="C171" s="27"/>
      <c r="D171" s="28"/>
      <c r="G171" s="126"/>
    </row>
    <row r="172" spans="1:7" ht="19.5" x14ac:dyDescent="0.4">
      <c r="A172" s="338" t="s">
        <v>17</v>
      </c>
      <c r="B172" s="339"/>
      <c r="C172" s="339"/>
      <c r="D172" s="339"/>
      <c r="E172" s="339"/>
      <c r="F172" s="339"/>
    </row>
    <row r="173" spans="1:7" x14ac:dyDescent="0.3">
      <c r="A173" s="20" t="s">
        <v>180</v>
      </c>
      <c r="B173" s="94">
        <v>1</v>
      </c>
      <c r="C173" s="94"/>
      <c r="D173" s="119" t="s">
        <v>593</v>
      </c>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5" t="s">
        <v>36</v>
      </c>
      <c r="B177" s="336"/>
      <c r="C177" s="337"/>
      <c r="D177" s="244">
        <f>SUM(B173:C176)</f>
        <v>7</v>
      </c>
    </row>
    <row r="178" spans="1:7" x14ac:dyDescent="0.3">
      <c r="A178" s="335" t="s">
        <v>295</v>
      </c>
      <c r="B178" s="336"/>
      <c r="C178" s="337"/>
      <c r="D178" s="33">
        <f>D177/(COUNT(B173:C176)*2)</f>
        <v>0.875</v>
      </c>
    </row>
    <row r="179" spans="1:7" s="22" customFormat="1" x14ac:dyDescent="0.3">
      <c r="A179" s="26"/>
      <c r="B179" s="27"/>
      <c r="C179" s="27"/>
      <c r="D179" s="28"/>
      <c r="G179" s="126"/>
    </row>
    <row r="180" spans="1:7" ht="19.5" x14ac:dyDescent="0.4">
      <c r="A180" s="333" t="s">
        <v>78</v>
      </c>
      <c r="B180" s="334"/>
      <c r="C180" s="334"/>
      <c r="D180" s="334"/>
      <c r="E180" s="334"/>
      <c r="F180" s="334"/>
    </row>
    <row r="181" spans="1:7" x14ac:dyDescent="0.3">
      <c r="A181" s="44" t="s">
        <v>315</v>
      </c>
      <c r="B181" s="94">
        <v>1</v>
      </c>
      <c r="C181" s="94"/>
      <c r="D181" s="95" t="s">
        <v>594</v>
      </c>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ht="82.5" x14ac:dyDescent="0.3">
      <c r="A185" s="17" t="s">
        <v>309</v>
      </c>
      <c r="B185" s="94">
        <v>1</v>
      </c>
      <c r="C185" s="94"/>
      <c r="D185" s="95" t="s">
        <v>602</v>
      </c>
      <c r="E185" s="94"/>
      <c r="F185" s="94"/>
    </row>
    <row r="186" spans="1:7" x14ac:dyDescent="0.3">
      <c r="A186" s="335" t="s">
        <v>36</v>
      </c>
      <c r="B186" s="336"/>
      <c r="C186" s="337"/>
      <c r="D186" s="244">
        <f>SUM(B181:C185)</f>
        <v>8</v>
      </c>
    </row>
    <row r="187" spans="1:7" x14ac:dyDescent="0.3">
      <c r="A187" s="335" t="s">
        <v>295</v>
      </c>
      <c r="B187" s="336"/>
      <c r="C187" s="337"/>
      <c r="D187" s="33">
        <f>D186/(COUNT(B181:C185)*2)</f>
        <v>0.8</v>
      </c>
    </row>
    <row r="188" spans="1:7" s="22" customFormat="1" x14ac:dyDescent="0.3">
      <c r="A188" s="26"/>
      <c r="B188" s="27"/>
      <c r="C188" s="27"/>
      <c r="D188" s="28"/>
      <c r="G188" s="126"/>
    </row>
    <row r="189" spans="1:7" ht="19.5" x14ac:dyDescent="0.4">
      <c r="A189" s="333" t="s">
        <v>216</v>
      </c>
      <c r="B189" s="334"/>
      <c r="C189" s="334"/>
      <c r="D189" s="334"/>
      <c r="E189" s="334"/>
      <c r="F189" s="334"/>
    </row>
    <row r="190" spans="1:7" x14ac:dyDescent="0.3">
      <c r="A190" s="44" t="s">
        <v>371</v>
      </c>
      <c r="B190" s="94">
        <v>1</v>
      </c>
      <c r="C190" s="94"/>
      <c r="D190" s="94" t="s">
        <v>595</v>
      </c>
      <c r="E190" s="94"/>
      <c r="F190" s="94"/>
      <c r="G190" s="13"/>
    </row>
    <row r="191" spans="1:7" ht="18" x14ac:dyDescent="0.35">
      <c r="A191" s="67" t="s">
        <v>316</v>
      </c>
      <c r="B191" s="94" t="s">
        <v>32</v>
      </c>
      <c r="C191" s="120" t="str">
        <f>IF(B191=0, -5, "0")</f>
        <v>0</v>
      </c>
      <c r="D191" s="94"/>
      <c r="E191" s="94"/>
      <c r="F191" s="94"/>
    </row>
    <row r="192" spans="1:7" ht="33" x14ac:dyDescent="0.3">
      <c r="A192" s="20" t="s">
        <v>311</v>
      </c>
      <c r="B192" s="94">
        <v>1</v>
      </c>
      <c r="C192" s="94"/>
      <c r="D192" s="95" t="s">
        <v>596</v>
      </c>
      <c r="E192" s="94"/>
      <c r="F192" s="94"/>
    </row>
    <row r="193" spans="1:6" x14ac:dyDescent="0.3">
      <c r="A193" s="53" t="s">
        <v>189</v>
      </c>
      <c r="B193" s="94">
        <v>2</v>
      </c>
      <c r="C193" s="94"/>
      <c r="D193" s="94"/>
      <c r="E193" s="94"/>
      <c r="F193" s="94"/>
    </row>
    <row r="194" spans="1:6" x14ac:dyDescent="0.3">
      <c r="A194" s="335" t="s">
        <v>36</v>
      </c>
      <c r="B194" s="336"/>
      <c r="C194" s="337"/>
      <c r="D194" s="54">
        <f>SUM(B190:C193)</f>
        <v>4</v>
      </c>
    </row>
    <row r="195" spans="1:6" x14ac:dyDescent="0.3">
      <c r="A195" s="335" t="s">
        <v>295</v>
      </c>
      <c r="B195" s="336"/>
      <c r="C195" s="337"/>
      <c r="D195" s="33">
        <f>D194/(COUNT(B190:C193)*2)</f>
        <v>0.66666666666666663</v>
      </c>
    </row>
    <row r="197" spans="1:6" ht="18" x14ac:dyDescent="0.35">
      <c r="A197" s="64" t="s">
        <v>515</v>
      </c>
      <c r="B197" s="63"/>
      <c r="C197" s="63"/>
      <c r="D197" s="296">
        <f>E197/F197</f>
        <v>8.3333333333333329E-2</v>
      </c>
      <c r="E197" s="286">
        <f>COUNTIF('A3 Technique'!F17:F193,"ok")</f>
        <v>1</v>
      </c>
      <c r="F197" s="287">
        <f>COUNTA('A3 Technique'!F17:F193)</f>
        <v>12</v>
      </c>
    </row>
    <row r="198" spans="1:6" ht="22.5" x14ac:dyDescent="0.3">
      <c r="A198" s="35" t="s">
        <v>45</v>
      </c>
      <c r="B198" s="36"/>
      <c r="C198" s="37"/>
      <c r="D198" s="38">
        <f>SUM(D194,D186,D177,D169,D161,D63,D52,D33,D22,D118,D149,D133,D102,D84,D42)</f>
        <v>192</v>
      </c>
    </row>
    <row r="199" spans="1:6" ht="22.5" x14ac:dyDescent="0.3">
      <c r="A199" s="35" t="s">
        <v>323</v>
      </c>
      <c r="B199" s="36"/>
      <c r="C199" s="37"/>
      <c r="D199" s="39">
        <f>D198/(COUNT(B190:C193,B181:C185,B173:C176,B165:C168,B153:C160,B56:C62,B46:C51,B26:C32,B17:C21,B107:C117,B137:C148,B122:C132,B88:C101,B67:C83,B37:C41)*2)</f>
        <v>0.8571428571428571</v>
      </c>
    </row>
  </sheetData>
  <sheetProtection algorithmName="SHA-512" hashValue="Zyd/A5h2u6fJ7Hhiyyiq94u5mEO1sowUX3oRivAVu1xKR4iOevKrL2KlLH/Ioy8q5ABeCf1ZvBPELAqg9ctdYA==" saltValue="BxC/lQKvvepJIBrQwpkrXQ=="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1"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Admin</cp:lastModifiedBy>
  <cp:lastPrinted>2018-07-18T08:52:39Z</cp:lastPrinted>
  <dcterms:created xsi:type="dcterms:W3CDTF">2015-10-03T07:44:26Z</dcterms:created>
  <dcterms:modified xsi:type="dcterms:W3CDTF">2018-12-05T08:34:59Z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