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edina jadida\2019\5\"/>
    </mc:Choice>
  </mc:AlternateContent>
  <bookViews>
    <workbookView xWindow="0" yWindow="0" windowWidth="10005" windowHeight="7650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44" i="38" l="1"/>
  <c r="B8" i="39"/>
  <c r="B8" i="41"/>
  <c r="B8" i="43"/>
  <c r="B244" i="42" l="1"/>
  <c r="D244" i="42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73" i="29"/>
  <c r="B164" i="29"/>
  <c r="B154" i="29"/>
  <c r="B145" i="29"/>
  <c r="B136" i="29"/>
  <c r="B127" i="29"/>
  <c r="B125" i="29"/>
  <c r="B118" i="29"/>
  <c r="B109" i="29"/>
  <c r="B100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B126" i="29" s="1"/>
  <c r="F471" i="40"/>
  <c r="E471" i="40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D245" i="40" s="1"/>
  <c r="F244" i="38"/>
  <c r="E244" i="40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8"/>
  <c r="B129" i="38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B244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129" i="36"/>
  <c r="D197" i="39" l="1"/>
  <c r="D197" i="41"/>
  <c r="D149" i="39"/>
  <c r="D150" i="39" s="1"/>
  <c r="D118" i="39"/>
  <c r="D119" i="39" s="1"/>
  <c r="D102" i="39"/>
  <c r="D103" i="39" s="1"/>
  <c r="D63" i="39"/>
  <c r="D64" i="39" s="1"/>
  <c r="D129" i="40"/>
  <c r="B129" i="40" s="1"/>
  <c r="D203" i="42"/>
  <c r="D204" i="42" s="1"/>
  <c r="D227" i="42"/>
  <c r="D228" i="42" s="1"/>
  <c r="D197" i="43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68" i="40"/>
  <c r="D370" i="40"/>
  <c r="D371" i="40" s="1"/>
  <c r="B99" i="29" s="1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725" i="38"/>
  <c r="D726" i="38" s="1"/>
  <c r="B171" i="29" s="1"/>
  <c r="D227" i="38"/>
  <c r="D228" i="38" s="1"/>
  <c r="D344" i="38"/>
  <c r="D345" i="38" s="1"/>
  <c r="D627" i="38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D471" i="38"/>
  <c r="B471" i="38" s="1"/>
  <c r="D472" i="38" s="1"/>
  <c r="D475" i="38" s="1"/>
  <c r="D476" i="38" s="1"/>
  <c r="B116" i="29" s="1"/>
  <c r="D424" i="38"/>
  <c r="B424" i="38" s="1"/>
  <c r="D425" i="38" s="1"/>
  <c r="D428" i="38" s="1"/>
  <c r="D429" i="38" s="1"/>
  <c r="B107" i="29" s="1"/>
  <c r="D366" i="38"/>
  <c r="B366" i="38" s="1"/>
  <c r="D367" i="38" s="1"/>
  <c r="D368" i="38" s="1"/>
  <c r="D299" i="38"/>
  <c r="B299" i="38" s="1"/>
  <c r="D300" i="38" s="1"/>
  <c r="D185" i="38"/>
  <c r="D129" i="38"/>
  <c r="D130" i="38" s="1"/>
  <c r="D131" i="38" s="1"/>
  <c r="B62" i="29" s="1"/>
  <c r="D43" i="38"/>
  <c r="B43" i="38" s="1"/>
  <c r="D44" i="38" s="1"/>
  <c r="D47" i="38" s="1"/>
  <c r="D48" i="38" s="1"/>
  <c r="B53" i="29" s="1"/>
  <c r="D266" i="38"/>
  <c r="D588" i="38"/>
  <c r="D589" i="38" s="1"/>
  <c r="D723" i="38"/>
  <c r="D198" i="39" l="1"/>
  <c r="D199" i="39" s="1"/>
  <c r="B11" i="39" s="1"/>
  <c r="D609" i="38"/>
  <c r="D610" i="38" s="1"/>
  <c r="B143" i="29" s="1"/>
  <c r="D672" i="38"/>
  <c r="D673" i="38" s="1"/>
  <c r="B152" i="29" s="1"/>
  <c r="D569" i="38"/>
  <c r="D570" i="38" s="1"/>
  <c r="B134" i="29" s="1"/>
  <c r="D567" i="38"/>
  <c r="D473" i="38"/>
  <c r="D426" i="38"/>
  <c r="D301" i="38"/>
  <c r="D303" i="38"/>
  <c r="D304" i="38" s="1"/>
  <c r="B89" i="29" s="1"/>
  <c r="D248" i="38"/>
  <c r="D249" i="38" s="1"/>
  <c r="B80" i="29" s="1"/>
  <c r="B185" i="38"/>
  <c r="D186" i="38" s="1"/>
  <c r="D370" i="38"/>
  <c r="D371" i="38" s="1"/>
  <c r="B98" i="29" s="1"/>
  <c r="D473" i="42"/>
  <c r="D475" i="42"/>
  <c r="D476" i="42" s="1"/>
  <c r="D368" i="42"/>
  <c r="D370" i="42"/>
  <c r="D371" i="42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0" i="29" l="1"/>
  <c r="D187" i="38"/>
  <c r="B71" i="29" s="1"/>
  <c r="D729" i="38"/>
  <c r="D730" i="38" s="1"/>
  <c r="B35" i="29" s="1"/>
  <c r="D729" i="42"/>
  <c r="D730" i="42" s="1"/>
  <c r="D726" i="42"/>
  <c r="D726" i="40"/>
  <c r="B172" i="29" s="1"/>
  <c r="D729" i="40"/>
  <c r="D730" i="40" s="1"/>
  <c r="B25" i="29" l="1"/>
  <c r="B12" i="38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<sst xmlns="http://schemas.openxmlformats.org/spreadsheetml/2006/main" count="5445" uniqueCount="745">
  <si>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</si>
  <si>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</si>
  <si>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</si>
  <si>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</si>
  <si>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</si>
  <si>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</si>
  <si>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</si>
  <si>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</si>
  <si>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</si>
  <si>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</si>
  <si>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</si>
  <si>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</si>
  <si>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</si>
  <si>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</si>
  <si>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</si>
  <si>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</si>
  <si>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</si>
  <si>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</si>
  <si>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</si>
  <si>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</si>
  <si>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</si>
  <si>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</si>
  <si>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</si>
  <si>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</si>
  <si>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</si>
  <si>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</si>
  <si>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</si>
  <si>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</si>
  <si>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</si>
  <si>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</si>
  <si>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</si>
  <si>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</si>
  <si>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</si>
  <si>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</si>
  <si>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</si>
  <si>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</si>
  <si>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</si>
  <si>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</si>
  <si>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</si>
  <si>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</si>
  <si>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</si>
  <si>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</si>
  <si>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</si>
  <si>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</si>
  <si>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</si>
  <si>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</si>
  <si>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</si>
  <si>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</si>
  <si>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</si>
  <si>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</si>
  <si>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</si>
  <si>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</si>
  <si>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</si>
  <si>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</si>
  <si>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</si>
  <si>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</si>
  <si>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</si>
  <si>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</si>
  <si>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</si>
  <si>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</si>
  <si>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</si>
  <si>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</si>
  <si>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</si>
  <si>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</si>
  <si>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</si>
  <si>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</si>
  <si>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</si>
  <si>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</si>
  <si>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</si>
  <si>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</si>
  <si>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</si>
  <si>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</si>
  <si>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</si>
  <si>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</si>
  <si>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</si>
  <si>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</si>
  <si>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</si>
  <si>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</si>
  <si>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</si>
  <si>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</si>
  <si>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</si>
  <si>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</si>
  <si>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</si>
  <si>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</si>
  <si>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</si>
  <si>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</si>
  <si>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</si>
  <si>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</si>
  <si>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</si>
  <si>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</si>
  <si>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</si>
  <si>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</si>
  <si>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</si>
  <si>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</si>
  <si>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</si>
  <si>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</si>
  <si>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</si>
  <si>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</si>
  <si>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</si>
  <si>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</si>
  <si>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</si>
  <si>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</si>
  <si>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</si>
  <si>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</si>
  <si>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</si>
  <si>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</si>
  <si>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</si>
  <si>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</si>
  <si>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</si>
  <si>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</si>
  <si>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</si>
  <si>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</si>
  <si>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</si>
  <si>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</si>
  <si>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</si>
  <si>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</si>
  <si>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</si>
  <si>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</si>
  <si>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</si>
  <si>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</si>
  <si>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</si>
  <si>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</si>
  <si>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</si>
  <si>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</si>
  <si>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</si>
  <si>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</si>
  <si>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</si>
  <si>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</si>
  <si>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</si>
  <si>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</si>
  <si>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</si>
  <si>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</si>
  <si>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</si>
  <si>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</si>
  <si>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</si>
  <si>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</si>
  <si>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</si>
  <si>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</si>
  <si>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</si>
  <si>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</si>
  <si>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</si>
  <si>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</si>
  <si>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</si>
  <si>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</si>
  <si>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</si>
  <si>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</si>
  <si>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</si>
  <si>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</si>
  <si>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</si>
  <si>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</si>
  <si>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</si>
  <si>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</si>
  <si>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</si>
  <si>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</si>
  <si>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</si>
  <si>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</si>
  <si>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</si>
  <si>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</si>
  <si>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</si>
  <si>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</si>
  <si>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</si>
  <si>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</si>
  <si>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</si>
  <si>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</si>
  <si>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</si>
  <si>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</si>
  <si>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</si>
  <si>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</si>
  <si>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</si>
  <si>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</si>
  <si>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</si>
  <si>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</si>
  <si>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</si>
  <si>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</si>
  <si>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</si>
  <si>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</si>
  <si>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</si>
  <si>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</si>
  <si>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</si>
  <si>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</si>
  <si>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</si>
  <si>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</si>
  <si>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</si>
  <si>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</si>
  <si>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</si>
  <si>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</si>
  <si>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</si>
  <si>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</si>
  <si>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</si>
  <si>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</si>
  <si>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</si>
  <si>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</si>
  <si>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</si>
  <si>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</si>
  <si>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</si>
  <si>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</si>
  <si>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</si>
  <si>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</si>
  <si>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</si>
  <si>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</si>
  <si>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</si>
  <si>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</si>
  <si>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</si>
  <si>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</si>
  <si>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</si>
  <si>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</si>
  <si>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</si>
  <si>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</si>
  <si>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</si>
  <si>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</si>
  <si>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</si>
  <si>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</si>
  <si>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</si>
  <si>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</si>
  <si>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</si>
  <si>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</si>
  <si>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</si>
  <si>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</si>
  <si>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</si>
  <si>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</si>
  <si>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</si>
  <si>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</si>
  <si>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</si>
  <si>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</si>
  <si>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</si>
  <si>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</si>
  <si>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</si>
  <si>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</si>
  <si>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</si>
  <si>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</si>
  <si>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</si>
  <si>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</si>
  <si>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</si>
  <si>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</si>
  <si>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</si>
  <si>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</si>
  <si>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</si>
  <si>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</si>
  <si>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</si>
  <si>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</si>
  <si>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</si>
  <si>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</si>
  <si>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</si>
  <si>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</si>
  <si>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</si>
  <si>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</si>
  <si>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</si>
  <si>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</si>
  <si>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</si>
  <si>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</si>
  <si>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</si>
  <si>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</si>
  <si>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</si>
  <si>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</si>
  <si>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</si>
  <si>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</si>
  <si>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</si>
  <si>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</si>
  <si>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</si>
  <si>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</si>
  <si>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</si>
  <si>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</si>
  <si>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</si>
  <si>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</si>
  <si>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</si>
  <si>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</si>
  <si>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</si>
  <si>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</si>
  <si>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</si>
  <si>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</si>
  <si>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</si>
  <si>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</si>
  <si>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</si>
  <si>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</si>
  <si>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</si>
  <si>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</si>
  <si>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</si>
  <si>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</si>
  <si>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</si>
  <si>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</si>
  <si>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</si>
  <si>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</si>
  <si>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</si>
  <si>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</si>
  <si>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</si>
  <si>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</si>
  <si>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</si>
  <si>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</si>
  <si>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</si>
  <si>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</si>
  <si>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</si>
  <si>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</si>
  <si>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</si>
  <si>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</si>
  <si>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</si>
  <si>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</si>
  <si>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</si>
  <si>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</si>
  <si>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</si>
  <si>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</si>
  <si>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</si>
  <si>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</si>
  <si>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</si>
  <si>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</si>
  <si>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</si>
  <si>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</si>
  <si>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</si>
  <si>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</si>
  <si>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</si>
  <si>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</si>
  <si>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</si>
  <si>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</si>
  <si>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</si>
  <si>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</si>
  <si>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</si>
  <si>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</si>
  <si>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</si>
  <si>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</si>
  <si>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</si>
  <si>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</si>
  <si>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</si>
  <si>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</si>
  <si>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</si>
  <si>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</si>
  <si>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</si>
  <si>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</si>
  <si>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</si>
  <si>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</si>
  <si>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</si>
  <si>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</si>
  <si>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</si>
  <si>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</si>
  <si>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</si>
  <si>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</si>
  <si>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</si>
  <si>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</si>
  <si>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</si>
  <si>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</si>
  <si>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</si>
  <si>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</si>
  <si>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</si>
  <si>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</si>
  <si>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</si>
  <si>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</si>
  <si>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</si>
  <si>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</si>
  <si>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</si>
  <si>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</si>
  <si>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</si>
  <si>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</si>
  <si>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</si>
  <si>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</si>
  <si>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</si>
  <si>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</si>
  <si>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</si>
  <si>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</si>
  <si>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</si>
  <si>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</si>
  <si>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</si>
  <si>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</si>
  <si>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</si>
  <si>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</si>
  <si>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</si>
  <si>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</si>
  <si>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</si>
  <si>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</si>
  <si>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</si>
  <si>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</si>
  <si>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</si>
  <si>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</si>
  <si>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</si>
  <si>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</si>
  <si>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</si>
  <si>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</si>
  <si>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</si>
  <si>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</si>
  <si>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</si>
  <si>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</si>
  <si>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</si>
  <si>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</si>
  <si>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</si>
  <si>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</si>
  <si>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</si>
  <si>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</si>
  <si>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</si>
  <si>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</si>
  <si>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</si>
  <si>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</si>
  <si>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</si>
  <si>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</si>
  <si>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</si>
  <si>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</si>
  <si>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</si>
  <si>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</si>
  <si>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</si>
  <si>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</si>
  <si>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</si>
  <si>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</si>
  <si>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</si>
  <si>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</si>
  <si>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</si>
  <si>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</si>
  <si>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</si>
  <si>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</si>
  <si>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</si>
  <si>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</si>
  <si>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</si>
  <si>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</si>
  <si>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</si>
  <si>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</si>
  <si>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</si>
  <si>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</si>
  <si>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</si>
  <si>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</si>
  <si>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</si>
  <si>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</si>
  <si>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</si>
  <si>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</si>
  <si>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</si>
  <si>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</si>
  <si>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</si>
  <si>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</si>
  <si>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</si>
  <si>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</si>
  <si>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</si>
  <si>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</si>
  <si>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</si>
  <si>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</si>
  <si>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</si>
  <si>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</si>
  <si>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</si>
  <si>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</si>
  <si>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</si>
  <si>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</si>
  <si>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</si>
  <si>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</si>
  <si>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</si>
  <si>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</si>
  <si>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</si>
  <si>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</si>
  <si>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</si>
  <si>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</si>
  <si>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</si>
  <si>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</si>
  <si>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</si>
  <si>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</si>
  <si>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</si>
  <si>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</si>
  <si>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</si>
  <si>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</si>
  <si>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</si>
  <si>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</si>
  <si>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</si>
  <si>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</si>
  <si>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</si>
  <si>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</si>
  <si>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</si>
  <si>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</si>
  <si>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</si>
  <si>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</si>
  <si>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</si>
  <si>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</si>
  <si>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</si>
  <si>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</si>
  <si>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</si>
  <si>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</si>
  <si>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</si>
  <si>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</si>
  <si>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</si>
  <si>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</si>
  <si>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</si>
  <si>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</si>
  <si>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</si>
  <si>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</si>
  <si>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</si>
  <si>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</si>
  <si>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Raja Bouhalfaya</t>
  </si>
  <si>
    <t>Directeur du magasin et chefs rayons</t>
  </si>
  <si>
    <t>Dernière vérification effectuée le 04/02.</t>
  </si>
  <si>
    <t>Utiliser les produits mentionnés dans la procédure correspondants à chaque équipement.</t>
  </si>
  <si>
    <t>Prévoir des bacs protégés pour l'entreposage des emballages.</t>
  </si>
  <si>
    <t>Respecter la durée de 10 minutes mentionnée au niveau de la fiche d'enregistrement de cette opération.</t>
  </si>
  <si>
    <t>Test de traçabilité effectué sur 2 échantillons:
1/*2 Tartes au chocolat: Conforme
2/*3 CRB Chocolat: 1 pièce n'a pas été retrouvée.</t>
  </si>
  <si>
    <t>Vérifier les enregistrements de tous les articles mis en décongélation.</t>
  </si>
  <si>
    <t>Dernière vérification effectuée le 07/02/19.</t>
  </si>
  <si>
    <t>Absence d'enregistrement de la vérification du thermomètre du rayon.</t>
  </si>
  <si>
    <t>Respecter la durée de trempage de 10 minutes mentionnée au niveau de la fiche d'enregistrement de la décontamination.</t>
  </si>
  <si>
    <t>Avertir les fournisseurs sur les écarts relatifs à l'intégrité des emballages et à la conformité des étiquettes.</t>
  </si>
  <si>
    <t>Certains produits emballés n'étaient pas tracés:
1/Râpé Gruyère Fromy (emballé le 16/02)
2/Pizatelo (Emballé le 18/02)
3/Edam Boy (Emballé le 18/02)</t>
  </si>
  <si>
    <t>Assurer l'enregistrement de la traçabilité de tous les produits exposés.</t>
  </si>
  <si>
    <t>1/Le Jambon 3 poivres était muni de deux dates d'ouvertures différentes: le 07/02 et le 14/02.
2/Absence d'enregistrement de la traçabilité pour les 2 articles: Jambon de bœuf fumé (Entamé le 12/02) et Jambon Oméga (Entamé le 13/02).</t>
  </si>
  <si>
    <t>.</t>
  </si>
  <si>
    <t xml:space="preserve">
</t>
  </si>
  <si>
    <t>Présence de cartons contenant les emballages au niveau du laboratoire.</t>
  </si>
  <si>
    <t>Aviser le fournisseur sur l'écart de poids relatif au pain complet.</t>
  </si>
  <si>
    <t>Réaliser mensuellement la vérification du thermomètre.</t>
  </si>
  <si>
    <t>Vérifier les quantités exactes des produits pour avoir une concordance entre les quantités tracées et celles vendues.</t>
  </si>
  <si>
    <t>Absence de l'ancien rapport et du plan d'action correspondant.</t>
  </si>
  <si>
    <t>Afficher le rapport précédent et établir son plan d'action.</t>
  </si>
  <si>
    <t>Les températures à cœur des deux CF positive/négative, n'étaient pas mesurées pour le mois de Février.</t>
  </si>
  <si>
    <t>Prélever les températures à cœur des CF, et cela le 15 du mois.</t>
  </si>
  <si>
    <t>Garder la date initiale de l'emballage pour ne pas prolonger la DLC.</t>
  </si>
  <si>
    <t>Dernière vérification effectuée le 01/02/2019.</t>
  </si>
  <si>
    <t>Absence de l'ancien rapport d'audit et de son plan d'action;</t>
  </si>
  <si>
    <t>Afficher le rapport d'audit précédent et établir son plan d'action.</t>
  </si>
  <si>
    <t>La même CF était destinée au stockage des viandes rouges et des produits de volailles.</t>
  </si>
  <si>
    <t>Une séparation au niveau de la CF est à prévoir .</t>
  </si>
  <si>
    <t>Dernière vérification effectuée le 04/02/2019.</t>
  </si>
  <si>
    <t>Manque de propreté d'un couteau jaune retrouvé dans le compartiment réservé au rangement des couteaux au niveau du meuble.</t>
  </si>
  <si>
    <t>Assurer un nettoyage convenable des ustensiles de découpe.</t>
  </si>
  <si>
    <t>Exposition des abats dans un récipient dépourvu d'égouttoir.</t>
  </si>
  <si>
    <t>Prévoir des égouttoirs pour l'exposition des abats.</t>
  </si>
  <si>
    <t>Absence du plan d'action correspondant au dernier rapport.</t>
  </si>
  <si>
    <t>Etablir un plan d'action à la suite de chaque audit.</t>
  </si>
  <si>
    <t>Utilisation du produit Agrinet, au niveau de la station de nettoyage du labo. Or, le produit indiqué au niveau de la procédure était le Depta DMD.</t>
  </si>
  <si>
    <t>Dernière vérification effectuée le 01/02/2019</t>
  </si>
  <si>
    <t>Absence de savon liquide au niveau du stand.</t>
  </si>
  <si>
    <t>Approvisionner le rayon en distributeur de savon liquide.</t>
  </si>
  <si>
    <t>Utilisation du produit Agrinet,or le produit mentionné au niveau de la procédure est le DEPTA.</t>
  </si>
  <si>
    <t>Utiliser les produits mentionnés au niveau des protocoles de N/D;</t>
  </si>
  <si>
    <t>La zone en dessous des caisses d'exposition des pommes de terre était souillée par de la terre.</t>
  </si>
  <si>
    <t>Absence d'ardoises mentionnant les dénominations et les prix pour les produits: Fenouils et fèves.</t>
  </si>
  <si>
    <t>Assurer un balisage pour tous les produits exposés.</t>
  </si>
  <si>
    <t>Attribuer la dénomination exacte des produits emballés.</t>
  </si>
  <si>
    <t>Le relevé mensuel des températures n'était pas effectué pour le mois de Janvier.</t>
  </si>
  <si>
    <t>Effectuer tous les enregistrements requis au niveau de l'autocontrôle des températures.</t>
  </si>
  <si>
    <t>Certains raviers étaient dépourvus de louches individuelles.</t>
  </si>
  <si>
    <t>Prévoir une louche par produit.</t>
  </si>
  <si>
    <t xml:space="preserve">Dépassement de la DLC du fournisseur au niveau des étiquettes Carrefour collés sur les produits:
1/Poivre noir moulu: DLC fournisseur le 15/05/19 et DLC ticket balance le 20/05/19.
2/Piment fort moulu: DLC fournisseur le 19/04/2019 et DLC ticket balance le 05/05/19.
</t>
  </si>
  <si>
    <t>Présence de sucre déversé au niveau du sol dans l'une des zones de la réserve.</t>
  </si>
  <si>
    <t>Le nettoyage du sol est à renforcer.</t>
  </si>
  <si>
    <t>Manque de propreté de la casserole utilisée pour le remplissage du sucre dans les sachets.</t>
  </si>
  <si>
    <t>Assurer un nettoyage convenable de ce matériel.</t>
  </si>
  <si>
    <t>Assurer le dépoussiérage des produits exposés.</t>
  </si>
  <si>
    <t>Assurer le balisage de tous les produits exposés.</t>
  </si>
  <si>
    <t>Absence de l'enregistrement des autocontrôles des opérations de nettoyage/désinfection.</t>
  </si>
  <si>
    <t>Prévoir une fiche pour l'enregistrement des autocontrôles.</t>
  </si>
  <si>
    <t>Absence du produit Agrinet mentionné au niveau de la procédure de N/D.</t>
  </si>
  <si>
    <t>Présence de piqûres de moisissures au niveau des supports des portes-étiquettes.</t>
  </si>
  <si>
    <t>1/Présence de piqûres de moisissures au niveau des jointures des vitres du meuble bas.
2/Accumulation de souillures au niveau du cache démonté au niveau du coin du meuble.</t>
  </si>
  <si>
    <t>Renforcer les opérations de nettoyage des jointures du meuble.</t>
  </si>
  <si>
    <t>Le meuble froid des aliments pour animaux n'était pas inclus dans les autocontrôles de la chaine du froid.</t>
  </si>
  <si>
    <t>Effectuer les autocontrôles de températures de la totalité des meubles.</t>
  </si>
  <si>
    <t>Prévoir le poinçonnage de cette balance.</t>
  </si>
  <si>
    <t>La procédure de destruction des produits n'était pas disponible le jour de l'audit.</t>
  </si>
  <si>
    <t>Prévoir et communiquer la procédure de destruction des produits.</t>
  </si>
  <si>
    <t>Manque d'étanchéité au niveau du grillage de la clôture de la zone de la réception.</t>
  </si>
  <si>
    <t>Prévoir une protection du grillage.</t>
  </si>
  <si>
    <t>Le sol était crevassé à plusieurs niveaux.</t>
  </si>
  <si>
    <t>Effectuer les réparations nécessaires du sol.</t>
  </si>
  <si>
    <t>Température mesurée: 7,4°C.</t>
  </si>
  <si>
    <t>Même CF que les fruits et légumes.</t>
  </si>
  <si>
    <t>Taux d'hygrométrie mesuré: 44%.</t>
  </si>
  <si>
    <t>Meuble des produits surgelés: Le cache au niveau du coin était démonté.</t>
  </si>
  <si>
    <t>Présence de givre dans une partie du meuble  d'exposition des produits surgelés.</t>
  </si>
  <si>
    <t>Températures affichées: 4°C, 2°C, 3°C 
Températures prélevées: 3,4°C, 2,6°C et 5,1°C.
Meuble (-): température mesurée de l'ordre de -19°C,</t>
  </si>
  <si>
    <t>Les mentions DF, DLC et numéros de lots étaient illisibles sur des boudins de charcuterie du fournisseur Chahia.</t>
  </si>
  <si>
    <t>1/Absence de la dénomination du produit sur certaines étiquettes Carrefour.
2/Absence de balisage (nom produit/prix) pour le produit exposé  Provolone Fumé.
3/Entreposage des étiquettes des prix au dessus des grilles de soufflage.</t>
  </si>
  <si>
    <t>CF positive:
Température affichée: 2,2°C
Température mesurée: 4,6°C</t>
  </si>
  <si>
    <t>Température affichée: 2°C et prélevée: 5,6°C.</t>
  </si>
  <si>
    <t>Problème de stagnation d'eau au niveau du stand et du laboratoire.</t>
  </si>
  <si>
    <t>Procéder au remplacement du cache.</t>
  </si>
  <si>
    <t>La chambranle de la CF PLS était abîmée.</t>
  </si>
  <si>
    <t>Procéder aux réparations nécessaires.</t>
  </si>
  <si>
    <t>Effectuer le dégivrage nécessaire.</t>
  </si>
  <si>
    <t>Revoir le possibilités d'évacuation des eaux du stand/labo.</t>
  </si>
  <si>
    <t>Présence de piqûres de moisissures au niveau des grilles de l'évaporateur du laboratoire.</t>
  </si>
  <si>
    <t>Température prélevée au niveau de la CF positive était de 1,6°C.</t>
  </si>
  <si>
    <t>Température mesurée: 8,6°C.</t>
  </si>
  <si>
    <t>Meuble froid:
Température affichée: 5°C
Température mesurée: 5,9°C</t>
  </si>
  <si>
    <t>L'un des afficheurs de température du meuble n'était pas fonctionnel.</t>
  </si>
  <si>
    <t>Revoir le fonctionnement de cet afficheur.</t>
  </si>
  <si>
    <t>Températures affichées: 3,6°C, 5,4°C.
Températures mesurées: 1,2°C et 1,8°C</t>
  </si>
  <si>
    <t>Présence de piqûres de moisissures au niveau des grilles des évaporateurs.</t>
  </si>
  <si>
    <t>Un nettoyage de ce dispositif est requis.</t>
  </si>
  <si>
    <t>Température mesurée: 0,6°C</t>
  </si>
  <si>
    <t>Température mesurée: 10,6°C</t>
  </si>
  <si>
    <t>Ecaillement du revêtement du meuble d'exposition LS</t>
  </si>
  <si>
    <t>Températures affichées: 2,6°C, 3,1°C
Températures mesurées: 3,6°C et 4,7°C</t>
  </si>
  <si>
    <t>Température mesurée: 4,1°C</t>
  </si>
  <si>
    <t>Meuble des surgelés: 
Température affichée: -21°C
Température mesurée: -15°C</t>
  </si>
  <si>
    <t xml:space="preserve">
Problème de stagnation d'eau au niveau de la CF</t>
  </si>
  <si>
    <t>Présence de rouille au niveau de la fabrique de glace.</t>
  </si>
  <si>
    <t>Procéder à un traitement anti-rouille.</t>
  </si>
  <si>
    <t>1/Manque de cache pour le distributeur de papier du labo traiteur.
2/Distributeur abîmé au niveau du rayon charcuterie/fromages.</t>
  </si>
  <si>
    <t>Fournir ces dispositifs.</t>
  </si>
  <si>
    <t>Fournir ces dispositifs.
Remplacer les dispositifs défaillants.</t>
  </si>
  <si>
    <t>Présence d'une fuite d'eau au niveau du poste lave-mains du rayon charcuterie/fromages.</t>
  </si>
  <si>
    <t>Procéder à la réparation de la fuite à ce niveau.</t>
  </si>
  <si>
    <t>1/Présence de traces de rouille au niveau des jointures murales de la CF+ PLS;
2/Présence de traces de rouilles au niveau de certaines étagères du rayon PGC.</t>
  </si>
  <si>
    <t>Des traitements anti-rouille sont requis.</t>
  </si>
  <si>
    <t>Améliorer l'étanchéité de la porte.</t>
  </si>
  <si>
    <t>Absence de DEIV au niveau du local déchets.</t>
  </si>
  <si>
    <t>Prévoir un DEIV à ce niveau.</t>
  </si>
  <si>
    <t>Procéder aux réparations nécessaires des poubelles.</t>
  </si>
  <si>
    <t>Revoir le système d'évacuation des eaux.</t>
  </si>
  <si>
    <t>Des écarts techniques étaient en cours de traitement.</t>
  </si>
  <si>
    <t>Planifier les réparations nécessaires.</t>
  </si>
  <si>
    <t>Présence d'une quantité de givre dans un compartiment du meuble des surgelés PLS.</t>
  </si>
  <si>
    <t>Effectuer les opérations de dégivrage nécessaire.</t>
  </si>
  <si>
    <t xml:space="preserve">Absence du référentiel qualité </t>
  </si>
  <si>
    <t>Afficher le référentiel 2019 au niveau du rayon.</t>
  </si>
  <si>
    <t>Absence du plan d'action suite au dernier rapport d'audit.</t>
  </si>
  <si>
    <t>Prévoir le plan d'action correspondant au rapport d'audit.</t>
  </si>
  <si>
    <t>Médina Jadida</t>
  </si>
  <si>
    <t>Présence de traces de rouilles sur certaines étagères d'exposition.</t>
  </si>
  <si>
    <t>Procéder à un traitement anti-rouille ou le remplacement des étagères usées.</t>
  </si>
  <si>
    <t>Renforcer les opérations de nettoyage.</t>
  </si>
  <si>
    <t>Le nettoyage de la balance effectué par le produit Deptal MCL; le produit mentionné au niveau de la procédure était l'Agrinet.</t>
  </si>
  <si>
    <t xml:space="preserve">Le temps de trempage des fruits/œufs dans l'eau Javellisée était de 15 minutes. </t>
  </si>
  <si>
    <t>Derniers résultats d'analyses dataient du mois de Mai 2018; résultats conformes.</t>
  </si>
  <si>
    <t>La durée de trempage dans l'eau Javellisée était de 15 minutes.</t>
  </si>
  <si>
    <t xml:space="preserve">Des morceaux de fromages Gruyère de Jerba préalablement emballés le 18/02 étaient réemballés le jour de l'audit le
19/02 et cela suite à un changement de prix. </t>
  </si>
  <si>
    <t>1/Produits volailles LS: Les barquettes d'escalopes de dindes n'étaient pas tracées à la date du 18/02.
2/Les quantités ajoutées au niveau de la vente Trad. et LS, n'étaient pas mentionnées au niveau des fiches de traçabilité. Pour cela , les quantités vendues sont supérieures aux quantités tracées.</t>
  </si>
  <si>
    <t>Assurer l'enregistrement de tous les produits mis au niveau Trad. et LS, et mentionner les quantités ajoutées au cours de la journée.</t>
  </si>
  <si>
    <t>Les produits utilisés doivent correspondre à ceux mentionnés au niveau des protocoles de N/D.</t>
  </si>
  <si>
    <t>Renforcer les opérations de nettoyage en dessous des caisses.</t>
  </si>
  <si>
    <t>Des dattes non branchées mises en barquettes au niveau du magasin, étaient étiquetées aven la dénomination de Dattes branchées.</t>
  </si>
  <si>
    <t>Présence de poussières sur les couvercles des boites de conserve.</t>
  </si>
  <si>
    <t>Absence d'étiquettes mentionnant la dénomination et les prix des produits:
1/ Muesli cacao/fraise et fraise/nature
2/Mayonnaise épicée Bonna.</t>
  </si>
  <si>
    <t>Utiliser les produits correspondants aux protocoles de N/D.</t>
  </si>
  <si>
    <t>Renforcer le nettoyage au niveau des supports des portes étiquettes.</t>
  </si>
  <si>
    <t>Le poste lave-mains n'était pas correctement fixé au niveau du rayon charcuterie/fromages.</t>
  </si>
  <si>
    <t>Les systèmes d'ouvertures à pédales étaient défaillantes au niveau du stand boucherie, labo traiteur et rayon FLEG.</t>
  </si>
  <si>
    <t>Problème de stagnation d'eau au niveau du rayon traiteur et de la CF poissonnerie.</t>
  </si>
  <si>
    <t>1/Présence d'une fissure au niveau du revêtement du sol de la CF.
2/Présence de traces de rouille au niveau des jointures, avec écaillement du revêtement mural.</t>
  </si>
  <si>
    <t>1/Réparer la fissure du revêtement.
2/Procéder aux réparations nécessaires des jointures.</t>
  </si>
  <si>
    <t>Meuble IV éme gamme:
Température affichée: 3°C
Température mesurée: 4,6°C</t>
  </si>
  <si>
    <t>Température affichée: 3,2°C et mesurée 5,2°C.</t>
  </si>
  <si>
    <t xml:space="preserve">
Revoir l'évacuation de l'eau au niveau de la CF.</t>
  </si>
  <si>
    <t>1/Absence de distributeur de savon au niveau de la poissonnerie 
2/Le distributeur de savon était abîmé au niveau des vestiaires des femmes.</t>
  </si>
  <si>
    <t>Le grillage de la clôture n'était pas protégé, ce qui fait que les bouteilles d'eau minérales stockées étaient exposées au soleil.</t>
  </si>
  <si>
    <t>Prévoir un endroit de stockage à l'abri des rayons du soleil.</t>
  </si>
  <si>
    <r>
      <t>Contrôle des poids des pains effectué:
1/Pain sans sel: 212 g
2/Pain complet:</t>
    </r>
    <r>
      <rPr>
        <b/>
        <sz val="14"/>
        <rFont val="Comic Sans MS"/>
        <family val="4"/>
      </rPr>
      <t xml:space="preserve"> 182g et 170g</t>
    </r>
    <r>
      <rPr>
        <sz val="14"/>
        <rFont val="Comic Sans MS"/>
        <family val="4"/>
      </rPr>
      <t xml:space="preserve">
3/Pain aux olives: 284g</t>
    </r>
  </si>
  <si>
    <t>1/Présence de déchets au niveau du siphon d'évacuation du laboratoire.
2/Présence de traces de souillures persistantes dans la zone  derrière le four, au niveau du stand.</t>
  </si>
  <si>
    <t xml:space="preserve">A la date du 18/02, des différences ont été constatées entre les quantités tracées , vendues et retrouvées au niveau de la casse. Exemples:
1/Poulets rôtis: 6 tracés, 4 vendus et seulement une retrouvé dans la casse.
2/Pizza 4 saisons: 1 tracée et 2 vendues.
3/Nuggets: 500g tracés et 824g vendus.
</t>
  </si>
  <si>
    <t>1/Le revêtement externe de certaines meules de fromages Edam Mont Régal était écaillé
2/L’étiquette fournisseur d’une meule de fromage Gruyère était illisible. Perte des mentions DF, DLC et numéro de lot.</t>
  </si>
  <si>
    <t>La même opératrice était sur les deux rayons: traiteur et charcuterie/fromages.
Risque de contaminations croisées à ce niveau.</t>
  </si>
  <si>
    <t>Il nécessaire d'avoir des opérateurs distincts pour les différents rayons.</t>
  </si>
  <si>
    <t>1/Aviser le service responsable sur cet écart d'impression .
2/Assurer le balisage de tous les produits exposés.</t>
  </si>
  <si>
    <t>1/Absence d'enregistrement de la réception des paquets de crevettes du fournisseur Mahjoub.
2/Article Cocktail salade fruits de mer:
La quantité tracée après ouverture du carton était de l'ordre de 29 Kg, or le poids de la quantité reçue était de 20 kg. Un 2 éme carton a été probablement entamé entre temps sans que cela soit mentionné.</t>
  </si>
  <si>
    <t>1/Assurer l'enregistrement de la totalité des articles sur les fiches de réception.
2/S'assurer des dates de début et de fin d'utilisation des cartons.</t>
  </si>
  <si>
    <t>Revoir cet écart de post datage au niveau des tickets balance Carrefour.</t>
  </si>
  <si>
    <t>Aviser le fournisseur sur cet écart d'étiquetage
et renforcer le contrôle des étiquettes des produits exposés.</t>
  </si>
  <si>
    <t>La balance au niveau de la réception n'était pas muni de l'étiquette mentionnant le poinçonnage pour l'année 2019.</t>
  </si>
  <si>
    <t>Renforcer le nettoyage au niveau de l'évaporateur.</t>
  </si>
  <si>
    <t>Procéder aux réparations nécessaires du revêtement.</t>
  </si>
  <si>
    <t>Manque d'étanchéité de la porte extérieure de la zone de réception.</t>
  </si>
  <si>
    <t>M Dhia Mechlaoui</t>
  </si>
  <si>
    <t>Directeur magasin (M Ahmed) et chefs rayons</t>
  </si>
  <si>
    <r>
      <t xml:space="preserve">Le poids d'une baguette au son n'était pas conforme, le test était comme suit:
Baguette sans sel: 222g
Pain complet: 196g
</t>
    </r>
    <r>
      <rPr>
        <b/>
        <sz val="14"/>
        <rFont val="Comic Sans MS"/>
        <family val="4"/>
      </rPr>
      <t>Pain au son: 170g</t>
    </r>
    <r>
      <rPr>
        <sz val="14"/>
        <rFont val="Comic Sans MS"/>
        <family val="4"/>
      </rPr>
      <t xml:space="preserve">
Pain au 6 céréales: 196g
Pain au olives: 232g</t>
    </r>
  </si>
  <si>
    <t>Avertir le fournisseur sur cette écart.</t>
  </si>
  <si>
    <t>Stand pâtisseries traditionnelles:
Les étiquettes balance UHD des produits suivants sont dépourvus de la liste des ingrédients:
Graouech, debla, et yoyo.
Ces produits contiennent du sésame qui est considéré comme un allergène.</t>
  </si>
  <si>
    <t>L'ajout de la liste des ingrédient sur les étiquettes est primordial, contacter le relais métier.</t>
  </si>
  <si>
    <t xml:space="preserve">Sensibiliser le personnel à l'enregistrement de tous les produits décongelés et exposés au rayon dans les fiches de traçabilité. </t>
  </si>
  <si>
    <t>Une barquette de « croquant amande, maison du boulanger » était périmée depuis le 20/05/19.</t>
  </si>
  <si>
    <t>Accorder plus d'attention au contrôle des produits exposés aux rayons</t>
  </si>
  <si>
    <t>Le poids indiqué sur le ticket balance est erroné, le poids réel de la baguette sans sel est de 200G.</t>
  </si>
  <si>
    <t>Procéder au nettoyage à ces niveaux.</t>
  </si>
  <si>
    <t xml:space="preserve">L’aspect visuel de l’huile de friture était insatisfaisant. </t>
  </si>
  <si>
    <t>Respecter la fréquence de changement de l'huile.</t>
  </si>
  <si>
    <t xml:space="preserve">La grille du four n'était pas propre.
La propreté de la grille d’aspiration de la hotte n'était pas satisfaisante.
</t>
  </si>
  <si>
    <t>Manque de propreté du meuble d'exposition.</t>
  </si>
  <si>
    <t>Le nettoyage des meubles est à renforcer.</t>
  </si>
  <si>
    <t>Identifier chaque MP entamée, renforcer le contrôle de l'aspect de ces produits entamés.</t>
  </si>
  <si>
    <t>Le port des bijoux n'est pas toléré.</t>
  </si>
  <si>
    <t>Affecter un opérateur pour chaque rayon afin de minimiser ces risques.</t>
  </si>
  <si>
    <t>Les deux meubles d'exposition étaient souillés.</t>
  </si>
  <si>
    <t>La FEFO n'était pas respectée lors de l'exposition des morceaux de fromage gruyère et autres types.</t>
  </si>
  <si>
    <t>Respecter le concept du FEFO.</t>
  </si>
  <si>
    <t>Renforcer le nettoyage à ces niveaux.</t>
  </si>
  <si>
    <t xml:space="preserve">Utilisation du grattoir métallique.
Les plateaux d’exposition étaient ébréchés.
</t>
  </si>
  <si>
    <t>Fournir des égouttoirs pour l’exposition des abats</t>
  </si>
  <si>
    <t>La propreté du meuble "promo" était manquante.</t>
  </si>
  <si>
    <t>Le nettoyage des meubles d'exposition est à renforcer.</t>
  </si>
  <si>
    <t>Meuble d'exposition "promo":
La T° de surface mesurée sur un paquet de merguez emballé le jour de l'audit était à 12°C, il y a rupture de la chaine du froid.</t>
  </si>
  <si>
    <t>Respecter la liaison froide, la T° d'exposition du merguez est à 2°C.</t>
  </si>
  <si>
    <t>Absence de l'enregistrement des T° à cœur pour le mois d'avril.</t>
  </si>
  <si>
    <t>Enregistrer les T° à cœurs.</t>
  </si>
  <si>
    <t>Accorder plus d'attention lors de l'enregistrement des quantités sur les fiches de traçabilité.</t>
  </si>
  <si>
    <t>Possibilité de réemballe d'une quantité de 2kg.</t>
  </si>
  <si>
    <t>La fraîcheur du loup exposé n’était pas satisfaisante, les pupilles était de couleur grise.</t>
  </si>
  <si>
    <t>Renforcer le contrôle à la réception des produits issus de l'entrepôt, contrôler régulièrement la fraîcheur des poissons exposés à l'étal.</t>
  </si>
  <si>
    <t>Présence d’un lot entier de barquettes de « tomate séchée » dont la DLC était dépassée depuis le 22/05/19.</t>
  </si>
  <si>
    <t>Renforcer le contrôle des produits préemballés exposés au rayon.</t>
  </si>
  <si>
    <t>Présence de mouches de fruits sur les caisses.</t>
  </si>
  <si>
    <t>Ces mouches sont des indicateurs de l'altération des fruits.
Assurer un tri régulier des fruits exposés.</t>
  </si>
  <si>
    <t>Le relevé mensuel des températures n'était pas réalisé pour le mois d'avril.</t>
  </si>
  <si>
    <t>Certains linéaires étaient poussiéreux.</t>
  </si>
  <si>
    <t>Renforcer les opérations de dépoussiérage des linéaires.</t>
  </si>
  <si>
    <t>Le sol était ébréché et crevacé à plusieurs niveaux.</t>
  </si>
  <si>
    <t>Entretenir les sols.</t>
  </si>
  <si>
    <t>La peinture des éléments de stockage des caisses était décollée, présence de traces de rouille à ce niveau.</t>
  </si>
  <si>
    <t>Le revêtement de la CF était fissuré.</t>
  </si>
  <si>
    <t>Procéder a l'entretien à ce niveau.</t>
  </si>
  <si>
    <t>43%, conforme.</t>
  </si>
  <si>
    <t>Entretenir ces éléments.</t>
  </si>
  <si>
    <t xml:space="preserve">Boucherie: la pédale de la poubelle ne fonctionne pas. 
</t>
  </si>
  <si>
    <t>Réparer ou remplacer la poubelle.</t>
  </si>
  <si>
    <t>Enregistrer toutes les données présentes sur la fiche de traçabilité.</t>
  </si>
  <si>
    <t>CF: absence des mentions légales (DF et DLC) sur un paquet de « Hot dog, Mliha).</t>
  </si>
  <si>
    <t>Renforcer le contrôle à la réception et au niveau de la CF.</t>
  </si>
  <si>
    <t>Manque de l’étanchéité de la porte de la réception</t>
  </si>
  <si>
    <t>Renforcer l'étanchéité à ce niveau.</t>
  </si>
  <si>
    <t xml:space="preserve">les DF et DLC étaient illisibles sur un paquet de thé noir. </t>
  </si>
  <si>
    <t>Des produits jetés dans la poubelle sans procéder à leur destruction comme exige la procédure de destruction des produits.</t>
  </si>
  <si>
    <t>Appliquer la procédure de destruction des produits non conformes.</t>
  </si>
  <si>
    <t>La température mesurée au niveau du laboratoire du traiteur était à 16°C.</t>
  </si>
  <si>
    <t>Revoir la fonctionnalité de l'évaporateur installé, maintenir la porte du labo fermé.</t>
  </si>
  <si>
    <t>Meuble froid:
T° affichée: 3°C
T° mesurée: 3,7°C</t>
  </si>
  <si>
    <t>Aucun produit était exposé.</t>
  </si>
  <si>
    <t>CF charcuterie/fromage: le revêtement de la CF était rouillé.</t>
  </si>
  <si>
    <t>Traiter la rouille à ce niveau.</t>
  </si>
  <si>
    <t>CF charcuterie/fromage: les étagères sont rouillées.</t>
  </si>
  <si>
    <t>Procéder à un traitement anti rouille.</t>
  </si>
  <si>
    <t>Meuble fromage:
T° affichée: 5,8°C
T° mesurée: 4,5°C
Meuble charcuterie: 
T° affichée: 3,6°C
T° mesurée: 4,5°C</t>
  </si>
  <si>
    <t>Boucherie: présence de rouille au niveau des revêtements muraux du laboratoire.</t>
  </si>
  <si>
    <t>Prévoir un traitement de la rouille.</t>
  </si>
  <si>
    <t>7°C, conforme.</t>
  </si>
  <si>
    <t>CF poissonnerie: présence de rouille au niveau de la fabrique de glace.</t>
  </si>
  <si>
    <t>Traiter la rouille.</t>
  </si>
  <si>
    <t xml:space="preserve">Etat d’usure avancé des charnières au niveau de la table de travail.  </t>
  </si>
  <si>
    <t>Plusieurs écart techniques n'étaient pas clôturés.</t>
  </si>
  <si>
    <t>Traiter ces écarts.</t>
  </si>
  <si>
    <t>CF négative partagée par 3 rayons: présence de givre au niveau du sol de la CF.</t>
  </si>
  <si>
    <t>Dégivrer la CF.</t>
  </si>
  <si>
    <t>Le test de traçabilité effectué n'était pas conforme, deux pièces du produit (*4 chocolat) tracées sur 12 en total.</t>
  </si>
  <si>
    <t>Plusieurs fiches de réception n'étaient pas disponible le jour de l'audit.
Entrée MP: salade mechouia: 4,06kg
la quantité tracée était de 3,8kg, il y a manque de 200g.</t>
  </si>
  <si>
    <t>Accorder plus d'attention à l'archivage des documents de la traçabilité.
La traçabilité est à renforcer.</t>
  </si>
  <si>
    <t xml:space="preserve">les DF, DLC, et Lot étaient illisibles sur une unité de « fromage à pâte filée Caciocavallo ».
Etiquetage illisible sur un boudin de « Provolone fumé, Mont Régal».
</t>
  </si>
  <si>
    <t>Le contrôle du fromage préemballé est à renforcer.</t>
  </si>
  <si>
    <t>Certaines données (DF, quantité emballée, et Lot) n’étaient pas enregistrées sur les fiches de traçabilité.</t>
  </si>
  <si>
    <t>L'opératrice portait une bague.</t>
  </si>
  <si>
    <t>Manque de traçabilité pour la viande de bœuf en PAD réceptionnée le 11/05/19, la quantité réceptionnée était de 70kg tandis que la quantité tracée était de 78,456kg.</t>
  </si>
  <si>
    <t>Interdire l'utilisation de cet outil.
Remplacer les plateaux ébréchés.</t>
  </si>
  <si>
    <t>Le contrôle des mentions légales des produits exposés est à renforcer.</t>
  </si>
  <si>
    <t>Avertir les concernés sur cette écart.</t>
  </si>
  <si>
    <t>Développement de moisissure au niveau d’une barquette de harissa, la date d’entame n’était pas mentionnée.</t>
  </si>
  <si>
    <t>Une seule opératrice assurait les ventes dans 3 rayons: charcuterie/fromage, boucherie, et traiteur, l'opératrice découpait de la viande blanche (poulet) avec les mêmes gants qu'elle utilisait dans le rayon fromage.
Le risque des contaminations croisées est accru à ce niveau</t>
  </si>
  <si>
    <t xml:space="preserve">Le test de traçabilité montre une différence entre la quantité emballée au rayon (20kg) de crevettes en barquettes et la quantité tracée (22kg). </t>
  </si>
  <si>
    <t>La date de consommation d’une portion de pastèque n’était pas mentionnée sur l’étiquette UHD.</t>
  </si>
  <si>
    <t>Exiger la conformité des étiquettes</t>
  </si>
  <si>
    <t>Etat d'usure de certaines gondoles d'exposition.</t>
  </si>
  <si>
    <t>Attente des produits de la veille (nuggets, steak grillé …) dans le laboratoire à température ambiante et sans identification</t>
  </si>
  <si>
    <t>Identifier et isoler les produits casse en attendant de la scanner.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</si>
</sst>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3" xfId="0" applyFont="1" applyFill="1" applyBorder="1" applyAlignment="1" applyProtection="1">
      <alignment horizontal="left" vertical="top" wrapText="1"/>
      <protection hidden="1"/>
    </xf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0" fontId="35" fillId="0" borderId="1" xfId="0" applyFont="1" applyFill="1" applyBorder="1" applyAlignment="1" applyProtection="1">
      <alignment horizontal="left" vertical="top" wrapText="1"/>
      <protection hidden="1"/>
    </xf>
    <xf numFmtId="0" fontId="35" fillId="0" borderId="3" xfId="0" applyFont="1" applyFill="1" applyBorder="1" applyAlignment="1" applyProtection="1">
      <alignment horizontal="left" vertical="top" wrapText="1"/>
      <protection locked="0"/>
    </xf>
    <xf numFmtId="0" fontId="35" fillId="2" borderId="1" xfId="0" applyFont="1" applyFill="1" applyBorder="1" applyAlignment="1" applyProtection="1">
      <alignment horizontal="left" vertical="top" wrapText="1"/>
      <protection hidden="1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vertical="center" wrapText="1"/>
      <protection locked="0"/>
    </xf>
    <xf numFmtId="0" fontId="35" fillId="0" borderId="18" xfId="1" applyFont="1" applyFill="1" applyBorder="1" applyAlignment="1" applyProtection="1">
      <alignment wrapText="1"/>
    </xf>
    <xf numFmtId="0" fontId="35" fillId="0" borderId="17" xfId="1" applyFont="1" applyFill="1" applyBorder="1" applyAlignment="1" applyProtection="1"/>
    <xf numFmtId="0" fontId="37" fillId="0" borderId="1" xfId="0" applyFont="1" applyFill="1" applyBorder="1" applyAlignment="1">
      <alignment horizontal="left" wrapText="1"/>
    </xf>
    <xf numFmtId="0" fontId="37" fillId="0" borderId="1" xfId="0" applyFont="1" applyFill="1" applyBorder="1" applyAlignment="1" applyProtection="1">
      <protection locked="0"/>
    </xf>
    <xf numFmtId="9" fontId="6" fillId="0" borderId="1" xfId="0" applyNumberFormat="1" applyFont="1" applyBorder="1" applyAlignment="1" applyProtection="1">
      <alignment horizontal="left"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165" fontId="6" fillId="0" borderId="1" xfId="0" applyNumberFormat="1" applyFont="1" applyFill="1" applyBorder="1" applyAlignment="1" applyProtection="1">
      <alignment horizontal="center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0.91176470588235292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962112"/>
        <c:axId val="-94961568"/>
      </c:barChart>
      <c:catAx>
        <c:axId val="-9496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961568"/>
        <c:crosses val="autoZero"/>
        <c:auto val="1"/>
        <c:lblAlgn val="ctr"/>
        <c:lblOffset val="100"/>
        <c:noMultiLvlLbl val="0"/>
      </c:catAx>
      <c:valAx>
        <c:axId val="-9496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96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0.90909090909090906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073248"/>
        <c:axId val="-94074880"/>
      </c:barChart>
      <c:catAx>
        <c:axId val="-9407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074880"/>
        <c:crosses val="autoZero"/>
        <c:auto val="1"/>
        <c:lblAlgn val="ctr"/>
        <c:lblOffset val="100"/>
        <c:noMultiLvlLbl val="0"/>
      </c:catAx>
      <c:valAx>
        <c:axId val="-94074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07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0.81818181818181823</c:v>
                </c:pt>
                <c:pt idx="1">
                  <c:v>0.93478260869565222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073792"/>
        <c:axId val="-94071616"/>
      </c:barChart>
      <c:catAx>
        <c:axId val="-9407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071616"/>
        <c:crosses val="autoZero"/>
        <c:auto val="1"/>
        <c:lblAlgn val="ctr"/>
        <c:lblOffset val="100"/>
        <c:noMultiLvlLbl val="0"/>
      </c:catAx>
      <c:valAx>
        <c:axId val="-9407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07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0.90540540540540537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084672"/>
        <c:axId val="-94082496"/>
      </c:barChart>
      <c:catAx>
        <c:axId val="-9408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082496"/>
        <c:crosses val="autoZero"/>
        <c:auto val="1"/>
        <c:lblAlgn val="ctr"/>
        <c:lblOffset val="100"/>
        <c:noMultiLvlLbl val="0"/>
      </c:catAx>
      <c:valAx>
        <c:axId val="-9408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08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083584"/>
        <c:axId val="-94083040"/>
      </c:barChart>
      <c:catAx>
        <c:axId val="-9408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083040"/>
        <c:crosses val="autoZero"/>
        <c:auto val="1"/>
        <c:lblAlgn val="ctr"/>
        <c:lblOffset val="100"/>
        <c:noMultiLvlLbl val="0"/>
      </c:catAx>
      <c:valAx>
        <c:axId val="-94083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08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080864"/>
        <c:axId val="-94078144"/>
      </c:barChart>
      <c:catAx>
        <c:axId val="-9408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078144"/>
        <c:crosses val="autoZero"/>
        <c:auto val="1"/>
        <c:lblAlgn val="ctr"/>
        <c:lblOffset val="100"/>
        <c:noMultiLvlLbl val="0"/>
      </c:catAx>
      <c:valAx>
        <c:axId val="-9407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08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0.85087719298245612</c:v>
                </c:pt>
                <c:pt idx="1">
                  <c:v>0.80172413793103448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077056"/>
        <c:axId val="-94076512"/>
      </c:barChart>
      <c:catAx>
        <c:axId val="-9407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076512"/>
        <c:crosses val="autoZero"/>
        <c:auto val="1"/>
        <c:lblAlgn val="ctr"/>
        <c:lblOffset val="100"/>
        <c:noMultiLvlLbl val="0"/>
      </c:catAx>
      <c:valAx>
        <c:axId val="-9407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07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0.81502890173410403</c:v>
                </c:pt>
                <c:pt idx="1">
                  <c:v>0.8061797752808989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3743376"/>
        <c:axId val="-93742288"/>
      </c:barChart>
      <c:catAx>
        <c:axId val="-9374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42288"/>
        <c:crosses val="autoZero"/>
        <c:auto val="1"/>
        <c:lblAlgn val="ctr"/>
        <c:lblOffset val="100"/>
        <c:noMultiLvlLbl val="0"/>
      </c:catAx>
      <c:valAx>
        <c:axId val="-93742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374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0.83295304735828002</c:v>
                </c:pt>
                <c:pt idx="1">
                  <c:v>0.80395195660596674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93735216"/>
        <c:axId val="-93745008"/>
        <c:extLst xmlns:c16r2="http://schemas.microsoft.com/office/drawing/2015/06/chart"/>
      </c:barChart>
      <c:catAx>
        <c:axId val="-937352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45008"/>
        <c:crosses val="autoZero"/>
        <c:auto val="1"/>
        <c:lblAlgn val="ctr"/>
        <c:lblOffset val="100"/>
        <c:noMultiLvlLbl val="0"/>
      </c:catAx>
      <c:valAx>
        <c:axId val="-9374500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3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0.77374999999999994</c:v>
                </c:pt>
                <c:pt idx="1">
                  <c:v>0.69869306418219468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93741744"/>
        <c:axId val="-93739024"/>
        <c:extLst xmlns:c16r2="http://schemas.microsoft.com/office/drawing/2015/06/chart"/>
      </c:barChart>
      <c:catAx>
        <c:axId val="-9374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39024"/>
        <c:crosses val="autoZero"/>
        <c:auto val="1"/>
        <c:lblAlgn val="ctr"/>
        <c:lblOffset val="100"/>
        <c:noMultiLvlLbl val="0"/>
      </c:catAx>
      <c:valAx>
        <c:axId val="-93739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374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960480"/>
        <c:axId val="-94956672"/>
      </c:barChart>
      <c:catAx>
        <c:axId val="-9496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956672"/>
        <c:crosses val="autoZero"/>
        <c:auto val="1"/>
        <c:lblAlgn val="ctr"/>
        <c:lblOffset val="100"/>
        <c:noMultiLvlLbl val="0"/>
      </c:catAx>
      <c:valAx>
        <c:axId val="-9495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96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0.94871794871794868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971360"/>
        <c:axId val="-94969728"/>
      </c:barChart>
      <c:catAx>
        <c:axId val="-94971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969728"/>
        <c:crosses val="autoZero"/>
        <c:auto val="1"/>
        <c:lblAlgn val="ctr"/>
        <c:lblOffset val="100"/>
        <c:noMultiLvlLbl val="0"/>
      </c:catAx>
      <c:valAx>
        <c:axId val="-94969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971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0.78378378378378377</c:v>
                </c:pt>
                <c:pt idx="1">
                  <c:v>0.76249999999999996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957760"/>
        <c:axId val="-94958848"/>
      </c:barChart>
      <c:catAx>
        <c:axId val="-9495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958848"/>
        <c:crosses val="autoZero"/>
        <c:auto val="1"/>
        <c:lblAlgn val="ctr"/>
        <c:lblOffset val="100"/>
        <c:noMultiLvlLbl val="0"/>
      </c:catAx>
      <c:valAx>
        <c:axId val="-9495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95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0.34615384615384615</c:v>
                </c:pt>
                <c:pt idx="1">
                  <c:v>0.64473684210526316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959392"/>
        <c:axId val="-94957216"/>
      </c:barChart>
      <c:catAx>
        <c:axId val="-9495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957216"/>
        <c:crosses val="autoZero"/>
        <c:auto val="1"/>
        <c:lblAlgn val="ctr"/>
        <c:lblOffset val="100"/>
        <c:noMultiLvlLbl val="0"/>
      </c:catAx>
      <c:valAx>
        <c:axId val="-9495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959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0.80681818181818177</c:v>
                </c:pt>
                <c:pt idx="1">
                  <c:v>0.68478260869565222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967552"/>
        <c:axId val="-94958304"/>
      </c:barChart>
      <c:catAx>
        <c:axId val="-9496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958304"/>
        <c:crosses val="autoZero"/>
        <c:auto val="1"/>
        <c:lblAlgn val="ctr"/>
        <c:lblOffset val="100"/>
        <c:noMultiLvlLbl val="0"/>
      </c:catAx>
      <c:valAx>
        <c:axId val="-9495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96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0.85526315789473684</c:v>
                </c:pt>
                <c:pt idx="1">
                  <c:v>0.76829268292682928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965920"/>
        <c:axId val="-94965376"/>
      </c:barChart>
      <c:catAx>
        <c:axId val="-9496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965376"/>
        <c:crosses val="autoZero"/>
        <c:auto val="1"/>
        <c:lblAlgn val="ctr"/>
        <c:lblOffset val="100"/>
        <c:noMultiLvlLbl val="0"/>
      </c:catAx>
      <c:valAx>
        <c:axId val="-94965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96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0.68965517241379315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963200"/>
        <c:axId val="-94072704"/>
      </c:barChart>
      <c:catAx>
        <c:axId val="-9496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072704"/>
        <c:crosses val="autoZero"/>
        <c:auto val="1"/>
        <c:lblAlgn val="ctr"/>
        <c:lblOffset val="100"/>
        <c:noMultiLvlLbl val="0"/>
      </c:catAx>
      <c:valAx>
        <c:axId val="-9407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96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4075968"/>
        <c:axId val="-94072160"/>
      </c:barChart>
      <c:catAx>
        <c:axId val="-9407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4072160"/>
        <c:crosses val="autoZero"/>
        <c:auto val="1"/>
        <c:lblAlgn val="ctr"/>
        <c:lblOffset val="100"/>
        <c:noMultiLvlLbl val="0"/>
      </c:catAx>
      <c:valAx>
        <c:axId val="-9407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407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4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7" t="s">
        <v>277</v>
      </c>
      <c r="B18" s="437"/>
      <c r="C18" s="437"/>
      <c r="D18" s="438" t="s">
        <v>604</v>
      </c>
      <c r="E18" s="438"/>
      <c r="F18" s="438"/>
      <c r="G18" s="438"/>
      <c r="H18" s="438"/>
      <c r="I18" s="438"/>
      <c r="J18" s="438"/>
      <c r="K18" s="438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9" t="s">
        <v>278</v>
      </c>
      <c r="B21" s="439"/>
      <c r="C21" s="439"/>
      <c r="D21" s="439"/>
      <c r="E21" s="439"/>
      <c r="F21" s="439"/>
      <c r="G21" s="439"/>
      <c r="H21" s="439"/>
      <c r="I21" s="439"/>
      <c r="J21" s="439"/>
      <c r="K21" s="439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33" t="s">
        <v>280</v>
      </c>
      <c r="C23" s="433"/>
      <c r="D23" s="49"/>
      <c r="E23" s="49"/>
      <c r="F23" s="49"/>
      <c r="G23" s="49"/>
      <c r="H23" s="49"/>
      <c r="I23" s="49"/>
      <c r="J23" s="48" t="str">
        <f>D18</f>
        <v>Médina Jadida</v>
      </c>
    </row>
    <row r="24" spans="1:11" ht="33" customHeight="1" x14ac:dyDescent="0.25">
      <c r="A24" s="57" t="s">
        <v>281</v>
      </c>
      <c r="B24" s="432">
        <f>AVERAGE('A1 Exploitation'!D730,'A1 Technique'!D199)</f>
        <v>0.83295304735828002</v>
      </c>
      <c r="C24" s="432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32">
        <f>AVERAGE('A2 Exploitation'!D730,'A2 Technique'!D199)</f>
        <v>0.80395195660596674</v>
      </c>
      <c r="C25" s="432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32" t="e">
        <f>AVERAGE('A3 Exploitation'!D730,'A3 Technique'!D199)</f>
        <v>#DIV/0!</v>
      </c>
      <c r="C26" s="432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32" t="e">
        <f>AVERAGE('A4 Exploitation'!D730,'A4 Technique'!D199)</f>
        <v>#DIV/0!</v>
      </c>
      <c r="C27" s="432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32"/>
      <c r="C28" s="432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32"/>
      <c r="C29" s="432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33" t="s">
        <v>287</v>
      </c>
      <c r="C33" s="433"/>
      <c r="D33" s="49"/>
      <c r="E33" s="49"/>
      <c r="F33" s="49"/>
      <c r="G33" s="49"/>
      <c r="H33" s="49"/>
      <c r="I33" s="49"/>
      <c r="J33" s="48" t="str">
        <f>D18</f>
        <v>Médina Jadida</v>
      </c>
    </row>
    <row r="34" spans="1:10" ht="33" customHeight="1" x14ac:dyDescent="0.25">
      <c r="A34" s="57" t="s">
        <v>281</v>
      </c>
      <c r="B34" s="432">
        <f>'A1 Exploitation'!D730</f>
        <v>0.81502890173410403</v>
      </c>
      <c r="C34" s="432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32">
        <f>'A2 Exploitation'!D730</f>
        <v>0.8061797752808989</v>
      </c>
      <c r="C35" s="432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32" t="e">
        <f>'A3 Exploitation'!D730</f>
        <v>#DIV/0!</v>
      </c>
      <c r="C36" s="432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32" t="e">
        <f>'A4 Exploitation'!D730</f>
        <v>#DIV/0!</v>
      </c>
      <c r="C37" s="432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32"/>
      <c r="C38" s="432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32"/>
      <c r="C39" s="432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6" t="s">
        <v>288</v>
      </c>
      <c r="C42" s="436"/>
      <c r="D42" s="49"/>
      <c r="E42" s="49"/>
      <c r="F42" s="49"/>
      <c r="G42" s="49"/>
      <c r="H42" s="49"/>
      <c r="I42" s="49"/>
      <c r="J42" s="48" t="str">
        <f>D18</f>
        <v>Médina Jadida</v>
      </c>
    </row>
    <row r="43" spans="1:10" ht="33" customHeight="1" x14ac:dyDescent="0.25">
      <c r="A43" s="57" t="s">
        <v>281</v>
      </c>
      <c r="B43" s="432">
        <f>AVERAGE('A1 Exploitation'!D728, 'A1 Technique'!D197)</f>
        <v>0.77374999999999994</v>
      </c>
      <c r="C43" s="432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32">
        <f>AVERAGE('A2 Exploitation'!D728, 'A2 Technique'!D197)</f>
        <v>0.69869306418219468</v>
      </c>
      <c r="C44" s="432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32" t="e">
        <f>AVERAGE('A3 Exploitation'!D728, 'A3 Technique'!D197)</f>
        <v>#DIV/0!</v>
      </c>
      <c r="C45" s="432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32" t="e">
        <f>AVERAGE('A4 Exploitation'!D728, 'A4 Technique'!D197)</f>
        <v>#DIV/0!</v>
      </c>
      <c r="C46" s="432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32"/>
      <c r="C47" s="432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32"/>
      <c r="C48" s="432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33" t="s">
        <v>289</v>
      </c>
      <c r="C51" s="433"/>
      <c r="D51" s="49"/>
      <c r="E51" s="49"/>
      <c r="F51" s="49"/>
      <c r="G51" s="49"/>
      <c r="H51" s="49"/>
      <c r="I51" s="49"/>
      <c r="J51" s="48" t="str">
        <f>D18</f>
        <v>Médina Jadida</v>
      </c>
    </row>
    <row r="52" spans="1:10" ht="33" customHeight="1" x14ac:dyDescent="0.25">
      <c r="A52" s="57" t="s">
        <v>281</v>
      </c>
      <c r="B52" s="435">
        <f>'A1 Exploitation'!D48</f>
        <v>0.91176470588235292</v>
      </c>
      <c r="C52" s="435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5">
        <f>'A2 Exploitation'!D48</f>
        <v>1</v>
      </c>
      <c r="C53" s="435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5" t="e">
        <f>'A3 Exploitation'!D48</f>
        <v>#DIV/0!</v>
      </c>
      <c r="C54" s="435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5" t="e">
        <f>'A4 Exploitation'!D48</f>
        <v>#DIV/0!</v>
      </c>
      <c r="C55" s="435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5"/>
      <c r="C56" s="435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5"/>
      <c r="C57" s="435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33" t="s">
        <v>290</v>
      </c>
      <c r="C60" s="433"/>
      <c r="D60" s="49"/>
      <c r="E60" s="49"/>
      <c r="F60" s="49"/>
      <c r="G60" s="49"/>
      <c r="H60" s="49"/>
      <c r="I60" s="49"/>
      <c r="J60" s="48" t="str">
        <f>D18</f>
        <v>Médina Jadida</v>
      </c>
    </row>
    <row r="61" spans="1:10" ht="33" customHeight="1" x14ac:dyDescent="0.25">
      <c r="A61" s="57" t="s">
        <v>281</v>
      </c>
      <c r="B61" s="432" t="e">
        <f>'A1 Exploitation'!D131</f>
        <v>#DIV/0!</v>
      </c>
      <c r="C61" s="432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32" t="e">
        <f>'A2 Exploitation'!D131</f>
        <v>#DIV/0!</v>
      </c>
      <c r="C62" s="432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32" t="e">
        <f>'A3 Exploitation'!D131</f>
        <v>#DIV/0!</v>
      </c>
      <c r="C63" s="432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32" t="e">
        <f>'A4 Exploitation'!D131</f>
        <v>#DIV/0!</v>
      </c>
      <c r="C64" s="432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32"/>
      <c r="C65" s="432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32"/>
      <c r="C66" s="432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33" t="s">
        <v>464</v>
      </c>
      <c r="C69" s="433"/>
      <c r="D69" s="49"/>
      <c r="E69" s="49"/>
      <c r="F69" s="49"/>
      <c r="G69" s="49"/>
      <c r="H69" s="49"/>
      <c r="I69" s="49"/>
      <c r="J69" s="48" t="str">
        <f>D18</f>
        <v>Médina Jadida</v>
      </c>
    </row>
    <row r="70" spans="1:10" ht="33" customHeight="1" x14ac:dyDescent="0.25">
      <c r="A70" s="57" t="s">
        <v>281</v>
      </c>
      <c r="B70" s="432">
        <f>'A1 Exploitation'!D187</f>
        <v>0.94871794871794868</v>
      </c>
      <c r="C70" s="432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32">
        <f>'A2 Exploitation'!D187</f>
        <v>0.75</v>
      </c>
      <c r="C71" s="432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32" t="e">
        <f>'A3 Exploitation'!D187</f>
        <v>#DIV/0!</v>
      </c>
      <c r="C72" s="432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32" t="e">
        <f>'A4 Exploitation'!D187</f>
        <v>#DIV/0!</v>
      </c>
      <c r="C73" s="432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32"/>
      <c r="C74" s="432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32"/>
      <c r="C75" s="432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33" t="s">
        <v>465</v>
      </c>
      <c r="C78" s="433"/>
      <c r="D78" s="49"/>
      <c r="E78" s="49"/>
      <c r="F78" s="49"/>
      <c r="G78" s="49"/>
      <c r="H78" s="49"/>
      <c r="I78" s="49"/>
      <c r="J78" s="48" t="str">
        <f>D18</f>
        <v>Médina Jadida</v>
      </c>
    </row>
    <row r="79" spans="1:10" ht="33" customHeight="1" x14ac:dyDescent="0.25">
      <c r="A79" s="57" t="s">
        <v>281</v>
      </c>
      <c r="B79" s="432">
        <f>'A1 Exploitation'!D249</f>
        <v>0.78378378378378377</v>
      </c>
      <c r="C79" s="432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32">
        <f>'A2 Exploitation'!D249</f>
        <v>0.76249999999999996</v>
      </c>
      <c r="C80" s="432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32" t="e">
        <f>'A3 Exploitation'!D249</f>
        <v>#DIV/0!</v>
      </c>
      <c r="C81" s="432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32" t="e">
        <f>'A4 Exploitation'!D249</f>
        <v>#DIV/0!</v>
      </c>
      <c r="C82" s="432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32"/>
      <c r="C83" s="432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32"/>
      <c r="C84" s="432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33" t="s">
        <v>466</v>
      </c>
      <c r="C87" s="433"/>
      <c r="D87" s="49"/>
      <c r="E87" s="49"/>
      <c r="F87" s="49"/>
      <c r="G87" s="49"/>
      <c r="H87" s="49"/>
      <c r="I87" s="49"/>
      <c r="J87" s="48" t="str">
        <f>D18</f>
        <v>Médina Jadida</v>
      </c>
    </row>
    <row r="88" spans="1:10" ht="33" customHeight="1" x14ac:dyDescent="0.25">
      <c r="A88" s="57" t="s">
        <v>281</v>
      </c>
      <c r="B88" s="432">
        <f>'A1 Exploitation'!D304</f>
        <v>0.34615384615384615</v>
      </c>
      <c r="C88" s="432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32">
        <f>'A2 Exploitation'!D304</f>
        <v>0.64473684210526316</v>
      </c>
      <c r="C89" s="432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32" t="e">
        <f>'A3 Exploitation'!D304</f>
        <v>#DIV/0!</v>
      </c>
      <c r="C90" s="432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32" t="e">
        <f>'A4 Exploitation'!D304</f>
        <v>#DIV/0!</v>
      </c>
      <c r="C91" s="432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32"/>
      <c r="C92" s="432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32"/>
      <c r="C93" s="432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33" t="s">
        <v>467</v>
      </c>
      <c r="C96" s="433"/>
      <c r="D96" s="49"/>
      <c r="E96" s="49"/>
      <c r="F96" s="49"/>
      <c r="G96" s="49"/>
      <c r="H96" s="49"/>
      <c r="I96" s="49"/>
      <c r="J96" s="48" t="str">
        <f>D18</f>
        <v>Médina Jadida</v>
      </c>
    </row>
    <row r="97" spans="1:10" ht="33" customHeight="1" x14ac:dyDescent="0.25">
      <c r="A97" s="57" t="s">
        <v>281</v>
      </c>
      <c r="B97" s="432">
        <f>'A1 Exploitation'!D371</f>
        <v>0.80681818181818177</v>
      </c>
      <c r="C97" s="432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32">
        <f>'A2 Exploitation'!D371</f>
        <v>0.68478260869565222</v>
      </c>
      <c r="C98" s="432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32" t="e">
        <f>'A3 Exploitation'!D371</f>
        <v>#DIV/0!</v>
      </c>
      <c r="C99" s="432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32" t="e">
        <f>'A4 Exploitation'!D371</f>
        <v>#DIV/0!</v>
      </c>
      <c r="C100" s="432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32"/>
      <c r="C101" s="432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32"/>
      <c r="C102" s="432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33" t="s">
        <v>468</v>
      </c>
      <c r="C105" s="433"/>
      <c r="D105" s="49"/>
      <c r="E105" s="49"/>
      <c r="F105" s="49"/>
      <c r="G105" s="49"/>
      <c r="H105" s="49"/>
      <c r="I105" s="49"/>
      <c r="J105" s="48" t="str">
        <f>D18</f>
        <v>Médina Jadida</v>
      </c>
    </row>
    <row r="106" spans="1:10" ht="33" customHeight="1" x14ac:dyDescent="0.25">
      <c r="A106" s="57" t="s">
        <v>281</v>
      </c>
      <c r="B106" s="432">
        <f>'A1 Exploitation'!D429</f>
        <v>0.85526315789473684</v>
      </c>
      <c r="C106" s="432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32">
        <f>'A2 Exploitation'!D429</f>
        <v>0.76829268292682928</v>
      </c>
      <c r="C107" s="432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32" t="e">
        <f>'A3 Exploitation'!D429</f>
        <v>#DIV/0!</v>
      </c>
      <c r="C108" s="432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32" t="e">
        <f>'A4 Exploitation'!D429</f>
        <v>#DIV/0!</v>
      </c>
      <c r="C109" s="432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32"/>
      <c r="C110" s="432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32"/>
      <c r="C111" s="432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33" t="s">
        <v>469</v>
      </c>
      <c r="C114" s="433"/>
      <c r="D114" s="49"/>
      <c r="E114" s="49"/>
      <c r="F114" s="49"/>
      <c r="G114" s="49"/>
      <c r="H114" s="49"/>
      <c r="I114" s="49"/>
      <c r="J114" s="48" t="str">
        <f>D18</f>
        <v>Médina Jadida</v>
      </c>
    </row>
    <row r="115" spans="1:10" ht="33" customHeight="1" x14ac:dyDescent="0.25">
      <c r="A115" s="57" t="s">
        <v>281</v>
      </c>
      <c r="B115" s="432">
        <f>'A1 Exploitation'!D476</f>
        <v>0.9107142857142857</v>
      </c>
      <c r="C115" s="432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32">
        <f>'A2 Exploitation'!D476</f>
        <v>0.68965517241379315</v>
      </c>
      <c r="C116" s="432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32" t="e">
        <f>'A3 Exploitation'!D476</f>
        <v>#DIV/0!</v>
      </c>
      <c r="C117" s="432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32" t="e">
        <f>'A4 Exploitation'!D476</f>
        <v>#DIV/0!</v>
      </c>
      <c r="C118" s="432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32"/>
      <c r="C119" s="432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32"/>
      <c r="C120" s="432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33" t="s">
        <v>470</v>
      </c>
      <c r="C123" s="433"/>
      <c r="D123" s="49"/>
      <c r="E123" s="49"/>
      <c r="F123" s="49"/>
      <c r="G123" s="49"/>
      <c r="H123" s="49"/>
      <c r="I123" s="49"/>
      <c r="J123" s="48" t="str">
        <f>D18</f>
        <v>Médina Jadida</v>
      </c>
    </row>
    <row r="124" spans="1:10" ht="33" customHeight="1" x14ac:dyDescent="0.25">
      <c r="A124" s="57" t="s">
        <v>281</v>
      </c>
      <c r="B124" s="432" t="e">
        <f>'A1 Exploitation'!D527</f>
        <v>#DIV/0!</v>
      </c>
      <c r="C124" s="432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32" t="e">
        <f>'A2 Exploitation'!D527</f>
        <v>#DIV/0!</v>
      </c>
      <c r="C125" s="432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32" t="e">
        <f>'A3 Exploitation'!D527</f>
        <v>#DIV/0!</v>
      </c>
      <c r="C126" s="432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32" t="e">
        <f>'A4 Exploitation'!D527</f>
        <v>#DIV/0!</v>
      </c>
      <c r="C127" s="432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32"/>
      <c r="C128" s="432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32"/>
      <c r="C129" s="432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33" t="s">
        <v>471</v>
      </c>
      <c r="C132" s="433"/>
      <c r="D132" s="49"/>
      <c r="E132" s="49"/>
      <c r="F132" s="49"/>
      <c r="G132" s="49"/>
      <c r="H132" s="49"/>
      <c r="I132" s="49"/>
      <c r="J132" s="48" t="str">
        <f>D18</f>
        <v>Médina Jadida</v>
      </c>
    </row>
    <row r="133" spans="1:10" ht="33" customHeight="1" x14ac:dyDescent="0.25">
      <c r="A133" s="57" t="s">
        <v>281</v>
      </c>
      <c r="B133" s="432">
        <f>'A1 Exploitation'!D570</f>
        <v>0.90909090909090906</v>
      </c>
      <c r="C133" s="432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32">
        <f>'A2 Exploitation'!D570</f>
        <v>1</v>
      </c>
      <c r="C134" s="432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32" t="e">
        <f>'A3 Exploitation'!D570</f>
        <v>#DIV/0!</v>
      </c>
      <c r="C135" s="432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32" t="e">
        <f>'A4 Exploitation'!D570</f>
        <v>#DIV/0!</v>
      </c>
      <c r="C136" s="432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32"/>
      <c r="C137" s="432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32"/>
      <c r="C138" s="432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33" t="s">
        <v>291</v>
      </c>
      <c r="C141" s="433"/>
      <c r="D141" s="49"/>
      <c r="E141" s="49"/>
      <c r="F141" s="49"/>
      <c r="G141" s="49"/>
      <c r="H141" s="49"/>
      <c r="I141" s="49"/>
      <c r="J141" s="48" t="str">
        <f>D18</f>
        <v>Médina Jadida</v>
      </c>
    </row>
    <row r="142" spans="1:10" ht="33" customHeight="1" x14ac:dyDescent="0.25">
      <c r="A142" s="57" t="s">
        <v>281</v>
      </c>
      <c r="B142" s="432">
        <f>'A1 Exploitation'!D610</f>
        <v>0.81818181818181823</v>
      </c>
      <c r="C142" s="432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32">
        <f>'A2 Exploitation'!D610</f>
        <v>0.93478260869565222</v>
      </c>
      <c r="C143" s="432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32" t="e">
        <f>'A3 Exploitation'!D610</f>
        <v>#DIV/0!</v>
      </c>
      <c r="C144" s="432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32" t="e">
        <f>'A4 Exploitation'!D610</f>
        <v>#DIV/0!</v>
      </c>
      <c r="C145" s="432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32"/>
      <c r="C146" s="432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32"/>
      <c r="C147" s="432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33" t="s">
        <v>292</v>
      </c>
      <c r="C150" s="433"/>
      <c r="D150" s="49"/>
      <c r="E150" s="49"/>
      <c r="F150" s="49"/>
      <c r="G150" s="49"/>
      <c r="H150" s="49"/>
      <c r="I150" s="49"/>
      <c r="J150" s="48" t="str">
        <f>D18</f>
        <v>Médina Jadida</v>
      </c>
    </row>
    <row r="151" spans="1:10" ht="33" customHeight="1" x14ac:dyDescent="0.25">
      <c r="A151" s="57" t="s">
        <v>281</v>
      </c>
      <c r="B151" s="432">
        <f>'A1 Exploitation'!D673</f>
        <v>0.90540540540540537</v>
      </c>
      <c r="C151" s="432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32">
        <f>'A2 Exploitation'!D673</f>
        <v>1</v>
      </c>
      <c r="C152" s="432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32" t="e">
        <f>'A3 Exploitation'!D673</f>
        <v>#DIV/0!</v>
      </c>
      <c r="C153" s="432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32" t="e">
        <f>'A4 Exploitation'!D673</f>
        <v>#DIV/0!</v>
      </c>
      <c r="C154" s="432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32"/>
      <c r="C155" s="432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32"/>
      <c r="C156" s="432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4"/>
      <c r="C159" s="434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33" t="s">
        <v>472</v>
      </c>
      <c r="C160" s="433"/>
      <c r="D160" s="49"/>
      <c r="E160" s="49"/>
      <c r="F160" s="49"/>
      <c r="G160" s="49"/>
      <c r="H160" s="49"/>
      <c r="I160" s="49"/>
      <c r="J160" s="48" t="str">
        <f>D18</f>
        <v>Médina Jadida</v>
      </c>
    </row>
    <row r="161" spans="1:10" ht="33" customHeight="1" x14ac:dyDescent="0.25">
      <c r="A161" s="57" t="s">
        <v>281</v>
      </c>
      <c r="B161" s="432">
        <f>'A1 Exploitation'!D702</f>
        <v>0.93333333333333335</v>
      </c>
      <c r="C161" s="432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32">
        <f>'A2 Exploitation'!D702</f>
        <v>0.9</v>
      </c>
      <c r="C162" s="432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32" t="e">
        <f>'A3 Exploitation'!D702</f>
        <v>#DIV/0!</v>
      </c>
      <c r="C163" s="432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32" t="e">
        <f>'A4 Exploitation'!D702</f>
        <v>#DIV/0!</v>
      </c>
      <c r="C164" s="432"/>
    </row>
    <row r="165" spans="1:10" ht="33" customHeight="1" x14ac:dyDescent="0.25">
      <c r="A165" s="56" t="s">
        <v>285</v>
      </c>
      <c r="B165" s="432"/>
      <c r="C165" s="432"/>
    </row>
    <row r="166" spans="1:10" ht="18" x14ac:dyDescent="0.25">
      <c r="A166" s="56" t="s">
        <v>286</v>
      </c>
      <c r="B166" s="432"/>
      <c r="C166" s="432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33" t="s">
        <v>473</v>
      </c>
      <c r="C169" s="433"/>
      <c r="J169" s="48" t="str">
        <f>D18</f>
        <v>Médina Jadida</v>
      </c>
    </row>
    <row r="170" spans="1:10" ht="33" customHeight="1" x14ac:dyDescent="0.25">
      <c r="A170" s="57" t="s">
        <v>281</v>
      </c>
      <c r="B170" s="432">
        <f>'A1 Exploitation'!D726</f>
        <v>1</v>
      </c>
      <c r="C170" s="432"/>
    </row>
    <row r="171" spans="1:10" ht="33" customHeight="1" x14ac:dyDescent="0.25">
      <c r="A171" s="56" t="s">
        <v>282</v>
      </c>
      <c r="B171" s="432">
        <f>'A2 Exploitation'!D726</f>
        <v>1</v>
      </c>
      <c r="C171" s="432"/>
    </row>
    <row r="172" spans="1:10" ht="33" customHeight="1" x14ac:dyDescent="0.25">
      <c r="A172" s="57" t="s">
        <v>283</v>
      </c>
      <c r="B172" s="432" t="e">
        <f>'A3 Exploitation'!D726</f>
        <v>#DIV/0!</v>
      </c>
      <c r="C172" s="432"/>
    </row>
    <row r="173" spans="1:10" ht="33" customHeight="1" x14ac:dyDescent="0.25">
      <c r="A173" s="57" t="s">
        <v>284</v>
      </c>
      <c r="B173" s="432" t="e">
        <f>'A4 Exploitation'!D726</f>
        <v>#DIV/0!</v>
      </c>
      <c r="C173" s="432"/>
    </row>
    <row r="174" spans="1:10" ht="33" customHeight="1" x14ac:dyDescent="0.25">
      <c r="A174" s="56" t="s">
        <v>285</v>
      </c>
      <c r="B174" s="432"/>
      <c r="C174" s="432"/>
    </row>
    <row r="175" spans="1:10" ht="18" x14ac:dyDescent="0.25">
      <c r="A175" s="56" t="s">
        <v>286</v>
      </c>
      <c r="B175" s="432"/>
      <c r="C175" s="432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33" t="s">
        <v>293</v>
      </c>
      <c r="C178" s="433"/>
      <c r="J178" s="48" t="str">
        <f>D18</f>
        <v>Médina Jadida</v>
      </c>
    </row>
    <row r="179" spans="1:10" ht="33" customHeight="1" x14ac:dyDescent="0.25">
      <c r="A179" s="57" t="s">
        <v>281</v>
      </c>
      <c r="B179" s="432">
        <f>'A1 Technique'!D199</f>
        <v>0.85087719298245612</v>
      </c>
      <c r="C179" s="432"/>
    </row>
    <row r="180" spans="1:10" ht="33" customHeight="1" x14ac:dyDescent="0.25">
      <c r="A180" s="56" t="s">
        <v>282</v>
      </c>
      <c r="B180" s="432">
        <f>'A2 Technique'!D199</f>
        <v>0.80172413793103448</v>
      </c>
      <c r="C180" s="432"/>
    </row>
    <row r="181" spans="1:10" ht="33" customHeight="1" x14ac:dyDescent="0.25">
      <c r="A181" s="57" t="s">
        <v>283</v>
      </c>
      <c r="B181" s="432" t="e">
        <f>'A3 Technique'!D199</f>
        <v>#DIV/0!</v>
      </c>
      <c r="C181" s="432"/>
    </row>
    <row r="182" spans="1:10" ht="33" customHeight="1" x14ac:dyDescent="0.25">
      <c r="A182" s="57" t="s">
        <v>284</v>
      </c>
      <c r="B182" s="432" t="e">
        <f>'A4 Technique'!D199</f>
        <v>#DIV/0!</v>
      </c>
      <c r="C182" s="432"/>
    </row>
    <row r="183" spans="1:10" ht="33" customHeight="1" x14ac:dyDescent="0.25">
      <c r="A183" s="56" t="s">
        <v>285</v>
      </c>
      <c r="B183" s="432"/>
      <c r="C183" s="432"/>
    </row>
    <row r="184" spans="1:10" ht="18" x14ac:dyDescent="0.25">
      <c r="A184" s="56" t="s">
        <v>286</v>
      </c>
      <c r="B184" s="432"/>
      <c r="C184" s="43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2" zoomScale="64" zoomScaleNormal="100" zoomScaleSheetLayoutView="64" workbookViewId="0">
      <selection activeCell="B24" sqref="B2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9"/>
      <c r="E1" s="519"/>
      <c r="F1" s="519"/>
      <c r="G1" s="519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20" t="s">
        <v>151</v>
      </c>
      <c r="B7" s="520"/>
      <c r="C7" s="520"/>
      <c r="D7" s="520"/>
      <c r="E7" s="520"/>
      <c r="F7" s="520"/>
      <c r="G7" s="111"/>
    </row>
    <row r="8" spans="1:7" ht="22.5" x14ac:dyDescent="0.45">
      <c r="A8" s="521" t="str">
        <f>'Page de garde'!D18</f>
        <v>Médina Jadida</v>
      </c>
      <c r="B8" s="521"/>
      <c r="C8" s="521"/>
      <c r="D8" s="521"/>
      <c r="E8" s="521"/>
      <c r="F8" s="521"/>
      <c r="G8" s="111"/>
    </row>
    <row r="9" spans="1:7" ht="22.5" x14ac:dyDescent="0.45">
      <c r="A9" s="112" t="s">
        <v>39</v>
      </c>
      <c r="B9" s="522" t="s">
        <v>476</v>
      </c>
      <c r="C9" s="522"/>
      <c r="D9" s="522"/>
      <c r="E9" s="522"/>
      <c r="F9" s="522"/>
      <c r="G9" s="111"/>
    </row>
    <row r="10" spans="1:7" ht="22.5" x14ac:dyDescent="0.45">
      <c r="A10" s="113" t="s">
        <v>41</v>
      </c>
      <c r="B10" s="523" t="s">
        <v>477</v>
      </c>
      <c r="C10" s="523"/>
      <c r="D10" s="523"/>
      <c r="E10" s="523"/>
      <c r="F10" s="523"/>
      <c r="G10" s="111"/>
    </row>
    <row r="11" spans="1:7" ht="22.5" x14ac:dyDescent="0.45">
      <c r="A11" s="112" t="s">
        <v>40</v>
      </c>
      <c r="B11" s="518">
        <v>43515</v>
      </c>
      <c r="C11" s="518"/>
      <c r="D11" s="518"/>
      <c r="E11" s="518"/>
      <c r="F11" s="518"/>
      <c r="G11" s="111"/>
    </row>
    <row r="12" spans="1:7" ht="22.5" x14ac:dyDescent="0.45">
      <c r="A12" s="112" t="s">
        <v>200</v>
      </c>
      <c r="B12" s="524">
        <f>D730</f>
        <v>0.81502890173410403</v>
      </c>
      <c r="C12" s="524"/>
      <c r="D12" s="524"/>
      <c r="E12" s="524"/>
      <c r="F12" s="524"/>
      <c r="G12" s="111"/>
    </row>
    <row r="13" spans="1:7" ht="22.5" x14ac:dyDescent="0.45">
      <c r="A13" s="110"/>
      <c r="B13" s="108"/>
      <c r="C13" s="108"/>
      <c r="D13" s="519"/>
      <c r="E13" s="519"/>
      <c r="F13" s="519"/>
      <c r="G13" s="51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43515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55" t="s">
        <v>29</v>
      </c>
      <c r="C17" s="455"/>
      <c r="D17" s="455" t="s">
        <v>42</v>
      </c>
      <c r="E17" s="456" t="s">
        <v>266</v>
      </c>
      <c r="F17" s="45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55"/>
      <c r="E18" s="456"/>
      <c r="F18" s="45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84" x14ac:dyDescent="0.4">
      <c r="A23" s="121" t="s">
        <v>76</v>
      </c>
      <c r="B23" s="122">
        <v>1</v>
      </c>
      <c r="C23" s="122"/>
      <c r="D23" s="123" t="s">
        <v>631</v>
      </c>
      <c r="E23" s="193" t="s">
        <v>632</v>
      </c>
      <c r="F23" s="123" t="s">
        <v>298</v>
      </c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7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0.875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45" customHeight="1" x14ac:dyDescent="0.4">
      <c r="A33" s="138" t="s">
        <v>47</v>
      </c>
      <c r="B33" s="122">
        <v>2</v>
      </c>
      <c r="C33" s="126"/>
      <c r="D33" s="140" t="s">
        <v>478</v>
      </c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07.25" customHeight="1" x14ac:dyDescent="0.4">
      <c r="A41" s="121" t="s">
        <v>313</v>
      </c>
      <c r="B41" s="122">
        <v>0</v>
      </c>
      <c r="C41" s="122"/>
      <c r="D41" s="193" t="s">
        <v>608</v>
      </c>
      <c r="E41" s="123" t="s">
        <v>479</v>
      </c>
      <c r="F41" s="123" t="s">
        <v>298</v>
      </c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0.92307692307692313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31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0.91176470588235292</v>
      </c>
      <c r="E48" s="108"/>
      <c r="F48" s="114"/>
      <c r="G48" s="114"/>
    </row>
    <row r="49" spans="1:7" ht="21" x14ac:dyDescent="0.3">
      <c r="A49" s="442"/>
      <c r="B49" s="442"/>
      <c r="C49" s="442"/>
      <c r="D49" s="442"/>
      <c r="E49" s="442"/>
      <c r="F49" s="442"/>
      <c r="G49" s="442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43515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55" t="s">
        <v>29</v>
      </c>
      <c r="C52" s="455"/>
      <c r="D52" s="455" t="s">
        <v>42</v>
      </c>
      <c r="E52" s="456" t="s">
        <v>266</v>
      </c>
      <c r="F52" s="45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55"/>
      <c r="E53" s="456"/>
      <c r="F53" s="45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529" t="s">
        <v>351</v>
      </c>
      <c r="B65" s="529"/>
      <c r="C65" s="529"/>
      <c r="D65" s="529"/>
      <c r="E65" s="529"/>
      <c r="F65" s="529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9"/>
      <c r="B83" s="449"/>
      <c r="C83" s="449"/>
      <c r="D83" s="449"/>
      <c r="E83" s="449"/>
      <c r="F83" s="449"/>
      <c r="G83" s="449"/>
    </row>
    <row r="84" spans="1:7" ht="45" customHeight="1" x14ac:dyDescent="0.45">
      <c r="A84" s="530" t="s">
        <v>352</v>
      </c>
      <c r="B84" s="530"/>
      <c r="C84" s="530"/>
      <c r="D84" s="530"/>
      <c r="E84" s="530"/>
      <c r="F84" s="530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45"/>
      <c r="B103" s="443"/>
      <c r="C103" s="443"/>
      <c r="D103" s="443"/>
      <c r="E103" s="443"/>
      <c r="F103" s="450"/>
      <c r="G103" s="173"/>
    </row>
    <row r="104" spans="1:7" s="80" customFormat="1" ht="46.5" customHeight="1" x14ac:dyDescent="0.4">
      <c r="A104" s="529" t="s">
        <v>353</v>
      </c>
      <c r="B104" s="529"/>
      <c r="C104" s="529"/>
      <c r="D104" s="529"/>
      <c r="E104" s="529"/>
      <c r="F104" s="529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1"/>
      <c r="B111" s="452"/>
      <c r="C111" s="452"/>
      <c r="D111" s="452"/>
      <c r="E111" s="452"/>
      <c r="F111" s="453"/>
      <c r="G111" s="129"/>
    </row>
    <row r="112" spans="1:7" s="80" customFormat="1" ht="39.75" customHeight="1" x14ac:dyDescent="0.4">
      <c r="A112" s="529" t="s">
        <v>390</v>
      </c>
      <c r="B112" s="529"/>
      <c r="C112" s="529"/>
      <c r="D112" s="529"/>
      <c r="E112" s="529"/>
      <c r="F112" s="529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3"/>
      <c r="B120" s="443"/>
      <c r="C120" s="443"/>
      <c r="D120" s="443"/>
      <c r="E120" s="443"/>
      <c r="F120" s="443"/>
      <c r="G120" s="173"/>
    </row>
    <row r="121" spans="1:7" ht="22.5" x14ac:dyDescent="0.4">
      <c r="A121" s="529" t="s">
        <v>311</v>
      </c>
      <c r="B121" s="529"/>
      <c r="C121" s="529"/>
      <c r="D121" s="529"/>
      <c r="E121" s="529"/>
      <c r="F121" s="529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44"/>
      <c r="B132" s="444"/>
      <c r="C132" s="444"/>
      <c r="D132" s="444"/>
      <c r="E132" s="444"/>
      <c r="F132" s="444"/>
      <c r="G132" s="114"/>
    </row>
    <row r="133" spans="1:16384" ht="22.5" customHeight="1" x14ac:dyDescent="0.4">
      <c r="A133" s="531" t="s">
        <v>424</v>
      </c>
      <c r="B133" s="531"/>
      <c r="C133" s="531"/>
      <c r="D133" s="531"/>
      <c r="E133" s="531"/>
      <c r="F133" s="531"/>
      <c r="G133" s="114"/>
    </row>
    <row r="134" spans="1:16384" s="258" customFormat="1" ht="22.5" customHeight="1" x14ac:dyDescent="0.4">
      <c r="A134" s="532"/>
      <c r="B134" s="532"/>
      <c r="C134" s="532"/>
      <c r="D134" s="532"/>
      <c r="E134" s="532"/>
      <c r="F134" s="532"/>
      <c r="G134" s="114"/>
    </row>
    <row r="135" spans="1:16384" s="326" customFormat="1" ht="22.5" customHeight="1" x14ac:dyDescent="0.25">
      <c r="A135" s="454" t="s">
        <v>28</v>
      </c>
      <c r="B135" s="455" t="s">
        <v>29</v>
      </c>
      <c r="C135" s="455"/>
      <c r="D135" s="455" t="s">
        <v>42</v>
      </c>
      <c r="E135" s="456" t="s">
        <v>266</v>
      </c>
      <c r="F135" s="45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55"/>
      <c r="E136" s="456"/>
      <c r="F136" s="456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33" t="s">
        <v>461</v>
      </c>
      <c r="B139" s="533"/>
      <c r="C139" s="533"/>
      <c r="D139" s="533"/>
      <c r="E139" s="533"/>
      <c r="F139" s="533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2" t="s">
        <v>350</v>
      </c>
      <c r="B147" s="482"/>
      <c r="C147" s="482"/>
      <c r="D147" s="482"/>
      <c r="E147" s="482"/>
      <c r="F147" s="482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84" x14ac:dyDescent="0.4">
      <c r="A150" s="125" t="s">
        <v>408</v>
      </c>
      <c r="B150" s="318">
        <v>1</v>
      </c>
      <c r="C150" s="125"/>
      <c r="D150" s="125" t="s">
        <v>493</v>
      </c>
      <c r="E150" s="125" t="s">
        <v>480</v>
      </c>
      <c r="F150" s="322" t="s">
        <v>298</v>
      </c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123.75" customHeight="1" x14ac:dyDescent="0.4">
      <c r="A153" s="294" t="s">
        <v>312</v>
      </c>
      <c r="B153" s="318">
        <v>1</v>
      </c>
      <c r="C153" s="169" t="str">
        <f>IF(B153=0, -5, "0")</f>
        <v>0</v>
      </c>
      <c r="D153" s="125" t="s">
        <v>609</v>
      </c>
      <c r="E153" s="125" t="s">
        <v>481</v>
      </c>
      <c r="F153" s="322" t="s">
        <v>298</v>
      </c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05" x14ac:dyDescent="0.4">
      <c r="A155" s="283" t="s">
        <v>371</v>
      </c>
      <c r="B155" s="318">
        <v>1</v>
      </c>
      <c r="C155" s="143" t="str">
        <f>IF(B155=0, -10, "0")</f>
        <v>0</v>
      </c>
      <c r="D155" s="125" t="s">
        <v>482</v>
      </c>
      <c r="E155" s="125" t="s">
        <v>483</v>
      </c>
      <c r="F155" s="322" t="s">
        <v>299</v>
      </c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42" x14ac:dyDescent="0.4">
      <c r="A157" s="125" t="s">
        <v>142</v>
      </c>
      <c r="B157" s="318">
        <v>2</v>
      </c>
      <c r="C157" s="125"/>
      <c r="D157" s="125" t="s">
        <v>484</v>
      </c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45"/>
      <c r="B165" s="443"/>
      <c r="C165" s="443"/>
      <c r="D165" s="443"/>
      <c r="E165" s="443"/>
      <c r="F165" s="443"/>
      <c r="G165" s="114"/>
    </row>
    <row r="166" spans="1:7" s="258" customFormat="1" ht="32.25" customHeight="1" x14ac:dyDescent="0.4">
      <c r="A166" s="533" t="s">
        <v>462</v>
      </c>
      <c r="B166" s="533"/>
      <c r="C166" s="533"/>
      <c r="D166" s="533"/>
      <c r="E166" s="533"/>
      <c r="F166" s="533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105" x14ac:dyDescent="0.4">
      <c r="A170" s="125" t="s">
        <v>343</v>
      </c>
      <c r="B170" s="122">
        <v>1</v>
      </c>
      <c r="C170" s="125"/>
      <c r="D170" s="125" t="s">
        <v>633</v>
      </c>
      <c r="E170" s="123" t="s">
        <v>494</v>
      </c>
      <c r="F170" s="322" t="s">
        <v>299</v>
      </c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46"/>
      <c r="B176" s="447"/>
      <c r="C176" s="447"/>
      <c r="D176" s="447"/>
      <c r="E176" s="447"/>
      <c r="F176" s="447"/>
      <c r="G176" s="114"/>
    </row>
    <row r="177" spans="1:7" ht="32.25" customHeight="1" x14ac:dyDescent="0.4">
      <c r="A177" s="533" t="s">
        <v>311</v>
      </c>
      <c r="B177" s="533"/>
      <c r="C177" s="533"/>
      <c r="D177" s="533"/>
      <c r="E177" s="533"/>
      <c r="F177" s="533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66.75" customHeight="1" x14ac:dyDescent="0.4">
      <c r="A183" s="125" t="s">
        <v>437</v>
      </c>
      <c r="B183" s="122">
        <v>2</v>
      </c>
      <c r="C183" s="125"/>
      <c r="D183" s="417" t="s">
        <v>610</v>
      </c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2</v>
      </c>
      <c r="C185" s="121"/>
      <c r="D185" s="411">
        <v>1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83"/>
      <c r="C186" s="484"/>
      <c r="D186" s="309">
        <f>SUM(B148:C164,B178:C185,B167:C175,B140:C145)</f>
        <v>74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0.94871794871794868</v>
      </c>
      <c r="E187" s="108"/>
      <c r="F187" s="114"/>
      <c r="G187" s="114"/>
    </row>
    <row r="188" spans="1:7" ht="21" x14ac:dyDescent="0.4">
      <c r="A188" s="448"/>
      <c r="B188" s="448"/>
      <c r="C188" s="448"/>
      <c r="D188" s="448"/>
      <c r="E188" s="448"/>
      <c r="F188" s="4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43515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55" t="s">
        <v>29</v>
      </c>
      <c r="C191" s="455"/>
      <c r="D191" s="455" t="s">
        <v>42</v>
      </c>
      <c r="E191" s="456" t="s">
        <v>266</v>
      </c>
      <c r="F191" s="45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55"/>
      <c r="E192" s="456"/>
      <c r="F192" s="45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8" t="s">
        <v>34</v>
      </c>
      <c r="B203" s="469"/>
      <c r="C203" s="470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42"/>
      <c r="B205" s="442"/>
      <c r="C205" s="442"/>
      <c r="D205" s="442"/>
      <c r="E205" s="442"/>
      <c r="F205" s="442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108.75" customHeight="1" x14ac:dyDescent="0.4">
      <c r="A208" s="138" t="s">
        <v>57</v>
      </c>
      <c r="B208" s="122">
        <v>1</v>
      </c>
      <c r="C208" s="122"/>
      <c r="D208" s="172" t="s">
        <v>634</v>
      </c>
      <c r="E208" s="229" t="s">
        <v>607</v>
      </c>
      <c r="F208" s="123" t="s">
        <v>298</v>
      </c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42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427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84" x14ac:dyDescent="0.4">
      <c r="A215" s="138" t="s">
        <v>142</v>
      </c>
      <c r="B215" s="122">
        <v>0</v>
      </c>
      <c r="C215" s="126"/>
      <c r="D215" s="193" t="s">
        <v>485</v>
      </c>
      <c r="E215" s="123" t="s">
        <v>495</v>
      </c>
      <c r="F215" s="123" t="s">
        <v>298</v>
      </c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130.5" customHeight="1" x14ac:dyDescent="0.4">
      <c r="A218" s="168" t="s">
        <v>393</v>
      </c>
      <c r="B218" s="122">
        <v>1</v>
      </c>
      <c r="C218" s="198" t="str">
        <f>IF(B218=0, -5, "0")</f>
        <v>0</v>
      </c>
      <c r="D218" s="172" t="s">
        <v>611</v>
      </c>
      <c r="E218" s="172" t="s">
        <v>486</v>
      </c>
      <c r="F218" s="123" t="s">
        <v>298</v>
      </c>
      <c r="G218" s="129"/>
    </row>
    <row r="219" spans="1:7" ht="218.25" customHeight="1" x14ac:dyDescent="0.4">
      <c r="A219" s="199" t="s">
        <v>133</v>
      </c>
      <c r="B219" s="122">
        <v>0</v>
      </c>
      <c r="C219" s="174">
        <f>IF(B219=0, -5, "0")</f>
        <v>-5</v>
      </c>
      <c r="D219" s="418" t="s">
        <v>635</v>
      </c>
      <c r="E219" s="193" t="s">
        <v>496</v>
      </c>
      <c r="F219" s="123" t="s">
        <v>299</v>
      </c>
      <c r="G219" s="129"/>
    </row>
    <row r="220" spans="1:7" ht="44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8" t="s">
        <v>34</v>
      </c>
      <c r="B227" s="469"/>
      <c r="C227" s="470"/>
      <c r="D227" s="148">
        <f>SUM(B207:C226)</f>
        <v>23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0.63888888888888884</v>
      </c>
      <c r="E228" s="108"/>
      <c r="F228" s="114"/>
      <c r="G228" s="114"/>
    </row>
    <row r="229" spans="1:7" ht="21" x14ac:dyDescent="0.4">
      <c r="A229" s="442"/>
      <c r="B229" s="442"/>
      <c r="C229" s="442"/>
      <c r="D229" s="442"/>
      <c r="E229" s="442"/>
      <c r="F229" s="442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5" t="s">
        <v>311</v>
      </c>
      <c r="B236" s="526"/>
      <c r="C236" s="526"/>
      <c r="D236" s="527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65.25" customHeight="1" x14ac:dyDescent="0.4">
      <c r="A238" s="182" t="s">
        <v>303</v>
      </c>
      <c r="B238" s="122">
        <v>0</v>
      </c>
      <c r="C238" s="206"/>
      <c r="D238" s="229" t="s">
        <v>497</v>
      </c>
      <c r="E238" s="229" t="s">
        <v>498</v>
      </c>
      <c r="F238" s="123" t="s">
        <v>298</v>
      </c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84" x14ac:dyDescent="0.4">
      <c r="A241" s="188" t="s">
        <v>318</v>
      </c>
      <c r="B241" s="122">
        <v>1</v>
      </c>
      <c r="C241" s="174"/>
      <c r="D241" s="229" t="s">
        <v>499</v>
      </c>
      <c r="E241" s="128" t="s">
        <v>500</v>
      </c>
      <c r="F241" s="123" t="s">
        <v>298</v>
      </c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68" t="s">
        <v>34</v>
      </c>
      <c r="B245" s="469"/>
      <c r="C245" s="470"/>
      <c r="D245" s="130">
        <f>SUM(B231:C235,B237:C244)</f>
        <v>19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0.86363636363636365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58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0.78378378378378377</v>
      </c>
      <c r="E249" s="108"/>
      <c r="F249" s="114"/>
      <c r="G249" s="114"/>
    </row>
    <row r="250" spans="1:7" ht="21" x14ac:dyDescent="0.4">
      <c r="A250" s="442"/>
      <c r="B250" s="442"/>
      <c r="C250" s="442"/>
      <c r="D250" s="442"/>
      <c r="E250" s="442"/>
      <c r="F250" s="442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43515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55" t="s">
        <v>29</v>
      </c>
      <c r="C253" s="455"/>
      <c r="D253" s="455" t="s">
        <v>42</v>
      </c>
      <c r="E253" s="456" t="s">
        <v>266</v>
      </c>
      <c r="F253" s="45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55"/>
      <c r="E254" s="456"/>
      <c r="F254" s="45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147" x14ac:dyDescent="0.4">
      <c r="A262" s="164" t="s">
        <v>143</v>
      </c>
      <c r="B262" s="122">
        <v>1</v>
      </c>
      <c r="C262" s="122"/>
      <c r="D262" s="193" t="s">
        <v>636</v>
      </c>
      <c r="E262" s="123" t="s">
        <v>487</v>
      </c>
      <c r="F262" s="123" t="s">
        <v>298</v>
      </c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8" t="s">
        <v>34</v>
      </c>
      <c r="B265" s="469"/>
      <c r="C265" s="470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105" customHeight="1" x14ac:dyDescent="0.45">
      <c r="A274" s="162" t="s">
        <v>391</v>
      </c>
      <c r="B274" s="122">
        <v>0</v>
      </c>
      <c r="C274" s="143">
        <f>IF(B274=0, -10, "0")</f>
        <v>-10</v>
      </c>
      <c r="D274" s="216" t="s">
        <v>612</v>
      </c>
      <c r="E274" s="128" t="s">
        <v>501</v>
      </c>
      <c r="F274" s="123" t="s">
        <v>298</v>
      </c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105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637</v>
      </c>
      <c r="E276" s="128" t="s">
        <v>638</v>
      </c>
      <c r="F276" s="123" t="s">
        <v>299</v>
      </c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89" x14ac:dyDescent="0.4">
      <c r="A278" s="121" t="s">
        <v>117</v>
      </c>
      <c r="B278" s="122">
        <v>1</v>
      </c>
      <c r="C278" s="122"/>
      <c r="D278" s="418" t="s">
        <v>557</v>
      </c>
      <c r="E278" s="193" t="s">
        <v>639</v>
      </c>
      <c r="F278" s="123" t="s">
        <v>298</v>
      </c>
      <c r="G278" s="114"/>
    </row>
    <row r="279" spans="1:7" ht="132" customHeight="1" x14ac:dyDescent="0.4">
      <c r="A279" s="209" t="s">
        <v>372</v>
      </c>
      <c r="B279" s="122">
        <v>0</v>
      </c>
      <c r="C279" s="169">
        <f>IF(B279=0, -5, "0")</f>
        <v>-5</v>
      </c>
      <c r="D279" s="419" t="s">
        <v>488</v>
      </c>
      <c r="E279" s="193" t="s">
        <v>489</v>
      </c>
      <c r="F279" s="123" t="s">
        <v>298</v>
      </c>
      <c r="G279" s="114"/>
    </row>
    <row r="280" spans="1:7" ht="154.5" customHeight="1" x14ac:dyDescent="0.4">
      <c r="A280" s="209" t="s">
        <v>373</v>
      </c>
      <c r="B280" s="122">
        <v>0</v>
      </c>
      <c r="C280" s="169">
        <f>IF(B280=0, -5, "0")</f>
        <v>-5</v>
      </c>
      <c r="D280" s="419" t="s">
        <v>490</v>
      </c>
      <c r="E280" s="193" t="s">
        <v>489</v>
      </c>
      <c r="F280" s="123" t="s">
        <v>299</v>
      </c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44.25" customHeight="1" x14ac:dyDescent="0.4">
      <c r="A282" s="121" t="s">
        <v>142</v>
      </c>
      <c r="B282" s="122">
        <v>2</v>
      </c>
      <c r="C282" s="122"/>
      <c r="D282" s="128" t="s">
        <v>502</v>
      </c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6"/>
      <c r="B290" s="476"/>
      <c r="C290" s="476"/>
      <c r="D290" s="476"/>
      <c r="E290" s="476"/>
      <c r="F290" s="476"/>
      <c r="G290" s="129"/>
    </row>
    <row r="291" spans="1:7" s="80" customFormat="1" ht="31.5" customHeight="1" x14ac:dyDescent="0.4">
      <c r="A291" s="528" t="s">
        <v>311</v>
      </c>
      <c r="B291" s="528"/>
      <c r="C291" s="528"/>
      <c r="D291" s="528"/>
      <c r="E291" s="528"/>
      <c r="F291" s="528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84" customHeight="1" x14ac:dyDescent="0.4">
      <c r="A293" s="138" t="s">
        <v>303</v>
      </c>
      <c r="B293" s="122">
        <v>0</v>
      </c>
      <c r="C293" s="126"/>
      <c r="D293" s="170" t="s">
        <v>503</v>
      </c>
      <c r="E293" s="229" t="s">
        <v>504</v>
      </c>
      <c r="F293" s="123" t="s">
        <v>298</v>
      </c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0.75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12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0.19354838709677419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27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0.34615384615384615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43515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55" t="s">
        <v>29</v>
      </c>
      <c r="C308" s="455"/>
      <c r="D308" s="455" t="s">
        <v>42</v>
      </c>
      <c r="E308" s="456" t="s">
        <v>266</v>
      </c>
      <c r="F308" s="45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55"/>
      <c r="E309" s="456"/>
      <c r="F309" s="45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63" x14ac:dyDescent="0.4">
      <c r="A315" s="164" t="s">
        <v>119</v>
      </c>
      <c r="B315" s="122">
        <v>0</v>
      </c>
      <c r="C315" s="122"/>
      <c r="D315" s="123" t="s">
        <v>505</v>
      </c>
      <c r="E315" s="123" t="s">
        <v>506</v>
      </c>
      <c r="F315" s="123" t="s">
        <v>299</v>
      </c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0.875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42" x14ac:dyDescent="0.4">
      <c r="A330" s="138" t="s">
        <v>142</v>
      </c>
      <c r="B330" s="122">
        <v>2</v>
      </c>
      <c r="C330" s="122"/>
      <c r="D330" s="123" t="s">
        <v>507</v>
      </c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89" x14ac:dyDescent="0.4">
      <c r="A337" s="168" t="s">
        <v>58</v>
      </c>
      <c r="B337" s="122">
        <v>0</v>
      </c>
      <c r="C337" s="174">
        <f>IF(B337=0, -5, "0")</f>
        <v>-5</v>
      </c>
      <c r="D337" s="213" t="s">
        <v>613</v>
      </c>
      <c r="E337" s="123" t="s">
        <v>614</v>
      </c>
      <c r="F337" s="123" t="s">
        <v>298</v>
      </c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126" x14ac:dyDescent="0.4">
      <c r="A342" s="420" t="s">
        <v>381</v>
      </c>
      <c r="B342" s="122">
        <v>0</v>
      </c>
      <c r="C342" s="122"/>
      <c r="D342" s="193" t="s">
        <v>514</v>
      </c>
      <c r="E342" s="172" t="s">
        <v>615</v>
      </c>
      <c r="F342" s="123" t="s">
        <v>298</v>
      </c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31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0.73809523809523814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105" x14ac:dyDescent="0.4">
      <c r="A348" s="138" t="s">
        <v>153</v>
      </c>
      <c r="B348" s="122">
        <v>1</v>
      </c>
      <c r="C348" s="122"/>
      <c r="D348" s="139" t="s">
        <v>508</v>
      </c>
      <c r="E348" s="123" t="s">
        <v>509</v>
      </c>
      <c r="F348" s="123" t="s">
        <v>298</v>
      </c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84" x14ac:dyDescent="0.4">
      <c r="A353" s="121" t="s">
        <v>214</v>
      </c>
      <c r="B353" s="122">
        <v>1</v>
      </c>
      <c r="C353" s="126"/>
      <c r="D353" s="216" t="s">
        <v>510</v>
      </c>
      <c r="E353" s="128" t="s">
        <v>511</v>
      </c>
      <c r="F353" s="123" t="s">
        <v>299</v>
      </c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7"/>
      <c r="B357" s="467"/>
      <c r="C357" s="467"/>
      <c r="D357" s="467"/>
      <c r="E357" s="467"/>
      <c r="F357" s="467"/>
      <c r="G357" s="467"/>
    </row>
    <row r="358" spans="1:7" ht="32.25" customHeight="1" x14ac:dyDescent="0.4">
      <c r="A358" s="512" t="s">
        <v>311</v>
      </c>
      <c r="B358" s="512"/>
      <c r="C358" s="512"/>
      <c r="D358" s="512"/>
      <c r="E358" s="512"/>
      <c r="F358" s="512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63" x14ac:dyDescent="0.4">
      <c r="A360" s="182" t="s">
        <v>303</v>
      </c>
      <c r="B360" s="122">
        <v>1</v>
      </c>
      <c r="C360" s="217"/>
      <c r="D360" s="420" t="s">
        <v>512</v>
      </c>
      <c r="E360" s="121" t="s">
        <v>513</v>
      </c>
      <c r="F360" s="123" t="s">
        <v>298</v>
      </c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0.5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26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0.8666666666666667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71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0.80681818181818177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43515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54" t="s">
        <v>28</v>
      </c>
      <c r="B375" s="455" t="s">
        <v>29</v>
      </c>
      <c r="C375" s="455"/>
      <c r="D375" s="455" t="s">
        <v>42</v>
      </c>
      <c r="E375" s="456" t="s">
        <v>266</v>
      </c>
      <c r="F375" s="456" t="s">
        <v>302</v>
      </c>
      <c r="G375" s="173"/>
    </row>
    <row r="376" spans="1:7" s="6" customFormat="1" ht="21" x14ac:dyDescent="0.4">
      <c r="A376" s="454"/>
      <c r="B376" s="118" t="s">
        <v>32</v>
      </c>
      <c r="C376" s="118" t="s">
        <v>31</v>
      </c>
      <c r="D376" s="455"/>
      <c r="E376" s="456"/>
      <c r="F376" s="45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42" x14ac:dyDescent="0.4">
      <c r="A404" s="121" t="s">
        <v>142</v>
      </c>
      <c r="B404" s="122">
        <v>2</v>
      </c>
      <c r="C404" s="122"/>
      <c r="D404" s="193" t="s">
        <v>515</v>
      </c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31" x14ac:dyDescent="0.4">
      <c r="A407" s="168" t="s">
        <v>133</v>
      </c>
      <c r="B407" s="122">
        <v>0</v>
      </c>
      <c r="C407" s="174">
        <f>IF(B407=0, -5, "0")</f>
        <v>-5</v>
      </c>
      <c r="D407" s="229" t="s">
        <v>640</v>
      </c>
      <c r="E407" s="229" t="s">
        <v>641</v>
      </c>
      <c r="F407" s="123" t="s">
        <v>299</v>
      </c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84" x14ac:dyDescent="0.4">
      <c r="A411" s="121" t="s">
        <v>402</v>
      </c>
      <c r="B411" s="122">
        <v>1</v>
      </c>
      <c r="C411" s="296"/>
      <c r="D411" s="229" t="s">
        <v>516</v>
      </c>
      <c r="E411" s="128" t="s">
        <v>517</v>
      </c>
      <c r="F411" s="123" t="s">
        <v>298</v>
      </c>
      <c r="G411" s="173"/>
    </row>
    <row r="412" spans="1:7" s="6" customFormat="1" ht="84" x14ac:dyDescent="0.4">
      <c r="A412" s="121" t="s">
        <v>150</v>
      </c>
      <c r="B412" s="122">
        <v>1</v>
      </c>
      <c r="C412" s="126"/>
      <c r="D412" s="229" t="s">
        <v>518</v>
      </c>
      <c r="E412" s="128" t="s">
        <v>519</v>
      </c>
      <c r="F412" s="123" t="s">
        <v>298</v>
      </c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10"/>
      <c r="B415" s="449"/>
      <c r="C415" s="449"/>
      <c r="D415" s="449"/>
      <c r="E415" s="449"/>
      <c r="F415" s="449"/>
      <c r="G415" s="449"/>
    </row>
    <row r="416" spans="1:7" s="6" customFormat="1" ht="24.75" x14ac:dyDescent="0.4">
      <c r="A416" s="515" t="s">
        <v>320</v>
      </c>
      <c r="B416" s="515"/>
      <c r="C416" s="515"/>
      <c r="D416" s="515"/>
      <c r="E416" s="515"/>
      <c r="F416" s="515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43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0.79629629629629628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65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0.85526315789473684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43515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55" t="s">
        <v>29</v>
      </c>
      <c r="C433" s="455"/>
      <c r="D433" s="455" t="s">
        <v>42</v>
      </c>
      <c r="E433" s="456" t="s">
        <v>266</v>
      </c>
      <c r="F433" s="45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55"/>
      <c r="E434" s="456"/>
      <c r="F434" s="45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86.25" customHeight="1" x14ac:dyDescent="0.4">
      <c r="A450" s="121" t="s">
        <v>274</v>
      </c>
      <c r="B450" s="122">
        <v>1</v>
      </c>
      <c r="C450" s="122"/>
      <c r="D450" s="193" t="s">
        <v>520</v>
      </c>
      <c r="E450" s="193" t="s">
        <v>616</v>
      </c>
      <c r="F450" s="123" t="s">
        <v>298</v>
      </c>
      <c r="G450" s="114"/>
    </row>
    <row r="451" spans="1:7" ht="63" x14ac:dyDescent="0.4">
      <c r="A451" s="138" t="s">
        <v>5</v>
      </c>
      <c r="B451" s="122">
        <v>1</v>
      </c>
      <c r="C451" s="122"/>
      <c r="D451" s="163" t="s">
        <v>521</v>
      </c>
      <c r="E451" s="123" t="s">
        <v>522</v>
      </c>
      <c r="F451" s="123" t="s">
        <v>298</v>
      </c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84" x14ac:dyDescent="0.4">
      <c r="A454" s="121" t="s">
        <v>85</v>
      </c>
      <c r="B454" s="122">
        <v>0</v>
      </c>
      <c r="C454" s="126"/>
      <c r="D454" s="158" t="s">
        <v>617</v>
      </c>
      <c r="E454" s="123" t="s">
        <v>523</v>
      </c>
      <c r="F454" s="123" t="s">
        <v>299</v>
      </c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5" t="s">
        <v>311</v>
      </c>
      <c r="B464" s="515"/>
      <c r="C464" s="515"/>
      <c r="D464" s="515"/>
      <c r="E464" s="515"/>
      <c r="F464" s="515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105" x14ac:dyDescent="0.4">
      <c r="A468" s="188" t="s">
        <v>318</v>
      </c>
      <c r="B468" s="122">
        <v>1</v>
      </c>
      <c r="C468" s="126"/>
      <c r="D468" s="229" t="s">
        <v>524</v>
      </c>
      <c r="E468" s="128" t="s">
        <v>525</v>
      </c>
      <c r="F468" s="123" t="s">
        <v>298</v>
      </c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35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0.875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51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0.9107142857142857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6" t="s">
        <v>425</v>
      </c>
      <c r="B478" s="516"/>
      <c r="C478" s="516"/>
      <c r="D478" s="516"/>
      <c r="E478" s="516"/>
      <c r="F478" s="516"/>
      <c r="G478" s="114"/>
    </row>
    <row r="479" spans="1:7" s="258" customFormat="1" ht="21" customHeight="1" x14ac:dyDescent="0.4">
      <c r="A479" s="234">
        <f>B11</f>
        <v>43515</v>
      </c>
      <c r="G479" s="114"/>
    </row>
    <row r="480" spans="1:7" s="258" customFormat="1" ht="21" x14ac:dyDescent="0.4">
      <c r="A480" s="486" t="s">
        <v>28</v>
      </c>
      <c r="B480" s="487" t="s">
        <v>29</v>
      </c>
      <c r="C480" s="487"/>
      <c r="D480" s="487" t="s">
        <v>42</v>
      </c>
      <c r="E480" s="488" t="s">
        <v>266</v>
      </c>
      <c r="F480" s="488" t="s">
        <v>302</v>
      </c>
      <c r="G480" s="114"/>
    </row>
    <row r="481" spans="1:7" s="258" customFormat="1" ht="21" x14ac:dyDescent="0.4">
      <c r="A481" s="486"/>
      <c r="B481" s="320" t="s">
        <v>32</v>
      </c>
      <c r="C481" s="320" t="s">
        <v>31</v>
      </c>
      <c r="D481" s="487"/>
      <c r="E481" s="488"/>
      <c r="F481" s="488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7" t="s">
        <v>52</v>
      </c>
      <c r="B483" s="477"/>
      <c r="C483" s="477"/>
      <c r="D483" s="477"/>
      <c r="E483" s="477"/>
      <c r="F483" s="477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74" t="s">
        <v>463</v>
      </c>
      <c r="B491" s="475"/>
      <c r="C491" s="475"/>
      <c r="D491" s="475"/>
      <c r="E491" s="475"/>
      <c r="F491" s="475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9" t="s">
        <v>23</v>
      </c>
      <c r="B505" s="490"/>
      <c r="C505" s="490"/>
      <c r="D505" s="490"/>
      <c r="E505" s="490"/>
      <c r="F505" s="491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9"/>
      <c r="B517" s="499"/>
      <c r="C517" s="499"/>
      <c r="D517" s="499"/>
      <c r="E517" s="499"/>
      <c r="F517" s="499"/>
      <c r="G517" s="499"/>
    </row>
    <row r="518" spans="1:7" s="258" customFormat="1" ht="26.25" customHeight="1" x14ac:dyDescent="0.5">
      <c r="A518" s="369" t="s">
        <v>311</v>
      </c>
      <c r="B518" s="511"/>
      <c r="C518" s="511"/>
      <c r="D518" s="511"/>
      <c r="E518" s="511"/>
      <c r="F518" s="511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7" t="s">
        <v>97</v>
      </c>
      <c r="B530" s="517"/>
      <c r="C530" s="517"/>
      <c r="D530" s="517"/>
      <c r="E530" s="517"/>
      <c r="F530" s="517"/>
      <c r="G530" s="114"/>
    </row>
    <row r="531" spans="1:7" s="258" customFormat="1" ht="22.5" customHeight="1" x14ac:dyDescent="0.4">
      <c r="A531" s="234">
        <f>B11</f>
        <v>43515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92" t="s">
        <v>28</v>
      </c>
      <c r="B532" s="494" t="s">
        <v>29</v>
      </c>
      <c r="C532" s="495"/>
      <c r="D532" s="455" t="s">
        <v>42</v>
      </c>
      <c r="E532" s="456" t="s">
        <v>266</v>
      </c>
      <c r="F532" s="456" t="s">
        <v>302</v>
      </c>
      <c r="G532" s="114"/>
    </row>
    <row r="533" spans="1:7" s="258" customFormat="1" ht="21" x14ac:dyDescent="0.4">
      <c r="A533" s="493"/>
      <c r="B533" s="315" t="s">
        <v>32</v>
      </c>
      <c r="C533" s="316" t="s">
        <v>31</v>
      </c>
      <c r="D533" s="455"/>
      <c r="E533" s="456"/>
      <c r="F533" s="45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13"/>
      <c r="D535" s="513"/>
      <c r="E535" s="513"/>
      <c r="F535" s="514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8" t="s">
        <v>34</v>
      </c>
      <c r="B542" s="469"/>
      <c r="C542" s="470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8" t="s">
        <v>33</v>
      </c>
      <c r="B543" s="469"/>
      <c r="C543" s="470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42"/>
      <c r="B544" s="442"/>
      <c r="C544" s="442"/>
      <c r="D544" s="442"/>
      <c r="E544" s="442"/>
      <c r="F544" s="442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0</v>
      </c>
      <c r="C547" s="122"/>
      <c r="D547" s="257" t="s">
        <v>526</v>
      </c>
      <c r="E547" s="322" t="s">
        <v>527</v>
      </c>
      <c r="F547" s="123" t="s">
        <v>298</v>
      </c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191.25" customHeight="1" x14ac:dyDescent="0.4">
      <c r="A549" s="121" t="s">
        <v>114</v>
      </c>
      <c r="B549" s="122">
        <v>0</v>
      </c>
      <c r="C549" s="122"/>
      <c r="D549" s="421" t="s">
        <v>528</v>
      </c>
      <c r="E549" s="229" t="s">
        <v>642</v>
      </c>
      <c r="F549" s="123" t="s">
        <v>298</v>
      </c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4"/>
      <c r="B556" s="467"/>
      <c r="C556" s="467"/>
      <c r="D556" s="467"/>
      <c r="E556" s="467"/>
      <c r="F556" s="467"/>
      <c r="G556" s="467"/>
    </row>
    <row r="557" spans="1:7" s="258" customFormat="1" ht="35.25" customHeight="1" x14ac:dyDescent="0.4">
      <c r="A557" s="371" t="s">
        <v>311</v>
      </c>
      <c r="B557" s="337"/>
      <c r="C557" s="465"/>
      <c r="D557" s="465"/>
      <c r="E557" s="465"/>
      <c r="F557" s="466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60" t="s">
        <v>34</v>
      </c>
      <c r="B566" s="460"/>
      <c r="C566" s="461"/>
      <c r="D566" s="358">
        <f>SUM(B558:C565,B546:C555)</f>
        <v>28</v>
      </c>
      <c r="E566" s="108"/>
      <c r="F566" s="114"/>
      <c r="G566" s="114"/>
    </row>
    <row r="567" spans="1:7" s="258" customFormat="1" ht="21" x14ac:dyDescent="0.4">
      <c r="A567" s="460" t="s">
        <v>33</v>
      </c>
      <c r="B567" s="460"/>
      <c r="C567" s="460"/>
      <c r="D567" s="388">
        <f>D566/(COUNT(B558:C565,B546:C555)*2)</f>
        <v>0.875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40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0.90909090909090906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2"/>
      <c r="B572" s="442"/>
      <c r="C572" s="442"/>
      <c r="D572" s="442"/>
      <c r="E572" s="442"/>
      <c r="F572" s="442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43515</v>
      </c>
      <c r="B574" s="114"/>
      <c r="C574" s="135"/>
      <c r="D574" s="356"/>
      <c r="E574" s="356"/>
      <c r="F574" s="356"/>
      <c r="G574" s="114"/>
    </row>
    <row r="575" spans="1:7" ht="21" x14ac:dyDescent="0.4">
      <c r="A575" s="486" t="s">
        <v>28</v>
      </c>
      <c r="B575" s="487" t="s">
        <v>29</v>
      </c>
      <c r="C575" s="487"/>
      <c r="D575" s="487" t="s">
        <v>42</v>
      </c>
      <c r="E575" s="488" t="s">
        <v>266</v>
      </c>
      <c r="F575" s="488" t="s">
        <v>302</v>
      </c>
      <c r="G575" s="114"/>
    </row>
    <row r="576" spans="1:7" ht="21" x14ac:dyDescent="0.4">
      <c r="A576" s="486"/>
      <c r="B576" s="320" t="s">
        <v>32</v>
      </c>
      <c r="C576" s="320" t="s">
        <v>31</v>
      </c>
      <c r="D576" s="487"/>
      <c r="E576" s="488"/>
      <c r="F576" s="488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0" t="s">
        <v>10</v>
      </c>
      <c r="B578" s="501"/>
      <c r="C578" s="501"/>
      <c r="D578" s="501"/>
      <c r="E578" s="501"/>
      <c r="F578" s="502"/>
      <c r="G578" s="129"/>
    </row>
    <row r="579" spans="1:7" ht="48.75" customHeight="1" x14ac:dyDescent="0.4">
      <c r="A579" s="121" t="s">
        <v>86</v>
      </c>
      <c r="B579" s="122">
        <v>1</v>
      </c>
      <c r="C579" s="122"/>
      <c r="D579" s="193" t="s">
        <v>529</v>
      </c>
      <c r="E579" s="123" t="s">
        <v>530</v>
      </c>
      <c r="F579" s="123" t="s">
        <v>298</v>
      </c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84" x14ac:dyDescent="0.4">
      <c r="A587" s="121" t="s">
        <v>219</v>
      </c>
      <c r="B587" s="122">
        <v>1</v>
      </c>
      <c r="C587" s="126"/>
      <c r="D587" s="193" t="s">
        <v>531</v>
      </c>
      <c r="E587" s="123" t="s">
        <v>532</v>
      </c>
      <c r="F587" s="123" t="s">
        <v>298</v>
      </c>
      <c r="G587" s="129"/>
    </row>
    <row r="588" spans="1:7" s="258" customFormat="1" ht="21" x14ac:dyDescent="0.4">
      <c r="A588" s="460" t="s">
        <v>34</v>
      </c>
      <c r="B588" s="460"/>
      <c r="C588" s="461"/>
      <c r="D588" s="358">
        <f>SUM(B579:C587)</f>
        <v>16</v>
      </c>
      <c r="E588" s="108"/>
      <c r="F588" s="114"/>
      <c r="G588" s="114"/>
    </row>
    <row r="589" spans="1:7" s="258" customFormat="1" ht="21" x14ac:dyDescent="0.4">
      <c r="A589" s="460" t="s">
        <v>33</v>
      </c>
      <c r="B589" s="460"/>
      <c r="C589" s="460"/>
      <c r="D589" s="388">
        <f>D588/(COUNT(B579:C587)*2)</f>
        <v>0.88888888888888884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3" t="s">
        <v>23</v>
      </c>
      <c r="B591" s="504"/>
      <c r="C591" s="504"/>
      <c r="D591" s="504"/>
      <c r="E591" s="504"/>
      <c r="F591" s="505"/>
      <c r="G591" s="129"/>
    </row>
    <row r="592" spans="1:7" ht="63" x14ac:dyDescent="0.4">
      <c r="A592" s="121" t="s">
        <v>87</v>
      </c>
      <c r="B592" s="122">
        <v>1</v>
      </c>
      <c r="C592" s="122"/>
      <c r="D592" s="193" t="s">
        <v>618</v>
      </c>
      <c r="E592" s="123" t="s">
        <v>533</v>
      </c>
      <c r="F592" s="123" t="s">
        <v>299</v>
      </c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105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619</v>
      </c>
      <c r="E596" s="422" t="s">
        <v>534</v>
      </c>
      <c r="F596" s="123" t="s">
        <v>298</v>
      </c>
      <c r="G596" s="129"/>
    </row>
    <row r="597" spans="1:7" ht="83.25" customHeight="1" x14ac:dyDescent="0.4">
      <c r="A597" s="121" t="s">
        <v>150</v>
      </c>
      <c r="B597" s="122">
        <v>0</v>
      </c>
      <c r="C597" s="122"/>
      <c r="D597" s="170" t="s">
        <v>537</v>
      </c>
      <c r="E597" s="123" t="s">
        <v>620</v>
      </c>
      <c r="F597" s="123" t="s">
        <v>298</v>
      </c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84" x14ac:dyDescent="0.4">
      <c r="A602" s="157" t="s">
        <v>377</v>
      </c>
      <c r="B602" s="122">
        <v>0</v>
      </c>
      <c r="C602" s="122"/>
      <c r="D602" s="423" t="s">
        <v>535</v>
      </c>
      <c r="E602" s="424" t="s">
        <v>536</v>
      </c>
      <c r="F602" s="123" t="s">
        <v>298</v>
      </c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124"/>
      <c r="F605" s="123"/>
      <c r="G605" s="129"/>
    </row>
    <row r="606" spans="1:7" s="258" customFormat="1" ht="21" x14ac:dyDescent="0.4">
      <c r="A606" s="460" t="s">
        <v>34</v>
      </c>
      <c r="B606" s="460"/>
      <c r="C606" s="461"/>
      <c r="D606" s="358">
        <f>SUM(B592:C605)</f>
        <v>20</v>
      </c>
      <c r="E606" s="108"/>
      <c r="F606" s="114"/>
      <c r="G606" s="114"/>
    </row>
    <row r="607" spans="1:7" s="258" customFormat="1" ht="21" x14ac:dyDescent="0.4">
      <c r="A607" s="460" t="s">
        <v>33</v>
      </c>
      <c r="B607" s="460"/>
      <c r="C607" s="460"/>
      <c r="D607" s="388">
        <f>D606/(COUNT(B592:C605)*2)</f>
        <v>0.76923076923076927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36</v>
      </c>
      <c r="E609" s="304"/>
      <c r="F609" s="304"/>
      <c r="G609" s="129"/>
    </row>
    <row r="610" spans="1:7" ht="22.5" x14ac:dyDescent="0.45">
      <c r="A610" s="462" t="s">
        <v>170</v>
      </c>
      <c r="B610" s="463"/>
      <c r="C610" s="464"/>
      <c r="D610" s="154">
        <f>D609/(COUNT(B579:C587,B592:C605)*2)</f>
        <v>0.81818181818181823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43515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55" t="s">
        <v>29</v>
      </c>
      <c r="C614" s="455"/>
      <c r="D614" s="455" t="s">
        <v>42</v>
      </c>
      <c r="E614" s="456" t="s">
        <v>266</v>
      </c>
      <c r="F614" s="45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55"/>
      <c r="E615" s="456"/>
      <c r="F615" s="45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1"/>
      <c r="D617" s="471"/>
      <c r="E617" s="471"/>
      <c r="F617" s="472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0" t="s">
        <v>34</v>
      </c>
      <c r="B627" s="460"/>
      <c r="C627" s="460"/>
      <c r="D627" s="358">
        <f>SUM(B618:C626)</f>
        <v>18</v>
      </c>
      <c r="E627" s="497"/>
      <c r="F627" s="476"/>
      <c r="G627" s="129"/>
    </row>
    <row r="628" spans="1:7" ht="21" x14ac:dyDescent="0.4">
      <c r="A628" s="460" t="s">
        <v>33</v>
      </c>
      <c r="B628" s="460"/>
      <c r="C628" s="460"/>
      <c r="D628" s="388">
        <f>D627/(COUNT(B618:C626)*2)</f>
        <v>1</v>
      </c>
      <c r="E628" s="498"/>
      <c r="F628" s="499"/>
      <c r="G628" s="129"/>
    </row>
    <row r="629" spans="1:7" ht="21" x14ac:dyDescent="0.4">
      <c r="A629" s="325"/>
      <c r="B629" s="135"/>
      <c r="C629" s="496"/>
      <c r="D629" s="496"/>
      <c r="E629" s="496"/>
      <c r="F629" s="49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84" x14ac:dyDescent="0.4">
      <c r="A631" s="138" t="s">
        <v>83</v>
      </c>
      <c r="B631" s="122">
        <v>1</v>
      </c>
      <c r="C631" s="122"/>
      <c r="D631" s="193" t="s">
        <v>538</v>
      </c>
      <c r="E631" s="123" t="s">
        <v>621</v>
      </c>
      <c r="F631" s="123" t="s">
        <v>298</v>
      </c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193"/>
      <c r="E636" s="124"/>
      <c r="F636" s="123"/>
      <c r="G636" s="114"/>
    </row>
    <row r="637" spans="1:7" ht="128.25" customHeight="1" x14ac:dyDescent="0.4">
      <c r="A637" s="203" t="s">
        <v>418</v>
      </c>
      <c r="B637" s="122">
        <v>1</v>
      </c>
      <c r="C637" s="143"/>
      <c r="D637" s="193" t="s">
        <v>556</v>
      </c>
      <c r="E637" s="123" t="s">
        <v>643</v>
      </c>
      <c r="F637" s="123" t="s">
        <v>298</v>
      </c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8" t="s">
        <v>34</v>
      </c>
      <c r="B639" s="469"/>
      <c r="C639" s="470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1"/>
      <c r="D642" s="471"/>
      <c r="E642" s="471"/>
      <c r="F642" s="472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8" t="s">
        <v>34</v>
      </c>
      <c r="B650" s="469"/>
      <c r="C650" s="470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5"/>
      <c r="B652" s="485"/>
      <c r="C652" s="485"/>
      <c r="D652" s="485"/>
      <c r="E652" s="485"/>
      <c r="F652" s="485"/>
      <c r="G652" s="485"/>
    </row>
    <row r="653" spans="1:16382" ht="24.75" x14ac:dyDescent="0.4">
      <c r="A653" s="363" t="s">
        <v>26</v>
      </c>
      <c r="B653" s="471"/>
      <c r="C653" s="471"/>
      <c r="D653" s="471"/>
      <c r="E653" s="471"/>
      <c r="F653" s="472"/>
      <c r="G653" s="108"/>
    </row>
    <row r="654" spans="1:16382" s="258" customFormat="1" ht="126" x14ac:dyDescent="0.4">
      <c r="A654" s="160" t="s">
        <v>223</v>
      </c>
      <c r="B654" s="122">
        <v>1</v>
      </c>
      <c r="C654" s="122"/>
      <c r="D654" s="163" t="s">
        <v>539</v>
      </c>
      <c r="E654" s="172" t="s">
        <v>540</v>
      </c>
      <c r="F654" s="123" t="s">
        <v>298</v>
      </c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6" t="s">
        <v>311</v>
      </c>
      <c r="B661" s="507"/>
      <c r="C661" s="507"/>
      <c r="D661" s="507"/>
      <c r="E661" s="507"/>
      <c r="F661" s="508"/>
      <c r="G661" s="108"/>
    </row>
    <row r="662" spans="1:7" s="258" customFormat="1" ht="63" x14ac:dyDescent="0.4">
      <c r="A662" s="125" t="s">
        <v>329</v>
      </c>
      <c r="B662" s="122">
        <v>0</v>
      </c>
      <c r="C662" s="307"/>
      <c r="D662" s="161" t="s">
        <v>600</v>
      </c>
      <c r="E662" s="128" t="s">
        <v>601</v>
      </c>
      <c r="F662" s="128" t="s">
        <v>298</v>
      </c>
      <c r="G662" s="108"/>
    </row>
    <row r="663" spans="1:7" ht="84" x14ac:dyDescent="0.4">
      <c r="A663" s="121" t="s">
        <v>303</v>
      </c>
      <c r="B663" s="122">
        <v>1</v>
      </c>
      <c r="C663" s="122"/>
      <c r="D663" s="158" t="s">
        <v>602</v>
      </c>
      <c r="E663" s="123" t="s">
        <v>603</v>
      </c>
      <c r="F663" s="128" t="s">
        <v>298</v>
      </c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105" x14ac:dyDescent="0.4">
      <c r="A665" s="402" t="s">
        <v>318</v>
      </c>
      <c r="B665" s="122">
        <v>1</v>
      </c>
      <c r="C665" s="174" t="str">
        <f>IF(B665=0, -5, "0")</f>
        <v>0</v>
      </c>
      <c r="D665" s="423" t="s">
        <v>541</v>
      </c>
      <c r="E665" s="424" t="s">
        <v>542</v>
      </c>
      <c r="F665" s="128" t="s">
        <v>298</v>
      </c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>
        <v>1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21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0.80769230769230771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67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0.90540540540540537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43515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55" t="s">
        <v>29</v>
      </c>
      <c r="C678" s="455"/>
      <c r="D678" s="455" t="s">
        <v>42</v>
      </c>
      <c r="E678" s="456" t="s">
        <v>266</v>
      </c>
      <c r="F678" s="45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55"/>
      <c r="E679" s="456"/>
      <c r="F679" s="45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84" x14ac:dyDescent="0.4">
      <c r="A682" s="121" t="s">
        <v>358</v>
      </c>
      <c r="B682" s="122">
        <v>1</v>
      </c>
      <c r="C682" s="122"/>
      <c r="D682" s="123" t="s">
        <v>644</v>
      </c>
      <c r="E682" s="193" t="s">
        <v>543</v>
      </c>
      <c r="F682" s="123" t="s">
        <v>299</v>
      </c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105" x14ac:dyDescent="0.4">
      <c r="A697" s="256" t="s">
        <v>319</v>
      </c>
      <c r="B697" s="122">
        <v>1</v>
      </c>
      <c r="C697" s="174"/>
      <c r="D697" s="420" t="s">
        <v>544</v>
      </c>
      <c r="E697" s="123" t="s">
        <v>545</v>
      </c>
      <c r="F697" s="123" t="s">
        <v>298</v>
      </c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>
        <v>1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28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0.93333333333333335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9" t="s">
        <v>459</v>
      </c>
      <c r="B704" s="509"/>
      <c r="C704" s="509"/>
      <c r="D704" s="509"/>
      <c r="E704" s="509"/>
      <c r="F704" s="509"/>
      <c r="G704" s="274"/>
    </row>
    <row r="705" spans="1:7" ht="21" customHeight="1" x14ac:dyDescent="0.4">
      <c r="A705" s="251">
        <f>B11</f>
        <v>43515</v>
      </c>
      <c r="B705" s="114"/>
      <c r="C705" s="135"/>
      <c r="D705" s="273"/>
      <c r="E705" s="273"/>
      <c r="F705" s="273"/>
      <c r="G705" s="274"/>
    </row>
    <row r="706" spans="1:7" ht="21" x14ac:dyDescent="0.4">
      <c r="A706" s="480" t="s">
        <v>28</v>
      </c>
      <c r="B706" s="494" t="s">
        <v>29</v>
      </c>
      <c r="C706" s="494"/>
      <c r="D706" s="455" t="s">
        <v>42</v>
      </c>
      <c r="E706" s="456" t="s">
        <v>266</v>
      </c>
      <c r="F706" s="456" t="s">
        <v>302</v>
      </c>
      <c r="G706" s="274"/>
    </row>
    <row r="707" spans="1:7" ht="21" x14ac:dyDescent="0.4">
      <c r="A707" s="481"/>
      <c r="B707" s="383" t="s">
        <v>32</v>
      </c>
      <c r="C707" s="383" t="s">
        <v>31</v>
      </c>
      <c r="D707" s="455"/>
      <c r="E707" s="456"/>
      <c r="F707" s="45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7" t="s">
        <v>306</v>
      </c>
      <c r="B709" s="458"/>
      <c r="C709" s="458"/>
      <c r="D709" s="458"/>
      <c r="E709" s="458"/>
      <c r="F709" s="459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8"/>
      <c r="C715" s="479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8"/>
      <c r="C716" s="479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7" t="s">
        <v>307</v>
      </c>
      <c r="B718" s="458"/>
      <c r="C718" s="458"/>
      <c r="D718" s="458"/>
      <c r="E718" s="458"/>
      <c r="F718" s="459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0.9375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564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0.81502890173410403</v>
      </c>
      <c r="E730" s="259"/>
      <c r="F730" s="259"/>
    </row>
  </sheetData>
  <sheetProtection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48:B164 B207:B226 B113:B119 B140:B146 B394:B414 B359:B366 B56:B63 B324:B343 B39:B42 B536:B541 B546:B555 B558:B565 B437:B444 B618:B626 B122:B128 B681:B700 B579:B587 B66:B82 B312:B319 B379:B389 B465:B471 B519:B525 B417:B424 B492:B504 B292:B299 B592:B605 B662:B668 B269:B289 B719:B721 B257:B264 B348:B356 B178:B185 B506:B516 B643:B649 B231:B235 B195:B202 B710:B714 B105:B110 B85:B102 B237:B244 B449:B463 B528:B529 B484:B490 B631:B638 B30:B37 B654:B660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8" orientation="portrait" r:id="rId1"/>
  <rowBreaks count="5" manualBreakCount="5">
    <brk id="82" max="6" man="1"/>
    <brk id="164" max="6" man="1"/>
    <brk id="246" max="6" man="1"/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F199" sqref="F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5"/>
      <c r="E1" s="555"/>
      <c r="F1" s="555"/>
      <c r="G1" s="555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6" t="s">
        <v>46</v>
      </c>
      <c r="B6" s="556"/>
      <c r="C6" s="556"/>
      <c r="D6" s="556"/>
      <c r="E6" s="556"/>
      <c r="F6" s="556"/>
      <c r="G6" s="92"/>
    </row>
    <row r="7" spans="1:7" s="2" customFormat="1" ht="21.75" customHeight="1" x14ac:dyDescent="0.45">
      <c r="A7" s="557" t="str">
        <f>'Page de garde'!D18</f>
        <v>Médina Jadida</v>
      </c>
      <c r="B7" s="557"/>
      <c r="C7" s="557"/>
      <c r="D7" s="557"/>
      <c r="E7" s="557"/>
      <c r="F7" s="557"/>
      <c r="G7" s="92"/>
    </row>
    <row r="8" spans="1:7" s="2" customFormat="1" ht="24" x14ac:dyDescent="0.45">
      <c r="A8" s="4" t="s">
        <v>39</v>
      </c>
      <c r="B8" s="558" t="str">
        <f>'A1 Exploitation'!B9:F9</f>
        <v>Dr Raja Bouhalfaya</v>
      </c>
      <c r="C8" s="558"/>
      <c r="D8" s="558"/>
      <c r="E8" s="558"/>
      <c r="F8" s="558"/>
      <c r="G8" s="92"/>
    </row>
    <row r="9" spans="1:7" s="2" customFormat="1" ht="24" x14ac:dyDescent="0.45">
      <c r="A9" s="5" t="s">
        <v>41</v>
      </c>
      <c r="B9" s="559" t="str">
        <f>'A1 Exploitation'!B10:F10</f>
        <v>Directeur du magasin et chefs rayons</v>
      </c>
      <c r="C9" s="559"/>
      <c r="D9" s="559"/>
      <c r="E9" s="559"/>
      <c r="F9" s="559"/>
      <c r="G9" s="92"/>
    </row>
    <row r="10" spans="1:7" s="2" customFormat="1" ht="24" x14ac:dyDescent="0.45">
      <c r="A10" s="4" t="s">
        <v>40</v>
      </c>
      <c r="B10" s="554">
        <f>'A1 Exploitation'!B11:F11</f>
        <v>43515</v>
      </c>
      <c r="C10" s="554"/>
      <c r="D10" s="554"/>
      <c r="E10" s="554"/>
      <c r="F10" s="554"/>
      <c r="G10" s="92"/>
    </row>
    <row r="11" spans="1:7" s="2" customFormat="1" ht="24" x14ac:dyDescent="0.45">
      <c r="A11" s="4" t="s">
        <v>250</v>
      </c>
      <c r="B11" s="551">
        <f>D199</f>
        <v>0.85087719298245612</v>
      </c>
      <c r="C11" s="551"/>
      <c r="D11" s="551"/>
      <c r="E11" s="551"/>
      <c r="F11" s="551"/>
      <c r="G11" s="92"/>
    </row>
    <row r="12" spans="1:7" s="2" customFormat="1" ht="22.5" x14ac:dyDescent="0.45">
      <c r="A12" s="1"/>
      <c r="D12" s="519"/>
      <c r="E12" s="519"/>
      <c r="F12" s="519"/>
      <c r="G12" s="519"/>
    </row>
    <row r="13" spans="1:7" s="2" customFormat="1" ht="11.25" customHeight="1" x14ac:dyDescent="0.3">
      <c r="A13" s="552" t="s">
        <v>28</v>
      </c>
      <c r="B13" s="553" t="s">
        <v>29</v>
      </c>
      <c r="C13" s="553"/>
      <c r="D13" s="553" t="s">
        <v>42</v>
      </c>
      <c r="E13" s="553" t="s">
        <v>160</v>
      </c>
      <c r="F13" s="553" t="s">
        <v>161</v>
      </c>
      <c r="G13" s="80"/>
    </row>
    <row r="14" spans="1:7" s="2" customFormat="1" ht="12.75" customHeight="1" x14ac:dyDescent="0.3">
      <c r="A14" s="552"/>
      <c r="B14" s="22" t="s">
        <v>32</v>
      </c>
      <c r="C14" s="22" t="s">
        <v>31</v>
      </c>
      <c r="D14" s="553"/>
      <c r="E14" s="553"/>
      <c r="F14" s="553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ht="49.5" x14ac:dyDescent="0.3">
      <c r="A17" s="7" t="s">
        <v>225</v>
      </c>
      <c r="B17" s="62">
        <v>1</v>
      </c>
      <c r="C17" s="62"/>
      <c r="D17" s="63" t="s">
        <v>546</v>
      </c>
      <c r="E17" s="425" t="s">
        <v>547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49.5" x14ac:dyDescent="0.3">
      <c r="A19" s="7" t="s">
        <v>68</v>
      </c>
      <c r="B19" s="265">
        <v>0</v>
      </c>
      <c r="C19" s="62"/>
      <c r="D19" s="81" t="s">
        <v>548</v>
      </c>
      <c r="E19" s="63" t="s">
        <v>549</v>
      </c>
      <c r="F19" s="62" t="s">
        <v>299</v>
      </c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8" t="s">
        <v>34</v>
      </c>
      <c r="B22" s="544"/>
      <c r="C22" s="545"/>
      <c r="D22" s="99">
        <f>SUM(B17:C21)</f>
        <v>7</v>
      </c>
    </row>
    <row r="23" spans="1:7" x14ac:dyDescent="0.3">
      <c r="A23" s="535" t="s">
        <v>251</v>
      </c>
      <c r="B23" s="536"/>
      <c r="C23" s="537"/>
      <c r="D23" s="21">
        <f>D22/(COUNT(B17:C21)*2)</f>
        <v>0.7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99.75" x14ac:dyDescent="0.35">
      <c r="A26" s="28" t="s">
        <v>84</v>
      </c>
      <c r="B26" s="62">
        <v>0</v>
      </c>
      <c r="C26" s="88">
        <f>IF(B26=0, -5, "0")</f>
        <v>-5</v>
      </c>
      <c r="D26" s="425" t="s">
        <v>625</v>
      </c>
      <c r="E26" s="63" t="s">
        <v>626</v>
      </c>
      <c r="F26" s="62" t="s">
        <v>299</v>
      </c>
    </row>
    <row r="27" spans="1:7" x14ac:dyDescent="0.3">
      <c r="A27" s="7" t="s">
        <v>77</v>
      </c>
      <c r="B27" s="265">
        <v>2</v>
      </c>
      <c r="C27" s="62"/>
      <c r="D27" s="63" t="s">
        <v>550</v>
      </c>
      <c r="E27" s="62"/>
      <c r="F27" s="62"/>
    </row>
    <row r="28" spans="1:7" ht="49.5" x14ac:dyDescent="0.3">
      <c r="A28" s="30" t="s">
        <v>308</v>
      </c>
      <c r="B28" s="265">
        <v>2</v>
      </c>
      <c r="C28" s="62"/>
      <c r="D28" s="63" t="s">
        <v>627</v>
      </c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5" t="s">
        <v>34</v>
      </c>
      <c r="B33" s="536"/>
      <c r="C33" s="537"/>
      <c r="D33" s="97">
        <f>SUM(B26:C32)</f>
        <v>7</v>
      </c>
    </row>
    <row r="34" spans="1:7" x14ac:dyDescent="0.3">
      <c r="A34" s="535" t="s">
        <v>251</v>
      </c>
      <c r="B34" s="536"/>
      <c r="C34" s="537"/>
      <c r="D34" s="21">
        <f>D33/(COUNT(B26:C32)*2)</f>
        <v>0.4375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62" t="s">
        <v>30</v>
      </c>
      <c r="C37" s="88" t="str">
        <f>IF(B37=0, -5, "0")</f>
        <v>0</v>
      </c>
      <c r="D37" s="63" t="s">
        <v>551</v>
      </c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5" t="s">
        <v>34</v>
      </c>
      <c r="B42" s="536"/>
      <c r="C42" s="537"/>
      <c r="D42" s="97">
        <f>SUM(B37:C41)</f>
        <v>8</v>
      </c>
      <c r="E42" s="3"/>
      <c r="F42" s="3"/>
      <c r="G42" s="93"/>
    </row>
    <row r="43" spans="1:7" s="10" customFormat="1" x14ac:dyDescent="0.3">
      <c r="A43" s="535" t="s">
        <v>251</v>
      </c>
      <c r="B43" s="536"/>
      <c r="C43" s="537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81"/>
      <c r="E47" s="258"/>
      <c r="F47" s="62"/>
    </row>
    <row r="48" spans="1:7" ht="87" customHeight="1" x14ac:dyDescent="0.3">
      <c r="A48" s="7" t="s">
        <v>192</v>
      </c>
      <c r="B48" s="265">
        <v>1</v>
      </c>
      <c r="C48" s="62"/>
      <c r="D48" s="425" t="s">
        <v>605</v>
      </c>
      <c r="E48" s="425" t="s">
        <v>606</v>
      </c>
      <c r="F48" s="62" t="s">
        <v>299</v>
      </c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 t="s">
        <v>552</v>
      </c>
      <c r="E50" s="62"/>
      <c r="F50" s="62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62"/>
      <c r="F51" s="62"/>
    </row>
    <row r="52" spans="1:7" x14ac:dyDescent="0.3">
      <c r="A52" s="535" t="s">
        <v>34</v>
      </c>
      <c r="B52" s="536"/>
      <c r="C52" s="537"/>
      <c r="D52" s="97">
        <f>SUM(B46:C51)</f>
        <v>9</v>
      </c>
    </row>
    <row r="53" spans="1:7" x14ac:dyDescent="0.3">
      <c r="A53" s="535" t="s">
        <v>251</v>
      </c>
      <c r="B53" s="536"/>
      <c r="C53" s="537"/>
      <c r="D53" s="21">
        <f>D52/(COUNT(B46:C51)*2)</f>
        <v>0.9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50.25" x14ac:dyDescent="0.35">
      <c r="A56" s="29" t="s">
        <v>148</v>
      </c>
      <c r="B56" s="62">
        <v>1</v>
      </c>
      <c r="C56" s="88" t="str">
        <f>IF(B56=0, -5, "0")</f>
        <v>0</v>
      </c>
      <c r="D56" s="425" t="s">
        <v>562</v>
      </c>
      <c r="E56" s="63" t="s">
        <v>563</v>
      </c>
      <c r="F56" s="62" t="s">
        <v>298</v>
      </c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49.5" x14ac:dyDescent="0.3">
      <c r="A58" s="11" t="s">
        <v>205</v>
      </c>
      <c r="B58" s="265">
        <v>1</v>
      </c>
      <c r="C58" s="62"/>
      <c r="D58" s="425" t="s">
        <v>553</v>
      </c>
      <c r="E58" s="63" t="s">
        <v>561</v>
      </c>
      <c r="F58" s="62" t="s">
        <v>298</v>
      </c>
    </row>
    <row r="59" spans="1:7" ht="49.5" x14ac:dyDescent="0.3">
      <c r="A59" s="11" t="s">
        <v>79</v>
      </c>
      <c r="B59" s="265">
        <v>1</v>
      </c>
      <c r="C59" s="62"/>
      <c r="D59" s="63" t="s">
        <v>554</v>
      </c>
      <c r="E59" s="425" t="s">
        <v>564</v>
      </c>
      <c r="F59" s="62" t="s">
        <v>298</v>
      </c>
    </row>
    <row r="60" spans="1:7" ht="83.25" x14ac:dyDescent="0.35">
      <c r="A60" s="29" t="s">
        <v>182</v>
      </c>
      <c r="B60" s="265">
        <v>2</v>
      </c>
      <c r="C60" s="88" t="str">
        <f>IF(B60=0, -5, "0")</f>
        <v>0</v>
      </c>
      <c r="D60" s="63" t="s">
        <v>555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5" t="s">
        <v>34</v>
      </c>
      <c r="B63" s="536"/>
      <c r="C63" s="537"/>
      <c r="D63" s="97">
        <f>SUM(B56:C62)</f>
        <v>11</v>
      </c>
    </row>
    <row r="64" spans="1:7" x14ac:dyDescent="0.3">
      <c r="A64" s="535" t="s">
        <v>251</v>
      </c>
      <c r="B64" s="536"/>
      <c r="C64" s="537"/>
      <c r="D64" s="21">
        <f>D63/(COUNT(B56:C62)*2)</f>
        <v>0.7857142857142857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50.25" x14ac:dyDescent="0.35">
      <c r="A75" s="32" t="s">
        <v>162</v>
      </c>
      <c r="B75" s="68">
        <v>2</v>
      </c>
      <c r="C75" s="88" t="str">
        <f>IF(B75=0, -5, "0")</f>
        <v>0</v>
      </c>
      <c r="D75" s="63" t="s">
        <v>558</v>
      </c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559</v>
      </c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5" t="s">
        <v>34</v>
      </c>
      <c r="B84" s="536"/>
      <c r="C84" s="537"/>
      <c r="D84" s="97">
        <f>SUM(B67:C83)</f>
        <v>34</v>
      </c>
    </row>
    <row r="85" spans="1:7" x14ac:dyDescent="0.3">
      <c r="A85" s="535" t="s">
        <v>251</v>
      </c>
      <c r="B85" s="536"/>
      <c r="C85" s="537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51" x14ac:dyDescent="0.4">
      <c r="A89" s="7" t="s">
        <v>228</v>
      </c>
      <c r="B89" s="78">
        <v>1</v>
      </c>
      <c r="C89" s="69"/>
      <c r="D89" s="425" t="s">
        <v>560</v>
      </c>
      <c r="E89" s="63" t="s">
        <v>565</v>
      </c>
      <c r="F89" s="62" t="s">
        <v>298</v>
      </c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51" x14ac:dyDescent="0.4">
      <c r="A92" s="8" t="s">
        <v>207</v>
      </c>
      <c r="B92" s="78">
        <v>1</v>
      </c>
      <c r="C92" s="69"/>
      <c r="D92" s="425" t="s">
        <v>566</v>
      </c>
      <c r="E92" s="63" t="s">
        <v>645</v>
      </c>
      <c r="F92" s="62" t="s">
        <v>298</v>
      </c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67" t="s">
        <v>567</v>
      </c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 t="s">
        <v>568</v>
      </c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50.25" x14ac:dyDescent="0.35">
      <c r="A99" s="32" t="s">
        <v>163</v>
      </c>
      <c r="B99" s="78">
        <v>2</v>
      </c>
      <c r="C99" s="88" t="str">
        <f>IF(B99=0, -5, "0")</f>
        <v>0</v>
      </c>
      <c r="D99" s="63" t="s">
        <v>569</v>
      </c>
      <c r="E99" s="62"/>
      <c r="F99" s="62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5" t="s">
        <v>34</v>
      </c>
      <c r="B102" s="536"/>
      <c r="C102" s="537"/>
      <c r="D102" s="97">
        <f>SUM(B88:C101)</f>
        <v>24</v>
      </c>
    </row>
    <row r="103" spans="1:7" x14ac:dyDescent="0.3">
      <c r="A103" s="535" t="s">
        <v>251</v>
      </c>
      <c r="B103" s="536"/>
      <c r="C103" s="537"/>
      <c r="D103" s="21">
        <f>D102/(COUNT(B88:C101)*2)</f>
        <v>0.92307692307692313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628</v>
      </c>
      <c r="E112" s="62"/>
      <c r="F112" s="62"/>
      <c r="G112" s="93"/>
    </row>
    <row r="113" spans="1:7" s="10" customFormat="1" ht="49.5" x14ac:dyDescent="0.3">
      <c r="A113" s="9" t="s">
        <v>138</v>
      </c>
      <c r="B113" s="78">
        <v>1</v>
      </c>
      <c r="C113" s="62"/>
      <c r="D113" s="425" t="s">
        <v>570</v>
      </c>
      <c r="E113" s="63" t="s">
        <v>571</v>
      </c>
      <c r="F113" s="62" t="s">
        <v>298</v>
      </c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572</v>
      </c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5" t="s">
        <v>34</v>
      </c>
      <c r="B118" s="536"/>
      <c r="C118" s="537"/>
      <c r="D118" s="97">
        <f>SUM(B107:C117)</f>
        <v>21</v>
      </c>
      <c r="E118" s="3"/>
      <c r="F118" s="3"/>
      <c r="G118" s="93"/>
    </row>
    <row r="119" spans="1:7" s="10" customFormat="1" x14ac:dyDescent="0.3">
      <c r="A119" s="535" t="s">
        <v>251</v>
      </c>
      <c r="B119" s="536"/>
      <c r="C119" s="537"/>
      <c r="D119" s="21">
        <f>D118/(COUNT(B107:C117)*2)</f>
        <v>0.95454545454545459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34.5" x14ac:dyDescent="0.4">
      <c r="A125" s="8" t="s">
        <v>206</v>
      </c>
      <c r="B125" s="79">
        <v>1</v>
      </c>
      <c r="C125" s="69"/>
      <c r="D125" s="63" t="s">
        <v>573</v>
      </c>
      <c r="E125" s="63" t="s">
        <v>574</v>
      </c>
      <c r="F125" s="62" t="s">
        <v>298</v>
      </c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63" t="s">
        <v>575</v>
      </c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 t="s">
        <v>576</v>
      </c>
      <c r="E128" s="63"/>
      <c r="F128" s="62"/>
    </row>
    <row r="129" spans="1:7" ht="66" x14ac:dyDescent="0.3">
      <c r="A129" s="8" t="s">
        <v>139</v>
      </c>
      <c r="B129" s="79">
        <v>1</v>
      </c>
      <c r="C129" s="89"/>
      <c r="D129" s="81" t="s">
        <v>577</v>
      </c>
      <c r="E129" s="63" t="s">
        <v>646</v>
      </c>
      <c r="F129" s="62" t="s">
        <v>299</v>
      </c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 t="s">
        <v>578</v>
      </c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5" t="s">
        <v>34</v>
      </c>
      <c r="B133" s="536"/>
      <c r="C133" s="537"/>
      <c r="D133" s="97">
        <f>SUM(B122:C132)</f>
        <v>18</v>
      </c>
    </row>
    <row r="134" spans="1:7" x14ac:dyDescent="0.3">
      <c r="A134" s="535" t="s">
        <v>251</v>
      </c>
      <c r="B134" s="536"/>
      <c r="C134" s="537"/>
      <c r="D134" s="20">
        <f>D133/(COUNT(B122:C132)*2)</f>
        <v>0.9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>
        <v>2</v>
      </c>
      <c r="C137" s="69"/>
      <c r="D137" s="258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63" t="s">
        <v>579</v>
      </c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ht="66" x14ac:dyDescent="0.3">
      <c r="A140" s="38" t="s">
        <v>234</v>
      </c>
      <c r="B140" s="78">
        <v>1</v>
      </c>
      <c r="C140" s="63"/>
      <c r="D140" s="425" t="s">
        <v>581</v>
      </c>
      <c r="E140" s="63" t="s">
        <v>629</v>
      </c>
      <c r="F140" s="62" t="s">
        <v>298</v>
      </c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49.5" x14ac:dyDescent="0.35">
      <c r="A144" s="28" t="s">
        <v>198</v>
      </c>
      <c r="B144" s="78">
        <v>2</v>
      </c>
      <c r="C144" s="88" t="str">
        <f>IF(B144=0, -5, "0")</f>
        <v>0</v>
      </c>
      <c r="D144" s="425" t="s">
        <v>580</v>
      </c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ht="49.5" x14ac:dyDescent="0.3">
      <c r="A147" s="36" t="s">
        <v>175</v>
      </c>
      <c r="B147" s="78">
        <v>1</v>
      </c>
      <c r="C147" s="63"/>
      <c r="D147" s="425" t="s">
        <v>582</v>
      </c>
      <c r="E147" s="63" t="s">
        <v>583</v>
      </c>
      <c r="F147" s="62" t="s">
        <v>299</v>
      </c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5" t="s">
        <v>34</v>
      </c>
      <c r="B149" s="536"/>
      <c r="C149" s="537"/>
      <c r="D149" s="97">
        <f>SUM(B137:C148)</f>
        <v>22</v>
      </c>
    </row>
    <row r="150" spans="1:7" x14ac:dyDescent="0.3">
      <c r="A150" s="535" t="s">
        <v>251</v>
      </c>
      <c r="B150" s="536"/>
      <c r="C150" s="537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66.75" x14ac:dyDescent="0.35">
      <c r="A155" s="28" t="s">
        <v>262</v>
      </c>
      <c r="B155" s="265">
        <v>1</v>
      </c>
      <c r="C155" s="88" t="str">
        <f>IF(B155=0, -5, "0")</f>
        <v>0</v>
      </c>
      <c r="D155" s="63" t="s">
        <v>630</v>
      </c>
      <c r="E155" s="425" t="s">
        <v>585</v>
      </c>
      <c r="F155" s="62" t="s">
        <v>298</v>
      </c>
    </row>
    <row r="156" spans="1:7" ht="83.25" x14ac:dyDescent="0.35">
      <c r="A156" s="28" t="s">
        <v>263</v>
      </c>
      <c r="B156" s="265">
        <v>1</v>
      </c>
      <c r="C156" s="88" t="str">
        <f>IF(B156=0, -5, "0")</f>
        <v>0</v>
      </c>
      <c r="D156" s="81" t="s">
        <v>584</v>
      </c>
      <c r="E156" s="63" t="s">
        <v>586</v>
      </c>
      <c r="F156" s="62" t="s">
        <v>298</v>
      </c>
    </row>
    <row r="157" spans="1:7" ht="50.25" x14ac:dyDescent="0.35">
      <c r="A157" s="28" t="s">
        <v>264</v>
      </c>
      <c r="B157" s="265">
        <v>1</v>
      </c>
      <c r="C157" s="88" t="str">
        <f>IF(B157=0, -5, "0")</f>
        <v>0</v>
      </c>
      <c r="D157" s="63" t="s">
        <v>622</v>
      </c>
      <c r="E157" s="62"/>
      <c r="F157" s="62" t="s">
        <v>298</v>
      </c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5" t="s">
        <v>34</v>
      </c>
      <c r="B161" s="544"/>
      <c r="C161" s="545"/>
      <c r="D161" s="99">
        <f>SUM(B153:C160)</f>
        <v>13</v>
      </c>
    </row>
    <row r="162" spans="1:7" x14ac:dyDescent="0.3">
      <c r="A162" s="535" t="s">
        <v>251</v>
      </c>
      <c r="B162" s="536"/>
      <c r="C162" s="537"/>
      <c r="D162" s="21">
        <f>D161/(COUNT(B153:C160)*2)</f>
        <v>0.8125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49.5" x14ac:dyDescent="0.3">
      <c r="A166" s="7" t="s">
        <v>243</v>
      </c>
      <c r="B166" s="265">
        <v>1</v>
      </c>
      <c r="C166" s="62"/>
      <c r="D166" s="63" t="s">
        <v>587</v>
      </c>
      <c r="E166" s="63" t="s">
        <v>588</v>
      </c>
      <c r="F166" s="62" t="s">
        <v>298</v>
      </c>
    </row>
    <row r="167" spans="1:7" ht="99" x14ac:dyDescent="0.3">
      <c r="A167" s="30" t="s">
        <v>176</v>
      </c>
      <c r="B167" s="265">
        <v>1</v>
      </c>
      <c r="C167" s="62"/>
      <c r="D167" s="63" t="s">
        <v>589</v>
      </c>
      <c r="E167" s="426" t="s">
        <v>590</v>
      </c>
      <c r="F167" s="62" t="s">
        <v>299</v>
      </c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5" t="s">
        <v>34</v>
      </c>
      <c r="B169" s="536"/>
      <c r="C169" s="537"/>
      <c r="D169" s="97">
        <f>SUM(B165:C168)</f>
        <v>6</v>
      </c>
    </row>
    <row r="170" spans="1:7" x14ac:dyDescent="0.3">
      <c r="A170" s="535" t="s">
        <v>251</v>
      </c>
      <c r="B170" s="536"/>
      <c r="C170" s="537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8" t="s">
        <v>15</v>
      </c>
      <c r="B172" s="539"/>
      <c r="C172" s="539"/>
      <c r="D172" s="539"/>
      <c r="E172" s="539"/>
      <c r="F172" s="539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ht="49.5" x14ac:dyDescent="0.3">
      <c r="A174" s="7" t="s">
        <v>74</v>
      </c>
      <c r="B174" s="265">
        <v>1</v>
      </c>
      <c r="C174" s="62"/>
      <c r="D174" s="425" t="s">
        <v>647</v>
      </c>
      <c r="E174" s="63" t="s">
        <v>591</v>
      </c>
      <c r="F174" s="62" t="s">
        <v>299</v>
      </c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5" t="s">
        <v>34</v>
      </c>
      <c r="B177" s="536"/>
      <c r="C177" s="537"/>
      <c r="D177" s="97">
        <f>SUM(B173:C176)</f>
        <v>7</v>
      </c>
    </row>
    <row r="178" spans="1:7" x14ac:dyDescent="0.3">
      <c r="A178" s="535" t="s">
        <v>251</v>
      </c>
      <c r="B178" s="536"/>
      <c r="C178" s="537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ht="33" x14ac:dyDescent="0.3">
      <c r="A181" s="30" t="s">
        <v>270</v>
      </c>
      <c r="B181" s="62">
        <v>1</v>
      </c>
      <c r="C181" s="62"/>
      <c r="D181" s="63" t="s">
        <v>592</v>
      </c>
      <c r="E181" s="63" t="s">
        <v>593</v>
      </c>
      <c r="F181" s="62"/>
    </row>
    <row r="182" spans="1:7" ht="66" x14ac:dyDescent="0.3">
      <c r="A182" s="38" t="s">
        <v>181</v>
      </c>
      <c r="B182" s="265">
        <v>1</v>
      </c>
      <c r="C182" s="62"/>
      <c r="D182" s="425" t="s">
        <v>623</v>
      </c>
      <c r="E182" s="63" t="s">
        <v>594</v>
      </c>
      <c r="F182" s="62" t="s">
        <v>299</v>
      </c>
    </row>
    <row r="183" spans="1:7" ht="61.5" customHeight="1" x14ac:dyDescent="0.3">
      <c r="A183" s="7" t="s">
        <v>75</v>
      </c>
      <c r="B183" s="265">
        <v>1</v>
      </c>
      <c r="C183" s="62"/>
      <c r="D183" s="81" t="s">
        <v>624</v>
      </c>
      <c r="E183" s="81" t="s">
        <v>595</v>
      </c>
      <c r="F183" s="62" t="s">
        <v>298</v>
      </c>
    </row>
    <row r="184" spans="1:7" x14ac:dyDescent="0.3">
      <c r="A184" s="8" t="s">
        <v>199</v>
      </c>
      <c r="B184" s="265" t="s">
        <v>30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5" t="s">
        <v>34</v>
      </c>
      <c r="B186" s="536"/>
      <c r="C186" s="537"/>
      <c r="D186" s="97">
        <f>SUM(B181:C185)</f>
        <v>5</v>
      </c>
    </row>
    <row r="187" spans="1:7" x14ac:dyDescent="0.3">
      <c r="A187" s="535" t="s">
        <v>251</v>
      </c>
      <c r="B187" s="536"/>
      <c r="C187" s="537"/>
      <c r="D187" s="21">
        <f>D186/(COUNT(B181:C185)*2)</f>
        <v>0.625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ht="49.5" x14ac:dyDescent="0.3">
      <c r="A190" s="30" t="s">
        <v>309</v>
      </c>
      <c r="B190" s="62">
        <v>1</v>
      </c>
      <c r="C190" s="62"/>
      <c r="D190" s="63" t="s">
        <v>596</v>
      </c>
      <c r="E190" s="63" t="s">
        <v>597</v>
      </c>
      <c r="F190" s="62" t="s">
        <v>299</v>
      </c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ht="49.5" x14ac:dyDescent="0.3">
      <c r="A192" s="8" t="s">
        <v>267</v>
      </c>
      <c r="B192" s="265">
        <v>1</v>
      </c>
      <c r="C192" s="62"/>
      <c r="D192" s="63" t="s">
        <v>598</v>
      </c>
      <c r="E192" s="63" t="s">
        <v>599</v>
      </c>
      <c r="F192" s="62" t="s">
        <v>298</v>
      </c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5" t="s">
        <v>34</v>
      </c>
      <c r="B194" s="536"/>
      <c r="C194" s="537"/>
      <c r="D194" s="40">
        <f>SUM(B190:C193)</f>
        <v>2</v>
      </c>
    </row>
    <row r="195" spans="1:6" x14ac:dyDescent="0.3">
      <c r="A195" s="535" t="s">
        <v>251</v>
      </c>
      <c r="B195" s="536"/>
      <c r="C195" s="537"/>
      <c r="D195" s="21">
        <f>D194/(COUNT(B190:C193)*2)</f>
        <v>0.5</v>
      </c>
    </row>
    <row r="197" spans="1:6" ht="18" x14ac:dyDescent="0.35">
      <c r="A197" s="43" t="s">
        <v>422</v>
      </c>
      <c r="B197" s="42"/>
      <c r="C197" s="42"/>
      <c r="D197" s="104">
        <v>0.61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194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0.85087719298245612</v>
      </c>
    </row>
  </sheetData>
  <sheetProtection algorithmName="SHA-512" hashValue="6OTlin/MishvxBoIclaIY2u0qrji98ZJuFdhGLsRrjXyQharBpnAA999NTkT9ZTu8ta35ZkmAq5ZZfL+mWtbMA==" saltValue="VumRFQJt7oayZXIBRTJopA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190:B193 B88:B101 B107:B117 B56:B62 B122:B132 B153:B160 B165:B168 B173:B176 B67:B8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6" orientation="portrait" r:id="rId1"/>
  <rowBreaks count="2" manualBreakCount="2">
    <brk id="64" max="5" man="1"/>
    <brk id="134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227" zoomScale="60" zoomScaleNormal="100" workbookViewId="0">
      <selection activeCell="D239" sqref="D23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9"/>
      <c r="E1" s="519"/>
      <c r="F1" s="519"/>
      <c r="G1" s="519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20" t="s">
        <v>151</v>
      </c>
      <c r="B7" s="520"/>
      <c r="C7" s="520"/>
      <c r="D7" s="520"/>
      <c r="E7" s="520"/>
      <c r="F7" s="520"/>
      <c r="G7" s="111"/>
    </row>
    <row r="8" spans="1:7" ht="22.5" x14ac:dyDescent="0.45">
      <c r="A8" s="521" t="str">
        <f>'Page de garde'!D18</f>
        <v>Médina Jadida</v>
      </c>
      <c r="B8" s="521"/>
      <c r="C8" s="521"/>
      <c r="D8" s="521"/>
      <c r="E8" s="521"/>
      <c r="F8" s="521"/>
      <c r="G8" s="111"/>
    </row>
    <row r="9" spans="1:7" ht="22.5" x14ac:dyDescent="0.45">
      <c r="A9" s="112" t="s">
        <v>39</v>
      </c>
      <c r="B9" s="522" t="s">
        <v>648</v>
      </c>
      <c r="C9" s="522"/>
      <c r="D9" s="522"/>
      <c r="E9" s="522"/>
      <c r="F9" s="522"/>
      <c r="G9" s="111"/>
    </row>
    <row r="10" spans="1:7" ht="22.5" x14ac:dyDescent="0.45">
      <c r="A10" s="113" t="s">
        <v>41</v>
      </c>
      <c r="B10" s="523" t="s">
        <v>649</v>
      </c>
      <c r="C10" s="523"/>
      <c r="D10" s="523"/>
      <c r="E10" s="523"/>
      <c r="F10" s="523"/>
      <c r="G10" s="111"/>
    </row>
    <row r="11" spans="1:7" ht="22.5" x14ac:dyDescent="0.45">
      <c r="A11" s="112" t="s">
        <v>40</v>
      </c>
      <c r="B11" s="518">
        <v>43608</v>
      </c>
      <c r="C11" s="518"/>
      <c r="D11" s="518"/>
      <c r="E11" s="518"/>
      <c r="F11" s="518"/>
      <c r="G11" s="111"/>
    </row>
    <row r="12" spans="1:7" ht="22.5" x14ac:dyDescent="0.45">
      <c r="A12" s="112" t="s">
        <v>200</v>
      </c>
      <c r="B12" s="524">
        <f>D730</f>
        <v>0.8061797752808989</v>
      </c>
      <c r="C12" s="524"/>
      <c r="D12" s="524"/>
      <c r="E12" s="524"/>
      <c r="F12" s="524"/>
      <c r="G12" s="111"/>
    </row>
    <row r="13" spans="1:7" ht="22.5" x14ac:dyDescent="0.45">
      <c r="A13" s="110"/>
      <c r="B13" s="108"/>
      <c r="C13" s="108"/>
      <c r="D13" s="519"/>
      <c r="E13" s="519"/>
      <c r="F13" s="519"/>
      <c r="G13" s="51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43608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55" t="s">
        <v>29</v>
      </c>
      <c r="C17" s="455"/>
      <c r="D17" s="455" t="s">
        <v>42</v>
      </c>
      <c r="E17" s="456" t="s">
        <v>266</v>
      </c>
      <c r="F17" s="45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55"/>
      <c r="E18" s="456"/>
      <c r="F18" s="45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0" t="s">
        <v>16</v>
      </c>
      <c r="B29" s="561"/>
      <c r="C29" s="561"/>
      <c r="D29" s="561"/>
      <c r="E29" s="561"/>
      <c r="F29" s="561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60" t="s">
        <v>311</v>
      </c>
      <c r="B38" s="561"/>
      <c r="C38" s="561"/>
      <c r="D38" s="561"/>
      <c r="E38" s="561"/>
      <c r="F38" s="561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414">
        <f>COUNTIF('A1 Exploitation'!F21:F42,"ok")</f>
        <v>2</v>
      </c>
      <c r="F43" s="414">
        <f>COUNTA('A1 Exploitation'!F21:F42)</f>
        <v>2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42"/>
      <c r="B49" s="442"/>
      <c r="C49" s="442"/>
      <c r="D49" s="442"/>
      <c r="E49" s="442"/>
      <c r="F49" s="442"/>
      <c r="G49" s="442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43608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55" t="s">
        <v>29</v>
      </c>
      <c r="C52" s="455"/>
      <c r="D52" s="455" t="s">
        <v>42</v>
      </c>
      <c r="E52" s="456" t="s">
        <v>266</v>
      </c>
      <c r="F52" s="45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55"/>
      <c r="E53" s="456"/>
      <c r="F53" s="45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529" t="s">
        <v>351</v>
      </c>
      <c r="B65" s="529"/>
      <c r="C65" s="529"/>
      <c r="D65" s="529"/>
      <c r="E65" s="529"/>
      <c r="F65" s="529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9"/>
      <c r="B83" s="449"/>
      <c r="C83" s="449"/>
      <c r="D83" s="449"/>
      <c r="E83" s="449"/>
      <c r="F83" s="449"/>
      <c r="G83" s="449"/>
    </row>
    <row r="84" spans="1:7" ht="45" customHeight="1" x14ac:dyDescent="0.45">
      <c r="A84" s="530" t="s">
        <v>352</v>
      </c>
      <c r="B84" s="530"/>
      <c r="C84" s="530"/>
      <c r="D84" s="530"/>
      <c r="E84" s="530"/>
      <c r="F84" s="530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5"/>
      <c r="B103" s="443"/>
      <c r="C103" s="443"/>
      <c r="D103" s="443"/>
      <c r="E103" s="443"/>
      <c r="F103" s="450"/>
      <c r="G103" s="173"/>
    </row>
    <row r="104" spans="1:7" s="80" customFormat="1" ht="46.5" customHeight="1" x14ac:dyDescent="0.4">
      <c r="A104" s="529" t="s">
        <v>353</v>
      </c>
      <c r="B104" s="529"/>
      <c r="C104" s="529"/>
      <c r="D104" s="529"/>
      <c r="E104" s="529"/>
      <c r="F104" s="529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1"/>
      <c r="B111" s="452"/>
      <c r="C111" s="452"/>
      <c r="D111" s="452"/>
      <c r="E111" s="452"/>
      <c r="F111" s="453"/>
      <c r="G111" s="129"/>
    </row>
    <row r="112" spans="1:7" s="80" customFormat="1" ht="39.75" customHeight="1" x14ac:dyDescent="0.4">
      <c r="A112" s="529" t="s">
        <v>390</v>
      </c>
      <c r="B112" s="529"/>
      <c r="C112" s="529"/>
      <c r="D112" s="529"/>
      <c r="E112" s="529"/>
      <c r="F112" s="529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3"/>
      <c r="B120" s="443"/>
      <c r="C120" s="443"/>
      <c r="D120" s="443"/>
      <c r="E120" s="443"/>
      <c r="F120" s="443"/>
      <c r="G120" s="173"/>
    </row>
    <row r="121" spans="1:7" ht="22.5" x14ac:dyDescent="0.4">
      <c r="A121" s="529" t="s">
        <v>311</v>
      </c>
      <c r="B121" s="529"/>
      <c r="C121" s="529"/>
      <c r="D121" s="529"/>
      <c r="E121" s="529"/>
      <c r="F121" s="529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4"/>
      <c r="B132" s="444"/>
      <c r="C132" s="444"/>
      <c r="D132" s="444"/>
      <c r="E132" s="444"/>
      <c r="F132" s="444"/>
      <c r="G132" s="114"/>
    </row>
    <row r="133" spans="1:16384" ht="22.5" customHeight="1" x14ac:dyDescent="0.4">
      <c r="A133" s="531" t="s">
        <v>424</v>
      </c>
      <c r="B133" s="531"/>
      <c r="C133" s="531"/>
      <c r="D133" s="531"/>
      <c r="E133" s="531"/>
      <c r="F133" s="531"/>
      <c r="G133" s="114"/>
    </row>
    <row r="134" spans="1:16384" ht="22.5" customHeight="1" x14ac:dyDescent="0.4">
      <c r="A134" s="532"/>
      <c r="B134" s="532"/>
      <c r="C134" s="532"/>
      <c r="D134" s="532"/>
      <c r="E134" s="532"/>
      <c r="F134" s="532"/>
      <c r="G134" s="114"/>
    </row>
    <row r="135" spans="1:16384" s="326" customFormat="1" ht="22.5" customHeight="1" x14ac:dyDescent="0.25">
      <c r="A135" s="454" t="s">
        <v>28</v>
      </c>
      <c r="B135" s="455" t="s">
        <v>29</v>
      </c>
      <c r="C135" s="455"/>
      <c r="D135" s="455" t="s">
        <v>42</v>
      </c>
      <c r="E135" s="456" t="s">
        <v>266</v>
      </c>
      <c r="F135" s="45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55"/>
      <c r="E136" s="456"/>
      <c r="F136" s="456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3" t="s">
        <v>461</v>
      </c>
      <c r="B139" s="533"/>
      <c r="C139" s="533"/>
      <c r="D139" s="533"/>
      <c r="E139" s="533"/>
      <c r="F139" s="533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2" t="s">
        <v>350</v>
      </c>
      <c r="B147" s="482"/>
      <c r="C147" s="482"/>
      <c r="D147" s="482"/>
      <c r="E147" s="482"/>
      <c r="F147" s="482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68" x14ac:dyDescent="0.4">
      <c r="A155" s="283" t="s">
        <v>371</v>
      </c>
      <c r="B155" s="318">
        <v>0</v>
      </c>
      <c r="C155" s="143">
        <f>IF(B155=0, -10, "0")</f>
        <v>-10</v>
      </c>
      <c r="D155" s="125" t="s">
        <v>726</v>
      </c>
      <c r="E155" s="125" t="s">
        <v>654</v>
      </c>
      <c r="F155" s="322"/>
      <c r="G155" s="114"/>
    </row>
    <row r="156" spans="1:7" ht="63" x14ac:dyDescent="0.4">
      <c r="A156" s="125" t="s">
        <v>117</v>
      </c>
      <c r="B156" s="318">
        <v>1</v>
      </c>
      <c r="C156" s="125"/>
      <c r="D156" s="125" t="s">
        <v>657</v>
      </c>
      <c r="E156" s="125" t="s">
        <v>736</v>
      </c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445"/>
      <c r="B165" s="443"/>
      <c r="C165" s="443"/>
      <c r="D165" s="443"/>
      <c r="E165" s="443"/>
      <c r="F165" s="443"/>
      <c r="G165" s="114"/>
    </row>
    <row r="166" spans="1:7" ht="32.25" customHeight="1" x14ac:dyDescent="0.4">
      <c r="A166" s="533" t="s">
        <v>462</v>
      </c>
      <c r="B166" s="533"/>
      <c r="C166" s="533"/>
      <c r="D166" s="533"/>
      <c r="E166" s="533"/>
      <c r="F166" s="533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105" x14ac:dyDescent="0.4">
      <c r="A169" s="125" t="s">
        <v>397</v>
      </c>
      <c r="B169" s="122">
        <v>0</v>
      </c>
      <c r="C169" s="125"/>
      <c r="D169" s="125" t="s">
        <v>655</v>
      </c>
      <c r="E169" s="123" t="s">
        <v>656</v>
      </c>
      <c r="F169" s="322"/>
      <c r="G169" s="114"/>
    </row>
    <row r="170" spans="1:7" ht="169.5" x14ac:dyDescent="0.4">
      <c r="A170" s="125" t="s">
        <v>343</v>
      </c>
      <c r="B170" s="122">
        <v>1</v>
      </c>
      <c r="C170" s="125"/>
      <c r="D170" s="125" t="s">
        <v>650</v>
      </c>
      <c r="E170" s="123" t="s">
        <v>651</v>
      </c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147" x14ac:dyDescent="0.4">
      <c r="A172" s="125" t="s">
        <v>409</v>
      </c>
      <c r="B172" s="122">
        <v>1</v>
      </c>
      <c r="C172" s="125"/>
      <c r="D172" s="125" t="s">
        <v>652</v>
      </c>
      <c r="E172" s="123" t="s">
        <v>653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446"/>
      <c r="B176" s="447"/>
      <c r="C176" s="447"/>
      <c r="D176" s="447"/>
      <c r="E176" s="447"/>
      <c r="F176" s="447"/>
      <c r="G176" s="114"/>
    </row>
    <row r="177" spans="1:7" ht="32.25" customHeight="1" x14ac:dyDescent="0.4">
      <c r="A177" s="533" t="s">
        <v>311</v>
      </c>
      <c r="B177" s="533"/>
      <c r="C177" s="533"/>
      <c r="D177" s="533"/>
      <c r="E177" s="533"/>
      <c r="F177" s="533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1</v>
      </c>
      <c r="C185" s="121"/>
      <c r="D185" s="411">
        <f>IFERROR(E185/F185,"N.A")</f>
        <v>0.5</v>
      </c>
      <c r="E185" s="414">
        <f>COUNTIF('A1 Exploitation'!F141:F184,"ok")</f>
        <v>2</v>
      </c>
      <c r="F185" s="414">
        <f>COUNTA('A1 Exploitation'!F141:F184)</f>
        <v>4</v>
      </c>
      <c r="G185" s="114"/>
    </row>
    <row r="186" spans="1:7" ht="22.5" x14ac:dyDescent="0.4">
      <c r="A186" s="292" t="s">
        <v>438</v>
      </c>
      <c r="B186" s="483"/>
      <c r="C186" s="484"/>
      <c r="D186" s="309">
        <f>SUM(B148:C164,B178:C185,B167:C175,B140:C145)</f>
        <v>60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0.75</v>
      </c>
      <c r="E187" s="108"/>
      <c r="F187" s="114"/>
      <c r="G187" s="114"/>
    </row>
    <row r="188" spans="1:7" ht="21" x14ac:dyDescent="0.4">
      <c r="A188" s="448"/>
      <c r="B188" s="448"/>
      <c r="C188" s="448"/>
      <c r="D188" s="448"/>
      <c r="E188" s="448"/>
      <c r="F188" s="4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43608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55" t="s">
        <v>29</v>
      </c>
      <c r="C191" s="455"/>
      <c r="D191" s="455" t="s">
        <v>42</v>
      </c>
      <c r="E191" s="456" t="s">
        <v>266</v>
      </c>
      <c r="F191" s="45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55"/>
      <c r="E192" s="456"/>
      <c r="F192" s="45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84" x14ac:dyDescent="0.4">
      <c r="A198" s="157" t="s">
        <v>332</v>
      </c>
      <c r="B198" s="122">
        <v>0</v>
      </c>
      <c r="C198" s="122"/>
      <c r="D198" s="158" t="s">
        <v>743</v>
      </c>
      <c r="E198" s="123" t="s">
        <v>744</v>
      </c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134.25" customHeight="1" x14ac:dyDescent="0.4">
      <c r="A200" s="157" t="s">
        <v>134</v>
      </c>
      <c r="B200" s="122">
        <v>0</v>
      </c>
      <c r="C200" s="122"/>
      <c r="D200" s="144" t="s">
        <v>737</v>
      </c>
      <c r="E200" s="123" t="s">
        <v>664</v>
      </c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8" t="s">
        <v>34</v>
      </c>
      <c r="B203" s="469"/>
      <c r="C203" s="470"/>
      <c r="D203" s="130">
        <f>SUM(B195:C202)</f>
        <v>12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0.75</v>
      </c>
      <c r="E204" s="108"/>
      <c r="F204" s="114"/>
      <c r="G204" s="114"/>
    </row>
    <row r="205" spans="1:7" ht="21" x14ac:dyDescent="0.4">
      <c r="A205" s="442"/>
      <c r="B205" s="442"/>
      <c r="C205" s="442"/>
      <c r="D205" s="442"/>
      <c r="E205" s="442"/>
      <c r="F205" s="442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84" x14ac:dyDescent="0.4">
      <c r="A207" s="138" t="s">
        <v>210</v>
      </c>
      <c r="B207" s="122">
        <v>0</v>
      </c>
      <c r="C207" s="122"/>
      <c r="D207" s="172" t="s">
        <v>661</v>
      </c>
      <c r="E207" s="172" t="s">
        <v>658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84" x14ac:dyDescent="0.4">
      <c r="A217" s="121" t="s">
        <v>201</v>
      </c>
      <c r="B217" s="122">
        <v>1</v>
      </c>
      <c r="C217" s="126"/>
      <c r="D217" s="121" t="s">
        <v>659</v>
      </c>
      <c r="E217" s="128" t="s">
        <v>660</v>
      </c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147" x14ac:dyDescent="0.4">
      <c r="A219" s="199" t="s">
        <v>133</v>
      </c>
      <c r="B219" s="122">
        <v>0</v>
      </c>
      <c r="C219" s="174">
        <f>IF(B219=0, -5, "0")</f>
        <v>-5</v>
      </c>
      <c r="D219" s="121" t="s">
        <v>727</v>
      </c>
      <c r="E219" s="123" t="s">
        <v>728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8"/>
      <c r="F226" s="123"/>
      <c r="G226" s="129"/>
    </row>
    <row r="227" spans="1:7" ht="21" x14ac:dyDescent="0.4">
      <c r="A227" s="468" t="s">
        <v>34</v>
      </c>
      <c r="B227" s="469"/>
      <c r="C227" s="470"/>
      <c r="D227" s="148">
        <f>SUM(B207:C226)</f>
        <v>28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</v>
      </c>
      <c r="E228" s="108"/>
      <c r="F228" s="114"/>
      <c r="G228" s="114"/>
    </row>
    <row r="229" spans="1:7" ht="21" x14ac:dyDescent="0.4">
      <c r="A229" s="442"/>
      <c r="B229" s="442"/>
      <c r="C229" s="442"/>
      <c r="D229" s="442"/>
      <c r="E229" s="442"/>
      <c r="F229" s="442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42" customHeight="1" x14ac:dyDescent="0.4">
      <c r="A232" s="138" t="s">
        <v>112</v>
      </c>
      <c r="B232" s="122">
        <v>0</v>
      </c>
      <c r="C232" s="122"/>
      <c r="D232" s="172" t="s">
        <v>662</v>
      </c>
      <c r="E232" s="123" t="s">
        <v>663</v>
      </c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5" t="s">
        <v>311</v>
      </c>
      <c r="B236" s="526"/>
      <c r="C236" s="526"/>
      <c r="D236" s="527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1</v>
      </c>
      <c r="C244" s="166"/>
      <c r="D244" s="562">
        <f>IFERROR(E244/F244,"N.A")</f>
        <v>0.83333333333333337</v>
      </c>
      <c r="E244" s="414">
        <f>COUNTIF('A1 Exploitation'!F195:F244,"ok")</f>
        <v>5</v>
      </c>
      <c r="F244" s="414">
        <f>COUNTA('A1 Exploitation'!F195:F243)</f>
        <v>6</v>
      </c>
      <c r="G244" s="114"/>
    </row>
    <row r="245" spans="1:7" ht="21" x14ac:dyDescent="0.4">
      <c r="A245" s="468" t="s">
        <v>34</v>
      </c>
      <c r="B245" s="469"/>
      <c r="C245" s="470"/>
      <c r="D245" s="130">
        <f>SUM(B231:C235,B237:C244)</f>
        <v>21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0.875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61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0.76249999999999996</v>
      </c>
      <c r="E249" s="108"/>
      <c r="F249" s="114"/>
      <c r="G249" s="114"/>
    </row>
    <row r="250" spans="1:7" ht="21" x14ac:dyDescent="0.4">
      <c r="A250" s="442"/>
      <c r="B250" s="442"/>
      <c r="C250" s="442"/>
      <c r="D250" s="442"/>
      <c r="E250" s="442"/>
      <c r="F250" s="442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43608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55" t="s">
        <v>29</v>
      </c>
      <c r="C253" s="455"/>
      <c r="D253" s="455" t="s">
        <v>42</v>
      </c>
      <c r="E253" s="456" t="s">
        <v>266</v>
      </c>
      <c r="F253" s="45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55"/>
      <c r="E254" s="456"/>
      <c r="F254" s="45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96.75" customHeight="1" x14ac:dyDescent="0.4">
      <c r="A262" s="164" t="s">
        <v>143</v>
      </c>
      <c r="B262" s="122">
        <v>1</v>
      </c>
      <c r="C262" s="122"/>
      <c r="D262" s="123" t="s">
        <v>700</v>
      </c>
      <c r="E262" s="123" t="s">
        <v>701</v>
      </c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8" t="s">
        <v>34</v>
      </c>
      <c r="B265" s="469"/>
      <c r="C265" s="470"/>
      <c r="D265" s="247">
        <f>SUM(B257:C264)</f>
        <v>15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customHeight="1" x14ac:dyDescent="0.4">
      <c r="A269" s="138" t="s">
        <v>80</v>
      </c>
      <c r="B269" s="122">
        <v>2</v>
      </c>
      <c r="C269" s="122"/>
      <c r="D269" s="172"/>
      <c r="E269" s="123"/>
      <c r="F269" s="123"/>
      <c r="G269" s="114"/>
    </row>
    <row r="270" spans="1:7" ht="63" x14ac:dyDescent="0.4">
      <c r="A270" s="138" t="s">
        <v>106</v>
      </c>
      <c r="B270" s="122">
        <v>1</v>
      </c>
      <c r="C270" s="122"/>
      <c r="D270" s="172" t="s">
        <v>667</v>
      </c>
      <c r="E270" s="123" t="s">
        <v>670</v>
      </c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3"/>
      <c r="F271" s="123"/>
      <c r="G271" s="114"/>
    </row>
    <row r="272" spans="1:7" ht="63" x14ac:dyDescent="0.4">
      <c r="A272" s="138" t="s">
        <v>202</v>
      </c>
      <c r="B272" s="122">
        <v>1</v>
      </c>
      <c r="C272" s="122"/>
      <c r="D272" s="194" t="s">
        <v>668</v>
      </c>
      <c r="E272" s="123" t="s">
        <v>669</v>
      </c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189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738</v>
      </c>
      <c r="E276" s="128" t="s">
        <v>666</v>
      </c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147" x14ac:dyDescent="0.4">
      <c r="A278" s="121" t="s">
        <v>117</v>
      </c>
      <c r="B278" s="122">
        <v>0</v>
      </c>
      <c r="C278" s="122"/>
      <c r="D278" s="121" t="s">
        <v>729</v>
      </c>
      <c r="E278" s="123" t="s">
        <v>730</v>
      </c>
      <c r="F278" s="123"/>
      <c r="G278" s="114"/>
    </row>
    <row r="279" spans="1:7" ht="84.75" customHeight="1" x14ac:dyDescent="0.4">
      <c r="A279" s="209" t="s">
        <v>372</v>
      </c>
      <c r="B279" s="122">
        <v>1</v>
      </c>
      <c r="C279" s="169" t="str">
        <f>IF(B279=0, -5, "0")</f>
        <v>0</v>
      </c>
      <c r="D279" s="270" t="s">
        <v>731</v>
      </c>
      <c r="E279" s="123" t="s">
        <v>699</v>
      </c>
      <c r="F279" s="123"/>
      <c r="G279" s="114"/>
    </row>
    <row r="280" spans="1:7" ht="22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50.25" customHeight="1" x14ac:dyDescent="0.4">
      <c r="A284" s="290" t="s">
        <v>63</v>
      </c>
      <c r="B284" s="122">
        <v>0</v>
      </c>
      <c r="C284" s="142">
        <f>IF(B284=0, -2, "0")</f>
        <v>-2</v>
      </c>
      <c r="D284" s="128" t="s">
        <v>732</v>
      </c>
      <c r="E284" s="429" t="s">
        <v>665</v>
      </c>
      <c r="F284" s="123"/>
      <c r="G284" s="129"/>
    </row>
    <row r="285" spans="1:7" ht="23.25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6"/>
      <c r="B290" s="476"/>
      <c r="C290" s="476"/>
      <c r="D290" s="476"/>
      <c r="E290" s="476"/>
      <c r="F290" s="476"/>
      <c r="G290" s="129"/>
    </row>
    <row r="291" spans="1:7" s="80" customFormat="1" ht="31.5" customHeight="1" x14ac:dyDescent="0.4">
      <c r="A291" s="528" t="s">
        <v>311</v>
      </c>
      <c r="B291" s="528"/>
      <c r="C291" s="528"/>
      <c r="D291" s="528"/>
      <c r="E291" s="528"/>
      <c r="F291" s="528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1</v>
      </c>
      <c r="C299" s="122"/>
      <c r="D299" s="411">
        <f>IFERROR(E299/F299,"N.A")</f>
        <v>0.7142857142857143</v>
      </c>
      <c r="E299" s="414">
        <f>COUNTIF('A1 Exploitation'!F257:F298,"ok")</f>
        <v>5</v>
      </c>
      <c r="F299" s="414">
        <f>COUNTA('A1 Exploitation'!F257:F298)</f>
        <v>7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34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0.56666666666666665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49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0.64473684210526316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43608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55" t="s">
        <v>29</v>
      </c>
      <c r="C308" s="455"/>
      <c r="D308" s="455" t="s">
        <v>42</v>
      </c>
      <c r="E308" s="456" t="s">
        <v>266</v>
      </c>
      <c r="F308" s="45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55"/>
      <c r="E309" s="456"/>
      <c r="F309" s="45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84" x14ac:dyDescent="0.4">
      <c r="A324" s="138" t="s">
        <v>145</v>
      </c>
      <c r="B324" s="122">
        <v>1</v>
      </c>
      <c r="C324" s="143"/>
      <c r="D324" s="172" t="s">
        <v>673</v>
      </c>
      <c r="E324" s="123" t="s">
        <v>674</v>
      </c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105" x14ac:dyDescent="0.45">
      <c r="A326" s="211" t="s">
        <v>316</v>
      </c>
      <c r="B326" s="122">
        <v>0</v>
      </c>
      <c r="C326" s="143">
        <f>IF(B326=0, -10, "0")</f>
        <v>-10</v>
      </c>
      <c r="D326" s="193" t="s">
        <v>675</v>
      </c>
      <c r="E326" s="123" t="s">
        <v>676</v>
      </c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26" x14ac:dyDescent="0.4">
      <c r="A337" s="168" t="s">
        <v>58</v>
      </c>
      <c r="B337" s="122">
        <v>0</v>
      </c>
      <c r="C337" s="174">
        <f>IF(B337=0, -5, "0")</f>
        <v>-5</v>
      </c>
      <c r="D337" s="213" t="s">
        <v>733</v>
      </c>
      <c r="E337" s="123" t="s">
        <v>679</v>
      </c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0.45454545454545453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105" x14ac:dyDescent="0.4">
      <c r="A348" s="138" t="s">
        <v>153</v>
      </c>
      <c r="B348" s="122">
        <v>0</v>
      </c>
      <c r="C348" s="122"/>
      <c r="D348" s="139" t="s">
        <v>671</v>
      </c>
      <c r="E348" s="123" t="s">
        <v>734</v>
      </c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84" x14ac:dyDescent="0.4">
      <c r="A353" s="121" t="s">
        <v>214</v>
      </c>
      <c r="B353" s="122">
        <v>1</v>
      </c>
      <c r="C353" s="126"/>
      <c r="D353" s="216" t="s">
        <v>510</v>
      </c>
      <c r="E353" s="128" t="s">
        <v>672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430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ht="21" x14ac:dyDescent="0.3">
      <c r="A357" s="467"/>
      <c r="B357" s="467"/>
      <c r="C357" s="467"/>
      <c r="D357" s="467"/>
      <c r="E357" s="467"/>
      <c r="F357" s="467"/>
      <c r="G357" s="467"/>
    </row>
    <row r="358" spans="1:7" ht="32.25" customHeight="1" x14ac:dyDescent="0.4">
      <c r="A358" s="512" t="s">
        <v>311</v>
      </c>
      <c r="B358" s="512"/>
      <c r="C358" s="512"/>
      <c r="D358" s="512"/>
      <c r="E358" s="512"/>
      <c r="F358" s="512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42" x14ac:dyDescent="0.4">
      <c r="A363" s="188" t="s">
        <v>318</v>
      </c>
      <c r="B363" s="122">
        <v>1</v>
      </c>
      <c r="C363" s="126"/>
      <c r="D363" s="161" t="s">
        <v>677</v>
      </c>
      <c r="E363" s="128" t="s">
        <v>678</v>
      </c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1</v>
      </c>
      <c r="C366" s="166"/>
      <c r="D366" s="411">
        <f>IFERROR(E366/F366,"N.A")</f>
        <v>0.66666666666666663</v>
      </c>
      <c r="E366" s="414">
        <f>COUNTIF('A1 Exploitation'!F312:F365,"ok")</f>
        <v>4</v>
      </c>
      <c r="F366" s="414">
        <f>COUNTA('A1 Exploitation'!F312:F365)</f>
        <v>6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27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0.84375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63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0.68478260869565222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43608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4" t="s">
        <v>28</v>
      </c>
      <c r="B375" s="455" t="s">
        <v>29</v>
      </c>
      <c r="C375" s="455"/>
      <c r="D375" s="455" t="s">
        <v>42</v>
      </c>
      <c r="E375" s="456" t="s">
        <v>266</v>
      </c>
      <c r="F375" s="456" t="s">
        <v>302</v>
      </c>
      <c r="G375" s="173"/>
    </row>
    <row r="376" spans="1:7" s="260" customFormat="1" ht="21" x14ac:dyDescent="0.4">
      <c r="A376" s="454"/>
      <c r="B376" s="118" t="s">
        <v>32</v>
      </c>
      <c r="C376" s="118" t="s">
        <v>31</v>
      </c>
      <c r="D376" s="455"/>
      <c r="E376" s="456"/>
      <c r="F376" s="45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260" customFormat="1" ht="210" x14ac:dyDescent="0.4">
      <c r="A383" s="215" t="s">
        <v>126</v>
      </c>
      <c r="B383" s="122">
        <v>0</v>
      </c>
      <c r="C383" s="174">
        <f>IF(B383=0, -5, "0")</f>
        <v>-5</v>
      </c>
      <c r="D383" s="128" t="s">
        <v>681</v>
      </c>
      <c r="E383" s="128" t="s">
        <v>682</v>
      </c>
      <c r="F383" s="123"/>
      <c r="G383" s="173"/>
    </row>
    <row r="384" spans="1:7" s="260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15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0.625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260" customFormat="1" ht="105" x14ac:dyDescent="0.4">
      <c r="A407" s="168" t="s">
        <v>133</v>
      </c>
      <c r="B407" s="122">
        <v>0</v>
      </c>
      <c r="C407" s="174">
        <f>IF(B407=0, -5, "0")</f>
        <v>-5</v>
      </c>
      <c r="D407" s="229" t="s">
        <v>739</v>
      </c>
      <c r="E407" s="128" t="s">
        <v>680</v>
      </c>
      <c r="F407" s="123"/>
      <c r="G407" s="173"/>
    </row>
    <row r="408" spans="1:7" s="260" customFormat="1" ht="18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510"/>
      <c r="B415" s="449"/>
      <c r="C415" s="449"/>
      <c r="D415" s="449"/>
      <c r="E415" s="449"/>
      <c r="F415" s="449"/>
      <c r="G415" s="449"/>
    </row>
    <row r="416" spans="1:7" s="260" customFormat="1" ht="24.75" x14ac:dyDescent="0.4">
      <c r="A416" s="515" t="s">
        <v>320</v>
      </c>
      <c r="B416" s="515"/>
      <c r="C416" s="515"/>
      <c r="D416" s="515"/>
      <c r="E416" s="515"/>
      <c r="F416" s="515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1">
        <f>IFERROR(E424/F424,"N.A")</f>
        <v>0.66666666666666663</v>
      </c>
      <c r="E424" s="414">
        <f>COUNTIF('A1 Exploitation'!F379:F423,"ok")</f>
        <v>2</v>
      </c>
      <c r="F424" s="414">
        <f>COUNTA('A1 Exploitation'!F379:F423)</f>
        <v>3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48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0.82758620689655171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63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0.76829268292682928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43608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55" t="s">
        <v>29</v>
      </c>
      <c r="C433" s="455"/>
      <c r="D433" s="455" t="s">
        <v>42</v>
      </c>
      <c r="E433" s="456" t="s">
        <v>266</v>
      </c>
      <c r="F433" s="45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55"/>
      <c r="E434" s="456"/>
      <c r="F434" s="45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147" x14ac:dyDescent="0.4">
      <c r="A452" s="215" t="s">
        <v>361</v>
      </c>
      <c r="B452" s="122">
        <v>1</v>
      </c>
      <c r="C452" s="174" t="str">
        <f>IF(B452=0, -5, "0")</f>
        <v>0</v>
      </c>
      <c r="D452" s="163" t="s">
        <v>685</v>
      </c>
      <c r="E452" s="123" t="s">
        <v>686</v>
      </c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63" x14ac:dyDescent="0.4">
      <c r="A454" s="121" t="s">
        <v>85</v>
      </c>
      <c r="B454" s="122">
        <v>1</v>
      </c>
      <c r="C454" s="126"/>
      <c r="D454" s="158" t="s">
        <v>740</v>
      </c>
      <c r="E454" s="123" t="s">
        <v>741</v>
      </c>
      <c r="F454" s="123"/>
      <c r="G454" s="114"/>
    </row>
    <row r="455" spans="1:7" ht="105.75" x14ac:dyDescent="0.45">
      <c r="A455" s="226" t="s">
        <v>48</v>
      </c>
      <c r="B455" s="122">
        <v>0</v>
      </c>
      <c r="C455" s="143">
        <f>IF(B455=0, -10, IF(B455=1, -5, "0"))</f>
        <v>-10</v>
      </c>
      <c r="D455" s="163" t="s">
        <v>683</v>
      </c>
      <c r="E455" s="123" t="s">
        <v>684</v>
      </c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3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5" t="s">
        <v>311</v>
      </c>
      <c r="B464" s="515"/>
      <c r="C464" s="515"/>
      <c r="D464" s="515"/>
      <c r="E464" s="515"/>
      <c r="F464" s="515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42" x14ac:dyDescent="0.4">
      <c r="A468" s="188" t="s">
        <v>318</v>
      </c>
      <c r="B468" s="122">
        <v>1</v>
      </c>
      <c r="C468" s="126"/>
      <c r="D468" s="128" t="s">
        <v>687</v>
      </c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1</v>
      </c>
      <c r="C471" s="122"/>
      <c r="D471" s="411">
        <f>IFERROR(E471/F471,"N.A")</f>
        <v>0.75</v>
      </c>
      <c r="E471" s="414">
        <f>COUNTIF('A1 Exploitation'!F437:F470,"ok")</f>
        <v>3</v>
      </c>
      <c r="F471" s="414">
        <f>COUNTA('A1 Exploitation'!F437:F470)</f>
        <v>4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24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0.5714285714285714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40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0.68965517241379315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6" t="s">
        <v>425</v>
      </c>
      <c r="B478" s="516"/>
      <c r="C478" s="516"/>
      <c r="D478" s="516"/>
      <c r="E478" s="516"/>
      <c r="F478" s="516"/>
      <c r="G478" s="114"/>
    </row>
    <row r="479" spans="1:7" ht="21" customHeight="1" x14ac:dyDescent="0.4">
      <c r="A479" s="234">
        <f>B11</f>
        <v>43608</v>
      </c>
      <c r="F479" s="258"/>
      <c r="G479" s="114"/>
    </row>
    <row r="480" spans="1:7" ht="21" x14ac:dyDescent="0.4">
      <c r="A480" s="486" t="s">
        <v>28</v>
      </c>
      <c r="B480" s="487" t="s">
        <v>29</v>
      </c>
      <c r="C480" s="487"/>
      <c r="D480" s="487" t="s">
        <v>42</v>
      </c>
      <c r="E480" s="488" t="s">
        <v>266</v>
      </c>
      <c r="F480" s="488" t="s">
        <v>302</v>
      </c>
      <c r="G480" s="114"/>
    </row>
    <row r="481" spans="1:7" ht="21" x14ac:dyDescent="0.4">
      <c r="A481" s="486"/>
      <c r="B481" s="320" t="s">
        <v>32</v>
      </c>
      <c r="C481" s="320" t="s">
        <v>31</v>
      </c>
      <c r="D481" s="487"/>
      <c r="E481" s="488"/>
      <c r="F481" s="488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7" t="s">
        <v>52</v>
      </c>
      <c r="B483" s="477"/>
      <c r="C483" s="477"/>
      <c r="D483" s="477"/>
      <c r="E483" s="477"/>
      <c r="F483" s="47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4" t="s">
        <v>463</v>
      </c>
      <c r="B491" s="475"/>
      <c r="C491" s="475"/>
      <c r="D491" s="475"/>
      <c r="E491" s="475"/>
      <c r="F491" s="47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9" t="s">
        <v>23</v>
      </c>
      <c r="B505" s="490"/>
      <c r="C505" s="490"/>
      <c r="D505" s="490"/>
      <c r="E505" s="490"/>
      <c r="F505" s="49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9"/>
      <c r="B517" s="499"/>
      <c r="C517" s="499"/>
      <c r="D517" s="499"/>
      <c r="E517" s="499"/>
      <c r="F517" s="499"/>
      <c r="G517" s="499"/>
    </row>
    <row r="518" spans="1:7" ht="26.25" customHeight="1" x14ac:dyDescent="0.5">
      <c r="A518" s="369" t="s">
        <v>311</v>
      </c>
      <c r="B518" s="511"/>
      <c r="C518" s="511"/>
      <c r="D518" s="511"/>
      <c r="E518" s="511"/>
      <c r="F518" s="51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7" t="s">
        <v>97</v>
      </c>
      <c r="B530" s="517"/>
      <c r="C530" s="517"/>
      <c r="D530" s="517"/>
      <c r="E530" s="517"/>
      <c r="F530" s="517"/>
      <c r="G530" s="114"/>
    </row>
    <row r="531" spans="1:7" ht="22.5" customHeight="1" x14ac:dyDescent="0.4">
      <c r="A531" s="234">
        <f>B11</f>
        <v>43608</v>
      </c>
      <c r="B531" s="114"/>
      <c r="C531" s="135"/>
      <c r="D531" s="137"/>
      <c r="E531" s="137"/>
      <c r="F531" s="137"/>
      <c r="G531" s="114"/>
    </row>
    <row r="532" spans="1:7" ht="21" x14ac:dyDescent="0.4">
      <c r="A532" s="492" t="s">
        <v>28</v>
      </c>
      <c r="B532" s="494" t="s">
        <v>29</v>
      </c>
      <c r="C532" s="495"/>
      <c r="D532" s="455" t="s">
        <v>42</v>
      </c>
      <c r="E532" s="456" t="s">
        <v>266</v>
      </c>
      <c r="F532" s="456" t="s">
        <v>302</v>
      </c>
      <c r="G532" s="114"/>
    </row>
    <row r="533" spans="1:7" ht="21" x14ac:dyDescent="0.4">
      <c r="A533" s="493"/>
      <c r="B533" s="315" t="s">
        <v>32</v>
      </c>
      <c r="C533" s="316" t="s">
        <v>31</v>
      </c>
      <c r="D533" s="455"/>
      <c r="E533" s="456"/>
      <c r="F533" s="45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3"/>
      <c r="D535" s="513"/>
      <c r="E535" s="513"/>
      <c r="F535" s="514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68" t="s">
        <v>34</v>
      </c>
      <c r="B542" s="469"/>
      <c r="C542" s="470"/>
      <c r="D542" s="407">
        <f>SUM(B536:C541)</f>
        <v>12</v>
      </c>
      <c r="E542" s="248"/>
      <c r="F542" s="248"/>
      <c r="G542" s="114"/>
    </row>
    <row r="543" spans="1:7" ht="21" customHeight="1" x14ac:dyDescent="0.4">
      <c r="A543" s="468" t="s">
        <v>33</v>
      </c>
      <c r="B543" s="469"/>
      <c r="C543" s="470"/>
      <c r="D543" s="388">
        <f>D542/(COUNT(B536:C541)*2)</f>
        <v>1</v>
      </c>
      <c r="E543" s="248"/>
      <c r="F543" s="248"/>
      <c r="G543" s="114"/>
    </row>
    <row r="544" spans="1:7" ht="21" x14ac:dyDescent="0.4">
      <c r="A544" s="442"/>
      <c r="B544" s="442"/>
      <c r="C544" s="442"/>
      <c r="D544" s="442"/>
      <c r="E544" s="442"/>
      <c r="F544" s="442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4"/>
      <c r="B556" s="467"/>
      <c r="C556" s="467"/>
      <c r="D556" s="467"/>
      <c r="E556" s="467"/>
      <c r="F556" s="467"/>
      <c r="G556" s="467"/>
    </row>
    <row r="557" spans="1:7" ht="35.25" customHeight="1" x14ac:dyDescent="0.4">
      <c r="A557" s="371" t="s">
        <v>311</v>
      </c>
      <c r="B557" s="337"/>
      <c r="C557" s="465"/>
      <c r="D557" s="465"/>
      <c r="E557" s="465"/>
      <c r="F557" s="466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14">
        <f>COUNTIF('A1 Exploitation'!F536:F564,"ok")</f>
        <v>2</v>
      </c>
      <c r="F565" s="414">
        <f>COUNTA('A1 Exploitation'!F536:F564)</f>
        <v>2</v>
      </c>
      <c r="G565" s="114"/>
    </row>
    <row r="566" spans="1:7" ht="21" x14ac:dyDescent="0.4">
      <c r="A566" s="460" t="s">
        <v>34</v>
      </c>
      <c r="B566" s="460"/>
      <c r="C566" s="461"/>
      <c r="D566" s="378">
        <f>SUM(B558:C565,B546:C555)</f>
        <v>34</v>
      </c>
      <c r="E566" s="108"/>
      <c r="F566" s="114"/>
      <c r="G566" s="114"/>
    </row>
    <row r="567" spans="1:7" ht="21" x14ac:dyDescent="0.4">
      <c r="A567" s="460" t="s">
        <v>33</v>
      </c>
      <c r="B567" s="460"/>
      <c r="C567" s="460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2"/>
      <c r="B572" s="442"/>
      <c r="C572" s="442"/>
      <c r="D572" s="442"/>
      <c r="E572" s="442"/>
      <c r="F572" s="442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43608</v>
      </c>
      <c r="B574" s="114"/>
      <c r="C574" s="135"/>
      <c r="D574" s="356"/>
      <c r="E574" s="356"/>
      <c r="F574" s="356"/>
      <c r="G574" s="114"/>
    </row>
    <row r="575" spans="1:7" ht="21" x14ac:dyDescent="0.4">
      <c r="A575" s="486" t="s">
        <v>28</v>
      </c>
      <c r="B575" s="487" t="s">
        <v>29</v>
      </c>
      <c r="C575" s="487"/>
      <c r="D575" s="487" t="s">
        <v>42</v>
      </c>
      <c r="E575" s="488" t="s">
        <v>266</v>
      </c>
      <c r="F575" s="488" t="s">
        <v>302</v>
      </c>
      <c r="G575" s="114"/>
    </row>
    <row r="576" spans="1:7" ht="21" x14ac:dyDescent="0.4">
      <c r="A576" s="486"/>
      <c r="B576" s="320" t="s">
        <v>32</v>
      </c>
      <c r="C576" s="320" t="s">
        <v>31</v>
      </c>
      <c r="D576" s="487"/>
      <c r="E576" s="488"/>
      <c r="F576" s="488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0" t="s">
        <v>10</v>
      </c>
      <c r="B578" s="501"/>
      <c r="C578" s="501"/>
      <c r="D578" s="501"/>
      <c r="E578" s="501"/>
      <c r="F578" s="502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ht="21" x14ac:dyDescent="0.4">
      <c r="A588" s="460" t="s">
        <v>34</v>
      </c>
      <c r="B588" s="460"/>
      <c r="C588" s="461"/>
      <c r="D588" s="378">
        <f>SUM(B579:C587)</f>
        <v>18</v>
      </c>
      <c r="E588" s="108"/>
      <c r="F588" s="114"/>
      <c r="G588" s="114"/>
    </row>
    <row r="589" spans="1:7" ht="21" x14ac:dyDescent="0.4">
      <c r="A589" s="460" t="s">
        <v>33</v>
      </c>
      <c r="B589" s="460"/>
      <c r="C589" s="460"/>
      <c r="D589" s="388">
        <f>D588/(COUNT(B579:C587)*2)</f>
        <v>1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3" t="s">
        <v>23</v>
      </c>
      <c r="B591" s="504"/>
      <c r="C591" s="504"/>
      <c r="D591" s="504"/>
      <c r="E591" s="504"/>
      <c r="F591" s="505"/>
      <c r="G591" s="129"/>
    </row>
    <row r="592" spans="1:7" ht="84" x14ac:dyDescent="0.4">
      <c r="A592" s="121" t="s">
        <v>87</v>
      </c>
      <c r="B592" s="122">
        <v>1</v>
      </c>
      <c r="C592" s="122"/>
      <c r="D592" s="123" t="s">
        <v>688</v>
      </c>
      <c r="E592" s="123" t="s">
        <v>689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105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704</v>
      </c>
      <c r="E596" s="271" t="s">
        <v>735</v>
      </c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1</v>
      </c>
      <c r="C605" s="122"/>
      <c r="D605" s="411">
        <f>IFERROR(E605/F605,"N.A")</f>
        <v>0.83333333333333337</v>
      </c>
      <c r="E605" s="414">
        <f>COUNTIF('A1 Exploitation'!F579:F604,"ok")</f>
        <v>5</v>
      </c>
      <c r="F605" s="414">
        <f>COUNTA('A1 Exploitation'!F579:F604)</f>
        <v>6</v>
      </c>
      <c r="G605" s="129"/>
    </row>
    <row r="606" spans="1:7" ht="21" x14ac:dyDescent="0.4">
      <c r="A606" s="460" t="s">
        <v>34</v>
      </c>
      <c r="B606" s="460"/>
      <c r="C606" s="461"/>
      <c r="D606" s="378">
        <f>SUM(B592:C605)</f>
        <v>25</v>
      </c>
      <c r="E606" s="108"/>
      <c r="F606" s="114"/>
      <c r="G606" s="114"/>
    </row>
    <row r="607" spans="1:7" ht="21" x14ac:dyDescent="0.4">
      <c r="A607" s="460" t="s">
        <v>33</v>
      </c>
      <c r="B607" s="460"/>
      <c r="C607" s="460"/>
      <c r="D607" s="388">
        <f>D606/(COUNT(B592:C605)*2)</f>
        <v>0.8928571428571429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43</v>
      </c>
      <c r="E609" s="304"/>
      <c r="F609" s="304"/>
      <c r="G609" s="129"/>
    </row>
    <row r="610" spans="1:7" ht="22.5" x14ac:dyDescent="0.45">
      <c r="A610" s="462" t="s">
        <v>170</v>
      </c>
      <c r="B610" s="463"/>
      <c r="C610" s="464"/>
      <c r="D610" s="154">
        <f>D609/(COUNT(B579:C587,B592:C605)*2)</f>
        <v>0.93478260869565222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43608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55" t="s">
        <v>29</v>
      </c>
      <c r="C614" s="455"/>
      <c r="D614" s="455" t="s">
        <v>42</v>
      </c>
      <c r="E614" s="456" t="s">
        <v>266</v>
      </c>
      <c r="F614" s="45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55"/>
      <c r="E615" s="456"/>
      <c r="F615" s="45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1"/>
      <c r="D617" s="471"/>
      <c r="E617" s="471"/>
      <c r="F617" s="472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0" t="s">
        <v>34</v>
      </c>
      <c r="B627" s="460"/>
      <c r="C627" s="460"/>
      <c r="D627" s="378">
        <f>SUM(B618:C626)</f>
        <v>18</v>
      </c>
      <c r="E627" s="497"/>
      <c r="F627" s="476"/>
      <c r="G627" s="129"/>
    </row>
    <row r="628" spans="1:7" ht="21" x14ac:dyDescent="0.4">
      <c r="A628" s="460" t="s">
        <v>33</v>
      </c>
      <c r="B628" s="460"/>
      <c r="C628" s="460"/>
      <c r="D628" s="388">
        <f>D627/(COUNT(B618:C626)*2)</f>
        <v>1</v>
      </c>
      <c r="E628" s="498"/>
      <c r="F628" s="499"/>
      <c r="G628" s="129"/>
    </row>
    <row r="629" spans="1:7" ht="21" x14ac:dyDescent="0.4">
      <c r="A629" s="325"/>
      <c r="B629" s="135"/>
      <c r="C629" s="496"/>
      <c r="D629" s="496"/>
      <c r="E629" s="496"/>
      <c r="F629" s="49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8" t="s">
        <v>34</v>
      </c>
      <c r="B639" s="469"/>
      <c r="C639" s="470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1"/>
      <c r="D642" s="471"/>
      <c r="E642" s="471"/>
      <c r="F642" s="472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8" t="s">
        <v>34</v>
      </c>
      <c r="B650" s="469"/>
      <c r="C650" s="470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5"/>
      <c r="B652" s="485"/>
      <c r="C652" s="485"/>
      <c r="D652" s="485"/>
      <c r="E652" s="485"/>
      <c r="F652" s="485"/>
      <c r="G652" s="485"/>
    </row>
    <row r="653" spans="1:16382" ht="24.75" x14ac:dyDescent="0.4">
      <c r="A653" s="363" t="s">
        <v>26</v>
      </c>
      <c r="B653" s="471"/>
      <c r="C653" s="471"/>
      <c r="D653" s="471"/>
      <c r="E653" s="471"/>
      <c r="F653" s="472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6" t="s">
        <v>311</v>
      </c>
      <c r="B661" s="507"/>
      <c r="C661" s="507"/>
      <c r="D661" s="507"/>
      <c r="E661" s="507"/>
      <c r="F661" s="508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14">
        <f>COUNTIF('A1 Exploitation'!F618:F667,"ok")</f>
        <v>6</v>
      </c>
      <c r="F668" s="414">
        <f>COUNTA('A1 Exploitation'!F618:F667)</f>
        <v>6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43608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55" t="s">
        <v>29</v>
      </c>
      <c r="C678" s="455"/>
      <c r="D678" s="455" t="s">
        <v>42</v>
      </c>
      <c r="E678" s="456" t="s">
        <v>266</v>
      </c>
      <c r="F678" s="45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55"/>
      <c r="E679" s="456"/>
      <c r="F679" s="45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105" x14ac:dyDescent="0.4">
      <c r="A697" s="256" t="s">
        <v>319</v>
      </c>
      <c r="B697" s="122">
        <v>0</v>
      </c>
      <c r="C697" s="174"/>
      <c r="D697" s="121" t="s">
        <v>705</v>
      </c>
      <c r="E697" s="123" t="s">
        <v>706</v>
      </c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3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1</v>
      </c>
      <c r="C700" s="122"/>
      <c r="D700" s="411">
        <f>IFERROR(E700/F700,"N.A")</f>
        <v>0.5</v>
      </c>
      <c r="E700" s="414">
        <f>COUNTIF('A1 Exploitation'!F681:F699,"ok")</f>
        <v>1</v>
      </c>
      <c r="F700" s="414">
        <f>COUNTA('A1 Exploitation'!F681:F699)</f>
        <v>2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27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0.9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9" t="s">
        <v>459</v>
      </c>
      <c r="B704" s="509"/>
      <c r="C704" s="509"/>
      <c r="D704" s="509"/>
      <c r="E704" s="509"/>
      <c r="F704" s="509"/>
      <c r="G704" s="274"/>
    </row>
    <row r="705" spans="1:7" ht="21" customHeight="1" x14ac:dyDescent="0.4">
      <c r="A705" s="251">
        <f>B11</f>
        <v>43608</v>
      </c>
      <c r="B705" s="114"/>
      <c r="C705" s="135"/>
      <c r="D705" s="273"/>
      <c r="E705" s="273"/>
      <c r="F705" s="273"/>
      <c r="G705" s="274"/>
    </row>
    <row r="706" spans="1:7" ht="21" x14ac:dyDescent="0.4">
      <c r="A706" s="480" t="s">
        <v>28</v>
      </c>
      <c r="B706" s="494" t="s">
        <v>29</v>
      </c>
      <c r="C706" s="494"/>
      <c r="D706" s="455" t="s">
        <v>42</v>
      </c>
      <c r="E706" s="456" t="s">
        <v>266</v>
      </c>
      <c r="F706" s="456" t="s">
        <v>302</v>
      </c>
      <c r="G706" s="274"/>
    </row>
    <row r="707" spans="1:7" ht="21" x14ac:dyDescent="0.4">
      <c r="A707" s="481"/>
      <c r="B707" s="383" t="s">
        <v>32</v>
      </c>
      <c r="C707" s="383" t="s">
        <v>31</v>
      </c>
      <c r="D707" s="455"/>
      <c r="E707" s="456"/>
      <c r="F707" s="45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7" t="s">
        <v>306</v>
      </c>
      <c r="B709" s="458"/>
      <c r="C709" s="458"/>
      <c r="D709" s="458"/>
      <c r="E709" s="458"/>
      <c r="F709" s="459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8"/>
      <c r="C715" s="479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78"/>
      <c r="C716" s="479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7" t="s">
        <v>307</v>
      </c>
      <c r="B718" s="458"/>
      <c r="C718" s="458"/>
      <c r="D718" s="458"/>
      <c r="E718" s="458"/>
      <c r="F718" s="459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v>2</v>
      </c>
      <c r="C721" s="126"/>
      <c r="D721" s="411">
        <v>1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1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0.78869047619047628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574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0.8061797752808989</v>
      </c>
      <c r="E730" s="259"/>
      <c r="F730" s="259"/>
    </row>
  </sheetData>
  <sheetProtection algorithmName="SHA-512" hashValue="J4bwlZ/96OeggKdVULf1Q89Ggov9O36k5aRTpXodLGfELgDC93aKNVfWllZAUJNIAOwvLy0vzJYhk2Gc67yzjg==" saltValue="ZjsvHSn8aDWxNJOHk4GCRg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85:B102 B178:B185 B195:B202 B113:B119 B140:B146 B379:B389 B348:B356 B56:B63 B312:B319 B30:B37 B536:B541 B592:B605 B558:B565 B506:B516 B618:B626 B122:B128 B681:B700 B546:B555 B719:B721 B292:B299 B359:B366 B449:B463 B519:B525 B417:B424 B492:B504 B269:B289 B579:B587 B662:B668 B394:B414 B66:B82 B237:B244 B324:B343 B167:B175 B465:B471 B643:B649 B257:B264 B207:B226 B710:B714 B105:B110 B39:B42 B231:B235 B437:B444 B528:B529 B484:B490 B631:B638 B21:B25 B654:B660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5"/>
      <c r="E1" s="555"/>
      <c r="F1" s="555"/>
      <c r="G1" s="55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6" t="s">
        <v>46</v>
      </c>
      <c r="B6" s="556"/>
      <c r="C6" s="556"/>
      <c r="D6" s="556"/>
      <c r="E6" s="556"/>
      <c r="F6" s="556"/>
      <c r="G6" s="92"/>
    </row>
    <row r="7" spans="1:7" s="258" customFormat="1" ht="21.75" customHeight="1" x14ac:dyDescent="0.45">
      <c r="A7" s="557" t="str">
        <f>'Page de garde'!D18</f>
        <v>Médina Jadida</v>
      </c>
      <c r="B7" s="557"/>
      <c r="C7" s="557"/>
      <c r="D7" s="557"/>
      <c r="E7" s="557"/>
      <c r="F7" s="557"/>
      <c r="G7" s="92"/>
    </row>
    <row r="8" spans="1:7" s="258" customFormat="1" ht="24" x14ac:dyDescent="0.45">
      <c r="A8" s="4" t="s">
        <v>39</v>
      </c>
      <c r="B8" s="558" t="str">
        <f>'A2 Exploitation'!B9:F9</f>
        <v>M Dhia Mechlaoui</v>
      </c>
      <c r="C8" s="558"/>
      <c r="D8" s="558"/>
      <c r="E8" s="558"/>
      <c r="F8" s="558"/>
      <c r="G8" s="92"/>
    </row>
    <row r="9" spans="1:7" s="258" customFormat="1" ht="24" x14ac:dyDescent="0.45">
      <c r="A9" s="5" t="s">
        <v>41</v>
      </c>
      <c r="B9" s="558" t="s">
        <v>649</v>
      </c>
      <c r="C9" s="558"/>
      <c r="D9" s="558"/>
      <c r="E9" s="558"/>
      <c r="F9" s="558"/>
      <c r="G9" s="92"/>
    </row>
    <row r="10" spans="1:7" s="258" customFormat="1" ht="24" x14ac:dyDescent="0.45">
      <c r="A10" s="4" t="s">
        <v>40</v>
      </c>
      <c r="B10" s="554">
        <v>43608</v>
      </c>
      <c r="C10" s="554"/>
      <c r="D10" s="554"/>
      <c r="E10" s="554"/>
      <c r="F10" s="554"/>
      <c r="G10" s="92"/>
    </row>
    <row r="11" spans="1:7" s="258" customFormat="1" ht="24" x14ac:dyDescent="0.45">
      <c r="A11" s="4" t="s">
        <v>250</v>
      </c>
      <c r="B11" s="551">
        <f>D199</f>
        <v>0.80172413793103448</v>
      </c>
      <c r="C11" s="551"/>
      <c r="D11" s="551"/>
      <c r="E11" s="551"/>
      <c r="F11" s="551"/>
      <c r="G11" s="92"/>
    </row>
    <row r="12" spans="1:7" s="258" customFormat="1" ht="22.5" x14ac:dyDescent="0.45">
      <c r="A12" s="1"/>
      <c r="D12" s="519"/>
      <c r="E12" s="519"/>
      <c r="F12" s="519"/>
      <c r="G12" s="519"/>
    </row>
    <row r="13" spans="1:7" s="258" customFormat="1" ht="11.25" customHeight="1" x14ac:dyDescent="0.3">
      <c r="A13" s="552" t="s">
        <v>28</v>
      </c>
      <c r="B13" s="553" t="s">
        <v>29</v>
      </c>
      <c r="C13" s="553"/>
      <c r="D13" s="553" t="s">
        <v>42</v>
      </c>
      <c r="E13" s="553" t="s">
        <v>160</v>
      </c>
      <c r="F13" s="553" t="s">
        <v>161</v>
      </c>
      <c r="G13" s="80"/>
    </row>
    <row r="14" spans="1:7" s="258" customFormat="1" ht="12.75" customHeight="1" x14ac:dyDescent="0.3">
      <c r="A14" s="552"/>
      <c r="B14" s="22" t="s">
        <v>32</v>
      </c>
      <c r="C14" s="22" t="s">
        <v>31</v>
      </c>
      <c r="D14" s="553"/>
      <c r="E14" s="553"/>
      <c r="F14" s="553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ht="49.5" x14ac:dyDescent="0.3">
      <c r="A17" s="7" t="s">
        <v>225</v>
      </c>
      <c r="B17" s="265">
        <v>0</v>
      </c>
      <c r="C17" s="265"/>
      <c r="D17" s="63" t="s">
        <v>702</v>
      </c>
      <c r="E17" s="63" t="s">
        <v>703</v>
      </c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ht="33" x14ac:dyDescent="0.3">
      <c r="A19" s="7" t="s">
        <v>68</v>
      </c>
      <c r="B19" s="265">
        <v>0</v>
      </c>
      <c r="C19" s="265"/>
      <c r="D19" s="63" t="s">
        <v>690</v>
      </c>
      <c r="E19" s="63" t="s">
        <v>691</v>
      </c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48" t="s">
        <v>34</v>
      </c>
      <c r="B22" s="544"/>
      <c r="C22" s="545"/>
      <c r="D22" s="381">
        <f>SUM(B17:C21)</f>
        <v>6</v>
      </c>
    </row>
    <row r="23" spans="1:7" x14ac:dyDescent="0.3">
      <c r="A23" s="535" t="s">
        <v>251</v>
      </c>
      <c r="B23" s="536"/>
      <c r="C23" s="537"/>
      <c r="D23" s="21">
        <f>D22/(COUNT(B17:C21)*2)</f>
        <v>0.6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ht="49.5" x14ac:dyDescent="0.3">
      <c r="A31" s="7" t="s">
        <v>69</v>
      </c>
      <c r="B31" s="265">
        <v>0</v>
      </c>
      <c r="C31" s="265"/>
      <c r="D31" s="11" t="s">
        <v>692</v>
      </c>
      <c r="E31" s="63" t="s">
        <v>563</v>
      </c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331"/>
      <c r="F32" s="265"/>
    </row>
    <row r="33" spans="1:7" x14ac:dyDescent="0.3">
      <c r="A33" s="535" t="s">
        <v>34</v>
      </c>
      <c r="B33" s="536"/>
      <c r="C33" s="537"/>
      <c r="D33" s="380">
        <f>SUM(B26:C32)</f>
        <v>10</v>
      </c>
    </row>
    <row r="34" spans="1:7" x14ac:dyDescent="0.3">
      <c r="A34" s="535" t="s">
        <v>251</v>
      </c>
      <c r="B34" s="536"/>
      <c r="C34" s="537"/>
      <c r="D34" s="21">
        <f>D33/(COUNT(B26:C32)*2)</f>
        <v>0.83333333333333337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50.25" x14ac:dyDescent="0.35">
      <c r="A37" s="28" t="s">
        <v>84</v>
      </c>
      <c r="B37" s="265">
        <v>0</v>
      </c>
      <c r="C37" s="88">
        <f>IF(B37=0, -5, "0")</f>
        <v>-5</v>
      </c>
      <c r="D37" s="63" t="s">
        <v>693</v>
      </c>
      <c r="E37" s="63" t="s">
        <v>694</v>
      </c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35" t="s">
        <v>34</v>
      </c>
      <c r="B42" s="536"/>
      <c r="C42" s="537"/>
      <c r="D42" s="380">
        <f>SUM(B37:C41)</f>
        <v>3</v>
      </c>
      <c r="E42" s="259"/>
      <c r="F42" s="259"/>
      <c r="G42" s="93"/>
    </row>
    <row r="43" spans="1:7" s="10" customFormat="1" x14ac:dyDescent="0.3">
      <c r="A43" s="535" t="s">
        <v>251</v>
      </c>
      <c r="B43" s="536"/>
      <c r="C43" s="537"/>
      <c r="D43" s="21">
        <f>D42/(COUNT(B37:C41)*2)</f>
        <v>0.25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ht="33" x14ac:dyDescent="0.3">
      <c r="A48" s="7" t="s">
        <v>192</v>
      </c>
      <c r="B48" s="265">
        <v>1</v>
      </c>
      <c r="C48" s="265"/>
      <c r="D48" s="63" t="s">
        <v>742</v>
      </c>
      <c r="E48" s="63" t="s">
        <v>696</v>
      </c>
      <c r="F48" s="265"/>
    </row>
    <row r="49" spans="1:7" x14ac:dyDescent="0.3">
      <c r="A49" s="7" t="s">
        <v>22</v>
      </c>
      <c r="B49" s="265">
        <v>2</v>
      </c>
      <c r="C49" s="265"/>
      <c r="D49" s="431" t="s">
        <v>695</v>
      </c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35" t="s">
        <v>34</v>
      </c>
      <c r="B52" s="536"/>
      <c r="C52" s="537"/>
      <c r="D52" s="380">
        <f>SUM(B46:C51)</f>
        <v>11</v>
      </c>
    </row>
    <row r="53" spans="1:7" x14ac:dyDescent="0.3">
      <c r="A53" s="535" t="s">
        <v>251</v>
      </c>
      <c r="B53" s="536"/>
      <c r="C53" s="537"/>
      <c r="D53" s="21">
        <f>D52/(COUNT(B46:C51)*2)</f>
        <v>0.91666666666666663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265">
        <v>2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35" t="s">
        <v>34</v>
      </c>
      <c r="B63" s="536"/>
      <c r="C63" s="537"/>
      <c r="D63" s="380">
        <f>SUM(B56:C62)</f>
        <v>14</v>
      </c>
    </row>
    <row r="64" spans="1:7" x14ac:dyDescent="0.3">
      <c r="A64" s="535" t="s">
        <v>251</v>
      </c>
      <c r="B64" s="536"/>
      <c r="C64" s="537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35" t="s">
        <v>34</v>
      </c>
      <c r="B84" s="536"/>
      <c r="C84" s="537"/>
      <c r="D84" s="380">
        <f>SUM(B67:C83)</f>
        <v>28</v>
      </c>
    </row>
    <row r="85" spans="1:7" x14ac:dyDescent="0.3">
      <c r="A85" s="535" t="s">
        <v>251</v>
      </c>
      <c r="B85" s="536"/>
      <c r="C85" s="537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265"/>
    </row>
    <row r="94" spans="1:7" ht="83.25" x14ac:dyDescent="0.35">
      <c r="A94" s="28" t="s">
        <v>196</v>
      </c>
      <c r="B94" s="78">
        <v>0</v>
      </c>
      <c r="C94" s="88">
        <f>IF(B94=0, -5, "0")</f>
        <v>-5</v>
      </c>
      <c r="D94" s="63" t="s">
        <v>707</v>
      </c>
      <c r="E94" s="63" t="s">
        <v>708</v>
      </c>
      <c r="F94" s="265"/>
    </row>
    <row r="95" spans="1:7" x14ac:dyDescent="0.3">
      <c r="A95" s="8" t="s">
        <v>138</v>
      </c>
      <c r="B95" s="78">
        <v>2</v>
      </c>
      <c r="C95" s="265"/>
      <c r="D95" s="63"/>
      <c r="E95" s="265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265"/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50.25" x14ac:dyDescent="0.35">
      <c r="A99" s="32" t="s">
        <v>163</v>
      </c>
      <c r="B99" s="78">
        <v>2</v>
      </c>
      <c r="C99" s="88" t="str">
        <f>IF(B99=0, -5, "0")</f>
        <v>0</v>
      </c>
      <c r="D99" s="63" t="s">
        <v>709</v>
      </c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 t="s">
        <v>710</v>
      </c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35" t="s">
        <v>34</v>
      </c>
      <c r="B102" s="536"/>
      <c r="C102" s="537"/>
      <c r="D102" s="380">
        <f>SUM(B88:C101)</f>
        <v>19</v>
      </c>
    </row>
    <row r="103" spans="1:7" x14ac:dyDescent="0.3">
      <c r="A103" s="535" t="s">
        <v>251</v>
      </c>
      <c r="B103" s="536"/>
      <c r="C103" s="537"/>
      <c r="D103" s="21">
        <f>D102/(COUNT(B88:C101)*2)</f>
        <v>0.6785714285714286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>
        <v>1</v>
      </c>
      <c r="C107" s="69"/>
      <c r="D107" s="36" t="s">
        <v>711</v>
      </c>
      <c r="E107" s="63" t="s">
        <v>712</v>
      </c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99.75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715</v>
      </c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35" t="s">
        <v>34</v>
      </c>
      <c r="B118" s="536"/>
      <c r="C118" s="537"/>
      <c r="D118" s="380">
        <f>SUM(B107:C117)</f>
        <v>21</v>
      </c>
      <c r="E118" s="259"/>
      <c r="F118" s="259"/>
      <c r="G118" s="93"/>
    </row>
    <row r="119" spans="1:7" s="10" customFormat="1" x14ac:dyDescent="0.3">
      <c r="A119" s="535" t="s">
        <v>251</v>
      </c>
      <c r="B119" s="536"/>
      <c r="C119" s="537"/>
      <c r="D119" s="21">
        <f>D118/(COUNT(B107:C117)*2)</f>
        <v>0.95454545454545459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ht="49.5" x14ac:dyDescent="0.3">
      <c r="A123" s="30" t="s">
        <v>228</v>
      </c>
      <c r="B123" s="79">
        <v>0</v>
      </c>
      <c r="C123" s="265"/>
      <c r="D123" s="63" t="s">
        <v>716</v>
      </c>
      <c r="E123" s="63" t="s">
        <v>717</v>
      </c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 t="s">
        <v>718</v>
      </c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5" t="s">
        <v>34</v>
      </c>
      <c r="B133" s="536"/>
      <c r="C133" s="537"/>
      <c r="D133" s="380">
        <f>SUM(B122:C132)</f>
        <v>20</v>
      </c>
    </row>
    <row r="134" spans="1:7" x14ac:dyDescent="0.3">
      <c r="A134" s="535" t="s">
        <v>251</v>
      </c>
      <c r="B134" s="536"/>
      <c r="C134" s="537"/>
      <c r="D134" s="20">
        <f>D133/(COUNT(B122:C132)*2)</f>
        <v>0.90909090909090906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>
        <v>2</v>
      </c>
      <c r="C139" s="63"/>
      <c r="D139" s="71"/>
      <c r="E139" s="265"/>
      <c r="F139" s="265"/>
    </row>
    <row r="140" spans="1:7" ht="33" x14ac:dyDescent="0.3">
      <c r="A140" s="38" t="s">
        <v>234</v>
      </c>
      <c r="B140" s="78">
        <v>0</v>
      </c>
      <c r="C140" s="63"/>
      <c r="D140" s="9" t="s">
        <v>719</v>
      </c>
      <c r="E140" s="265" t="s">
        <v>720</v>
      </c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265"/>
      <c r="G141" s="93"/>
    </row>
    <row r="142" spans="1:7" ht="49.5" x14ac:dyDescent="0.3">
      <c r="A142" s="11" t="s">
        <v>240</v>
      </c>
      <c r="B142" s="78">
        <v>0</v>
      </c>
      <c r="C142" s="63"/>
      <c r="D142" s="267" t="s">
        <v>721</v>
      </c>
      <c r="E142" s="63" t="s">
        <v>563</v>
      </c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265"/>
    </row>
    <row r="147" spans="1:7" x14ac:dyDescent="0.3">
      <c r="A147" s="36" t="s">
        <v>175</v>
      </c>
      <c r="B147" s="78">
        <v>2</v>
      </c>
      <c r="C147" s="63"/>
      <c r="D147" s="66"/>
      <c r="E147" s="265"/>
      <c r="F147" s="265"/>
    </row>
    <row r="148" spans="1:7" x14ac:dyDescent="0.3">
      <c r="A148" s="7" t="s">
        <v>261</v>
      </c>
      <c r="B148" s="78">
        <v>2</v>
      </c>
      <c r="C148" s="63"/>
      <c r="D148" s="83"/>
      <c r="E148" s="265"/>
      <c r="F148" s="265"/>
    </row>
    <row r="149" spans="1:7" x14ac:dyDescent="0.3">
      <c r="A149" s="535" t="s">
        <v>34</v>
      </c>
      <c r="B149" s="536"/>
      <c r="C149" s="537"/>
      <c r="D149" s="380">
        <f>SUM(B137:C148)</f>
        <v>20</v>
      </c>
    </row>
    <row r="150" spans="1:7" x14ac:dyDescent="0.3">
      <c r="A150" s="535" t="s">
        <v>251</v>
      </c>
      <c r="B150" s="536"/>
      <c r="C150" s="537"/>
      <c r="D150" s="21">
        <f>D149/(COUNT(B137:C148)*2)</f>
        <v>0.83333333333333337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35" t="s">
        <v>34</v>
      </c>
      <c r="B161" s="544"/>
      <c r="C161" s="545"/>
      <c r="D161" s="381">
        <f>SUM(B153:C160)</f>
        <v>16</v>
      </c>
    </row>
    <row r="162" spans="1:7" x14ac:dyDescent="0.3">
      <c r="A162" s="535" t="s">
        <v>251</v>
      </c>
      <c r="B162" s="536"/>
      <c r="C162" s="537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265">
        <v>0</v>
      </c>
      <c r="C165" s="88">
        <f>IF(B165=0, -5, "0")</f>
        <v>-5</v>
      </c>
      <c r="E165" s="265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ht="49.5" x14ac:dyDescent="0.3">
      <c r="A167" s="30" t="s">
        <v>176</v>
      </c>
      <c r="B167" s="265">
        <v>1</v>
      </c>
      <c r="C167" s="265"/>
      <c r="D167" s="63" t="s">
        <v>713</v>
      </c>
      <c r="E167" s="63" t="s">
        <v>714</v>
      </c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35" t="s">
        <v>34</v>
      </c>
      <c r="B169" s="536"/>
      <c r="C169" s="537"/>
      <c r="D169" s="380">
        <f>SUM(B165:C168)</f>
        <v>0</v>
      </c>
    </row>
    <row r="170" spans="1:7" x14ac:dyDescent="0.3">
      <c r="A170" s="535" t="s">
        <v>251</v>
      </c>
      <c r="B170" s="536"/>
      <c r="C170" s="537"/>
      <c r="D170" s="21">
        <f>D169/(COUNT(B165:C168)*2)</f>
        <v>0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8" t="s">
        <v>15</v>
      </c>
      <c r="B172" s="539"/>
      <c r="C172" s="539"/>
      <c r="D172" s="539"/>
      <c r="E172" s="539"/>
      <c r="F172" s="539"/>
    </row>
    <row r="173" spans="1:7" x14ac:dyDescent="0.3">
      <c r="A173" s="8" t="s">
        <v>152</v>
      </c>
      <c r="B173" s="265">
        <v>2</v>
      </c>
      <c r="C173" s="265"/>
      <c r="D173" s="87"/>
      <c r="E173" s="265"/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35" t="s">
        <v>34</v>
      </c>
      <c r="B177" s="536"/>
      <c r="C177" s="537"/>
      <c r="D177" s="380">
        <f>SUM(B173:C176)</f>
        <v>8</v>
      </c>
    </row>
    <row r="178" spans="1:7" x14ac:dyDescent="0.3">
      <c r="A178" s="535" t="s">
        <v>251</v>
      </c>
      <c r="B178" s="536"/>
      <c r="C178" s="537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265">
        <v>2</v>
      </c>
      <c r="C181" s="265"/>
      <c r="D181" s="63"/>
      <c r="E181" s="63"/>
      <c r="F181" s="265"/>
    </row>
    <row r="182" spans="1:7" ht="49.5" x14ac:dyDescent="0.3">
      <c r="A182" s="38" t="s">
        <v>181</v>
      </c>
      <c r="B182" s="265">
        <v>1</v>
      </c>
      <c r="C182" s="265"/>
      <c r="D182" s="63" t="s">
        <v>697</v>
      </c>
      <c r="E182" s="63" t="s">
        <v>698</v>
      </c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63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35" t="s">
        <v>34</v>
      </c>
      <c r="B186" s="536"/>
      <c r="C186" s="537"/>
      <c r="D186" s="380">
        <f>SUM(B181:C185)</f>
        <v>9</v>
      </c>
    </row>
    <row r="187" spans="1:7" x14ac:dyDescent="0.3">
      <c r="A187" s="535" t="s">
        <v>251</v>
      </c>
      <c r="B187" s="536"/>
      <c r="C187" s="537"/>
      <c r="D187" s="21">
        <f>D186/(COUNT(B181:C185)*2)</f>
        <v>0.9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ht="33" x14ac:dyDescent="0.3">
      <c r="A190" s="30" t="s">
        <v>309</v>
      </c>
      <c r="B190" s="265">
        <v>0</v>
      </c>
      <c r="C190" s="265"/>
      <c r="D190" s="63" t="s">
        <v>722</v>
      </c>
      <c r="E190" s="265" t="s">
        <v>723</v>
      </c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ht="49.5" x14ac:dyDescent="0.3">
      <c r="A192" s="8" t="s">
        <v>267</v>
      </c>
      <c r="B192" s="265">
        <v>1</v>
      </c>
      <c r="C192" s="265"/>
      <c r="D192" s="63" t="s">
        <v>724</v>
      </c>
      <c r="E192" s="265" t="s">
        <v>725</v>
      </c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5" t="s">
        <v>34</v>
      </c>
      <c r="B194" s="536"/>
      <c r="C194" s="537"/>
      <c r="D194" s="40">
        <f>SUM(B190:C193)</f>
        <v>1</v>
      </c>
    </row>
    <row r="195" spans="1:6" x14ac:dyDescent="0.3">
      <c r="A195" s="535" t="s">
        <v>251</v>
      </c>
      <c r="B195" s="536"/>
      <c r="C195" s="537"/>
      <c r="D195" s="21">
        <f>D194/(COUNT(B190:C193)*2)</f>
        <v>0.25</v>
      </c>
    </row>
    <row r="197" spans="1:6" ht="18" x14ac:dyDescent="0.35">
      <c r="A197" s="43" t="s">
        <v>422</v>
      </c>
      <c r="B197" s="264"/>
      <c r="C197" s="264"/>
      <c r="D197" s="104">
        <f>E197/F197</f>
        <v>0.60869565217391308</v>
      </c>
      <c r="E197" s="416">
        <f>COUNTIF('A1 Technique'!F17:F193,"ok")</f>
        <v>14</v>
      </c>
      <c r="F197" s="416">
        <f>COUNTA('A1 Technique'!F17:F193)</f>
        <v>23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186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0.80172413793103448</v>
      </c>
    </row>
  </sheetData>
  <sheetProtection algorithmName="SHA-512" hashValue="BwLk1JlUd9l5uIRC1/yYoFS16dF6eVnquyYRy+tg5/FLQahd4LZbH6W63kOCYTXId5oixGUaEVYDiACe66AZpg==" saltValue="m33Ly/NF1FO4pjQftgMbh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22:B132 B190:B193 B17:B21 B26:B32 B37:B41 B181:B185 B56:B62 B137:B148 B88:B101 B46:B51 B107:B117 B153:B160 B165:B168 B173:B176 B67:B83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29" sqref="A29:F2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9"/>
      <c r="E1" s="519"/>
      <c r="F1" s="519"/>
      <c r="G1" s="519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20" t="s">
        <v>151</v>
      </c>
      <c r="B7" s="520"/>
      <c r="C7" s="520"/>
      <c r="D7" s="520"/>
      <c r="E7" s="520"/>
      <c r="F7" s="520"/>
      <c r="G7" s="111"/>
    </row>
    <row r="8" spans="1:7" ht="22.5" x14ac:dyDescent="0.45">
      <c r="A8" s="521" t="str">
        <f>'Page de garde'!D18</f>
        <v>Médina Jadida</v>
      </c>
      <c r="B8" s="521"/>
      <c r="C8" s="521"/>
      <c r="D8" s="521"/>
      <c r="E8" s="521"/>
      <c r="F8" s="521"/>
      <c r="G8" s="111"/>
    </row>
    <row r="9" spans="1:7" ht="22.5" x14ac:dyDescent="0.45">
      <c r="A9" s="112" t="s">
        <v>39</v>
      </c>
      <c r="B9" s="522"/>
      <c r="C9" s="522"/>
      <c r="D9" s="522"/>
      <c r="E9" s="522"/>
      <c r="F9" s="522"/>
      <c r="G9" s="111"/>
    </row>
    <row r="10" spans="1:7" ht="22.5" x14ac:dyDescent="0.45">
      <c r="A10" s="113" t="s">
        <v>41</v>
      </c>
      <c r="B10" s="523"/>
      <c r="C10" s="523"/>
      <c r="D10" s="523"/>
      <c r="E10" s="523"/>
      <c r="F10" s="523"/>
      <c r="G10" s="111"/>
    </row>
    <row r="11" spans="1:7" ht="22.5" x14ac:dyDescent="0.45">
      <c r="A11" s="112" t="s">
        <v>40</v>
      </c>
      <c r="B11" s="518"/>
      <c r="C11" s="518"/>
      <c r="D11" s="518"/>
      <c r="E11" s="518"/>
      <c r="F11" s="518"/>
      <c r="G11" s="111"/>
    </row>
    <row r="12" spans="1:7" ht="22.5" x14ac:dyDescent="0.45">
      <c r="A12" s="112" t="s">
        <v>200</v>
      </c>
      <c r="B12" s="524" t="e">
        <f>D730</f>
        <v>#DIV/0!</v>
      </c>
      <c r="C12" s="524"/>
      <c r="D12" s="524"/>
      <c r="E12" s="524"/>
      <c r="F12" s="524"/>
      <c r="G12" s="111"/>
    </row>
    <row r="13" spans="1:7" ht="22.5" x14ac:dyDescent="0.45">
      <c r="A13" s="110"/>
      <c r="B13" s="108"/>
      <c r="C13" s="108"/>
      <c r="D13" s="519"/>
      <c r="E13" s="519"/>
      <c r="F13" s="519"/>
      <c r="G13" s="51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55" t="s">
        <v>29</v>
      </c>
      <c r="C17" s="455"/>
      <c r="D17" s="455" t="s">
        <v>42</v>
      </c>
      <c r="E17" s="456" t="s">
        <v>266</v>
      </c>
      <c r="F17" s="45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55"/>
      <c r="E18" s="456"/>
      <c r="F18" s="45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0" t="s">
        <v>16</v>
      </c>
      <c r="B29" s="561"/>
      <c r="C29" s="561"/>
      <c r="D29" s="561"/>
      <c r="E29" s="561"/>
      <c r="F29" s="56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60" t="s">
        <v>311</v>
      </c>
      <c r="B38" s="561"/>
      <c r="C38" s="561"/>
      <c r="D38" s="561"/>
      <c r="E38" s="561"/>
      <c r="F38" s="56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2"/>
      <c r="B49" s="442"/>
      <c r="C49" s="442"/>
      <c r="D49" s="442"/>
      <c r="E49" s="442"/>
      <c r="F49" s="442"/>
      <c r="G49" s="442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55" t="s">
        <v>29</v>
      </c>
      <c r="C52" s="455"/>
      <c r="D52" s="455" t="s">
        <v>42</v>
      </c>
      <c r="E52" s="456" t="s">
        <v>266</v>
      </c>
      <c r="F52" s="45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55"/>
      <c r="E53" s="456"/>
      <c r="F53" s="45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529" t="s">
        <v>351</v>
      </c>
      <c r="B65" s="529"/>
      <c r="C65" s="529"/>
      <c r="D65" s="529"/>
      <c r="E65" s="529"/>
      <c r="F65" s="529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9"/>
      <c r="B83" s="449"/>
      <c r="C83" s="449"/>
      <c r="D83" s="449"/>
      <c r="E83" s="449"/>
      <c r="F83" s="449"/>
      <c r="G83" s="449"/>
    </row>
    <row r="84" spans="1:7" ht="45" customHeight="1" x14ac:dyDescent="0.45">
      <c r="A84" s="530" t="s">
        <v>352</v>
      </c>
      <c r="B84" s="530"/>
      <c r="C84" s="530"/>
      <c r="D84" s="530"/>
      <c r="E84" s="530"/>
      <c r="F84" s="530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5"/>
      <c r="B103" s="443"/>
      <c r="C103" s="443"/>
      <c r="D103" s="443"/>
      <c r="E103" s="443"/>
      <c r="F103" s="450"/>
      <c r="G103" s="173"/>
    </row>
    <row r="104" spans="1:7" s="80" customFormat="1" ht="46.5" customHeight="1" x14ac:dyDescent="0.4">
      <c r="A104" s="529" t="s">
        <v>353</v>
      </c>
      <c r="B104" s="529"/>
      <c r="C104" s="529"/>
      <c r="D104" s="529"/>
      <c r="E104" s="529"/>
      <c r="F104" s="529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1"/>
      <c r="B111" s="452"/>
      <c r="C111" s="452"/>
      <c r="D111" s="452"/>
      <c r="E111" s="452"/>
      <c r="F111" s="453"/>
      <c r="G111" s="129"/>
    </row>
    <row r="112" spans="1:7" s="80" customFormat="1" ht="39.75" customHeight="1" x14ac:dyDescent="0.4">
      <c r="A112" s="529" t="s">
        <v>390</v>
      </c>
      <c r="B112" s="529"/>
      <c r="C112" s="529"/>
      <c r="D112" s="529"/>
      <c r="E112" s="529"/>
      <c r="F112" s="529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3"/>
      <c r="B120" s="443"/>
      <c r="C120" s="443"/>
      <c r="D120" s="443"/>
      <c r="E120" s="443"/>
      <c r="F120" s="443"/>
      <c r="G120" s="173"/>
    </row>
    <row r="121" spans="1:7" ht="22.5" x14ac:dyDescent="0.4">
      <c r="A121" s="529" t="s">
        <v>311</v>
      </c>
      <c r="B121" s="529"/>
      <c r="C121" s="529"/>
      <c r="D121" s="529"/>
      <c r="E121" s="529"/>
      <c r="F121" s="529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4"/>
      <c r="B132" s="444"/>
      <c r="C132" s="444"/>
      <c r="D132" s="444"/>
      <c r="E132" s="444"/>
      <c r="F132" s="444"/>
      <c r="G132" s="114"/>
    </row>
    <row r="133" spans="1:16384" ht="22.5" customHeight="1" x14ac:dyDescent="0.4">
      <c r="A133" s="531" t="s">
        <v>424</v>
      </c>
      <c r="B133" s="531"/>
      <c r="C133" s="531"/>
      <c r="D133" s="531"/>
      <c r="E133" s="531"/>
      <c r="F133" s="531"/>
      <c r="G133" s="114"/>
    </row>
    <row r="134" spans="1:16384" ht="22.5" customHeight="1" x14ac:dyDescent="0.4">
      <c r="A134" s="532"/>
      <c r="B134" s="532"/>
      <c r="C134" s="532"/>
      <c r="D134" s="532"/>
      <c r="E134" s="532"/>
      <c r="F134" s="532"/>
      <c r="G134" s="114"/>
    </row>
    <row r="135" spans="1:16384" s="326" customFormat="1" ht="22.5" customHeight="1" x14ac:dyDescent="0.25">
      <c r="A135" s="454" t="s">
        <v>28</v>
      </c>
      <c r="B135" s="455" t="s">
        <v>29</v>
      </c>
      <c r="C135" s="455"/>
      <c r="D135" s="455" t="s">
        <v>42</v>
      </c>
      <c r="E135" s="456" t="s">
        <v>266</v>
      </c>
      <c r="F135" s="45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55"/>
      <c r="E136" s="456"/>
      <c r="F136" s="456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3" t="s">
        <v>461</v>
      </c>
      <c r="B139" s="533"/>
      <c r="C139" s="533"/>
      <c r="D139" s="533"/>
      <c r="E139" s="533"/>
      <c r="F139" s="533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2" t="s">
        <v>350</v>
      </c>
      <c r="B147" s="482"/>
      <c r="C147" s="482"/>
      <c r="D147" s="482"/>
      <c r="E147" s="482"/>
      <c r="F147" s="48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5"/>
      <c r="B165" s="443"/>
      <c r="C165" s="443"/>
      <c r="D165" s="443"/>
      <c r="E165" s="443"/>
      <c r="F165" s="443"/>
      <c r="G165" s="114"/>
    </row>
    <row r="166" spans="1:7" ht="32.25" customHeight="1" x14ac:dyDescent="0.4">
      <c r="A166" s="533" t="s">
        <v>462</v>
      </c>
      <c r="B166" s="533"/>
      <c r="C166" s="533"/>
      <c r="D166" s="533"/>
      <c r="E166" s="533"/>
      <c r="F166" s="533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6"/>
      <c r="B176" s="447"/>
      <c r="C176" s="447"/>
      <c r="D176" s="447"/>
      <c r="E176" s="447"/>
      <c r="F176" s="447"/>
      <c r="G176" s="114"/>
    </row>
    <row r="177" spans="1:7" ht="32.25" customHeight="1" x14ac:dyDescent="0.4">
      <c r="A177" s="533" t="s">
        <v>311</v>
      </c>
      <c r="B177" s="533"/>
      <c r="C177" s="533"/>
      <c r="D177" s="533"/>
      <c r="E177" s="533"/>
      <c r="F177" s="533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83"/>
      <c r="C186" s="48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8"/>
      <c r="B188" s="448"/>
      <c r="C188" s="448"/>
      <c r="D188" s="448"/>
      <c r="E188" s="448"/>
      <c r="F188" s="4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55" t="s">
        <v>29</v>
      </c>
      <c r="C191" s="455"/>
      <c r="D191" s="455" t="s">
        <v>42</v>
      </c>
      <c r="E191" s="456" t="s">
        <v>266</v>
      </c>
      <c r="F191" s="45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55"/>
      <c r="E192" s="456"/>
      <c r="F192" s="45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8" t="s">
        <v>34</v>
      </c>
      <c r="B203" s="469"/>
      <c r="C203" s="47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2"/>
      <c r="B205" s="442"/>
      <c r="C205" s="442"/>
      <c r="D205" s="442"/>
      <c r="E205" s="442"/>
      <c r="F205" s="442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8" t="s">
        <v>34</v>
      </c>
      <c r="B227" s="469"/>
      <c r="C227" s="47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2"/>
      <c r="B229" s="442"/>
      <c r="C229" s="442"/>
      <c r="D229" s="442"/>
      <c r="E229" s="442"/>
      <c r="F229" s="442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5" t="s">
        <v>311</v>
      </c>
      <c r="B236" s="526"/>
      <c r="C236" s="526"/>
      <c r="D236" s="527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8" t="s">
        <v>34</v>
      </c>
      <c r="B245" s="469"/>
      <c r="C245" s="47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2"/>
      <c r="B250" s="442"/>
      <c r="C250" s="442"/>
      <c r="D250" s="442"/>
      <c r="E250" s="442"/>
      <c r="F250" s="442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55" t="s">
        <v>29</v>
      </c>
      <c r="C253" s="455"/>
      <c r="D253" s="455" t="s">
        <v>42</v>
      </c>
      <c r="E253" s="456" t="s">
        <v>266</v>
      </c>
      <c r="F253" s="45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55"/>
      <c r="E254" s="456"/>
      <c r="F254" s="45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8" t="s">
        <v>34</v>
      </c>
      <c r="B265" s="469"/>
      <c r="C265" s="47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6"/>
      <c r="B290" s="476"/>
      <c r="C290" s="476"/>
      <c r="D290" s="476"/>
      <c r="E290" s="476"/>
      <c r="F290" s="476"/>
      <c r="G290" s="129"/>
    </row>
    <row r="291" spans="1:7" s="80" customFormat="1" ht="31.5" customHeight="1" x14ac:dyDescent="0.4">
      <c r="A291" s="528" t="s">
        <v>311</v>
      </c>
      <c r="B291" s="528"/>
      <c r="C291" s="528"/>
      <c r="D291" s="528"/>
      <c r="E291" s="528"/>
      <c r="F291" s="528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55" t="s">
        <v>29</v>
      </c>
      <c r="C308" s="455"/>
      <c r="D308" s="455" t="s">
        <v>42</v>
      </c>
      <c r="E308" s="456" t="s">
        <v>266</v>
      </c>
      <c r="F308" s="45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55"/>
      <c r="E309" s="456"/>
      <c r="F309" s="45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7"/>
      <c r="B357" s="467"/>
      <c r="C357" s="467"/>
      <c r="D357" s="467"/>
      <c r="E357" s="467"/>
      <c r="F357" s="467"/>
      <c r="G357" s="467"/>
    </row>
    <row r="358" spans="1:7" ht="32.25" customHeight="1" x14ac:dyDescent="0.4">
      <c r="A358" s="512" t="s">
        <v>311</v>
      </c>
      <c r="B358" s="512"/>
      <c r="C358" s="512"/>
      <c r="D358" s="512"/>
      <c r="E358" s="512"/>
      <c r="F358" s="51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4" t="s">
        <v>28</v>
      </c>
      <c r="B375" s="455" t="s">
        <v>29</v>
      </c>
      <c r="C375" s="455"/>
      <c r="D375" s="455" t="s">
        <v>42</v>
      </c>
      <c r="E375" s="456" t="s">
        <v>266</v>
      </c>
      <c r="F375" s="456" t="s">
        <v>302</v>
      </c>
      <c r="G375" s="173"/>
    </row>
    <row r="376" spans="1:7" s="260" customFormat="1" ht="21" x14ac:dyDescent="0.4">
      <c r="A376" s="454"/>
      <c r="B376" s="118" t="s">
        <v>32</v>
      </c>
      <c r="C376" s="118" t="s">
        <v>31</v>
      </c>
      <c r="D376" s="455"/>
      <c r="E376" s="456"/>
      <c r="F376" s="45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10"/>
      <c r="B415" s="449"/>
      <c r="C415" s="449"/>
      <c r="D415" s="449"/>
      <c r="E415" s="449"/>
      <c r="F415" s="449"/>
      <c r="G415" s="449"/>
    </row>
    <row r="416" spans="1:7" s="260" customFormat="1" ht="24.75" x14ac:dyDescent="0.4">
      <c r="A416" s="515" t="s">
        <v>320</v>
      </c>
      <c r="B416" s="515"/>
      <c r="C416" s="515"/>
      <c r="D416" s="515"/>
      <c r="E416" s="515"/>
      <c r="F416" s="515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55" t="s">
        <v>29</v>
      </c>
      <c r="C433" s="455"/>
      <c r="D433" s="455" t="s">
        <v>42</v>
      </c>
      <c r="E433" s="456" t="s">
        <v>266</v>
      </c>
      <c r="F433" s="45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55"/>
      <c r="E434" s="456"/>
      <c r="F434" s="45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5" t="s">
        <v>311</v>
      </c>
      <c r="B464" s="515"/>
      <c r="C464" s="515"/>
      <c r="D464" s="515"/>
      <c r="E464" s="515"/>
      <c r="F464" s="515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6" t="s">
        <v>425</v>
      </c>
      <c r="B478" s="516"/>
      <c r="C478" s="516"/>
      <c r="D478" s="516"/>
      <c r="E478" s="516"/>
      <c r="F478" s="516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6" t="s">
        <v>28</v>
      </c>
      <c r="B480" s="487" t="s">
        <v>29</v>
      </c>
      <c r="C480" s="487"/>
      <c r="D480" s="487" t="s">
        <v>42</v>
      </c>
      <c r="E480" s="488" t="s">
        <v>266</v>
      </c>
      <c r="F480" s="488" t="s">
        <v>302</v>
      </c>
      <c r="G480" s="114"/>
    </row>
    <row r="481" spans="1:7" ht="21" x14ac:dyDescent="0.4">
      <c r="A481" s="486"/>
      <c r="B481" s="320" t="s">
        <v>32</v>
      </c>
      <c r="C481" s="320" t="s">
        <v>31</v>
      </c>
      <c r="D481" s="487"/>
      <c r="E481" s="488"/>
      <c r="F481" s="488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7" t="s">
        <v>52</v>
      </c>
      <c r="B483" s="477"/>
      <c r="C483" s="477"/>
      <c r="D483" s="477"/>
      <c r="E483" s="477"/>
      <c r="F483" s="47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4" t="s">
        <v>463</v>
      </c>
      <c r="B491" s="475"/>
      <c r="C491" s="475"/>
      <c r="D491" s="475"/>
      <c r="E491" s="475"/>
      <c r="F491" s="47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9" t="s">
        <v>23</v>
      </c>
      <c r="B505" s="490"/>
      <c r="C505" s="490"/>
      <c r="D505" s="490"/>
      <c r="E505" s="490"/>
      <c r="F505" s="49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9"/>
      <c r="B517" s="499"/>
      <c r="C517" s="499"/>
      <c r="D517" s="499"/>
      <c r="E517" s="499"/>
      <c r="F517" s="499"/>
      <c r="G517" s="499"/>
    </row>
    <row r="518" spans="1:7" ht="26.25" customHeight="1" x14ac:dyDescent="0.5">
      <c r="A518" s="369" t="s">
        <v>311</v>
      </c>
      <c r="B518" s="511"/>
      <c r="C518" s="511"/>
      <c r="D518" s="511"/>
      <c r="E518" s="511"/>
      <c r="F518" s="51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7" t="s">
        <v>97</v>
      </c>
      <c r="B530" s="517"/>
      <c r="C530" s="517"/>
      <c r="D530" s="517"/>
      <c r="E530" s="517"/>
      <c r="F530" s="517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2" t="s">
        <v>28</v>
      </c>
      <c r="B532" s="494" t="s">
        <v>29</v>
      </c>
      <c r="C532" s="495"/>
      <c r="D532" s="455" t="s">
        <v>42</v>
      </c>
      <c r="E532" s="456" t="s">
        <v>266</v>
      </c>
      <c r="F532" s="456" t="s">
        <v>302</v>
      </c>
      <c r="G532" s="114"/>
    </row>
    <row r="533" spans="1:7" ht="21" x14ac:dyDescent="0.4">
      <c r="A533" s="493"/>
      <c r="B533" s="315" t="s">
        <v>32</v>
      </c>
      <c r="C533" s="316" t="s">
        <v>31</v>
      </c>
      <c r="D533" s="455"/>
      <c r="E533" s="456"/>
      <c r="F533" s="45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3"/>
      <c r="D535" s="513"/>
      <c r="E535" s="513"/>
      <c r="F535" s="51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8" t="s">
        <v>34</v>
      </c>
      <c r="B542" s="469"/>
      <c r="C542" s="47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8" t="s">
        <v>33</v>
      </c>
      <c r="B543" s="469"/>
      <c r="C543" s="47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2"/>
      <c r="B544" s="442"/>
      <c r="C544" s="442"/>
      <c r="D544" s="442"/>
      <c r="E544" s="442"/>
      <c r="F544" s="442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4"/>
      <c r="B556" s="467"/>
      <c r="C556" s="467"/>
      <c r="D556" s="467"/>
      <c r="E556" s="467"/>
      <c r="F556" s="467"/>
      <c r="G556" s="467"/>
    </row>
    <row r="557" spans="1:7" ht="35.25" customHeight="1" x14ac:dyDescent="0.4">
      <c r="A557" s="371" t="s">
        <v>311</v>
      </c>
      <c r="B557" s="337"/>
      <c r="C557" s="465"/>
      <c r="D557" s="465"/>
      <c r="E557" s="465"/>
      <c r="F557" s="466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60" t="s">
        <v>34</v>
      </c>
      <c r="B566" s="460"/>
      <c r="C566" s="461"/>
      <c r="D566" s="378">
        <f>SUM(B558:C565,B546:C555)</f>
        <v>0</v>
      </c>
      <c r="E566" s="108"/>
      <c r="F566" s="114"/>
      <c r="G566" s="114"/>
    </row>
    <row r="567" spans="1:7" ht="21" x14ac:dyDescent="0.4">
      <c r="A567" s="460" t="s">
        <v>33</v>
      </c>
      <c r="B567" s="460"/>
      <c r="C567" s="460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2"/>
      <c r="B572" s="442"/>
      <c r="C572" s="442"/>
      <c r="D572" s="442"/>
      <c r="E572" s="442"/>
      <c r="F572" s="442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6" t="s">
        <v>28</v>
      </c>
      <c r="B575" s="487" t="s">
        <v>29</v>
      </c>
      <c r="C575" s="487"/>
      <c r="D575" s="487" t="s">
        <v>42</v>
      </c>
      <c r="E575" s="488" t="s">
        <v>266</v>
      </c>
      <c r="F575" s="488" t="s">
        <v>302</v>
      </c>
      <c r="G575" s="114"/>
    </row>
    <row r="576" spans="1:7" ht="21" x14ac:dyDescent="0.4">
      <c r="A576" s="486"/>
      <c r="B576" s="320" t="s">
        <v>32</v>
      </c>
      <c r="C576" s="320" t="s">
        <v>31</v>
      </c>
      <c r="D576" s="487"/>
      <c r="E576" s="488"/>
      <c r="F576" s="488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0" t="s">
        <v>10</v>
      </c>
      <c r="B578" s="501"/>
      <c r="C578" s="501"/>
      <c r="D578" s="501"/>
      <c r="E578" s="501"/>
      <c r="F578" s="502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60" t="s">
        <v>34</v>
      </c>
      <c r="B588" s="460"/>
      <c r="C588" s="461"/>
      <c r="D588" s="378">
        <f>SUM(B579:C587)</f>
        <v>0</v>
      </c>
      <c r="E588" s="108"/>
      <c r="F588" s="114"/>
      <c r="G588" s="114"/>
    </row>
    <row r="589" spans="1:7" ht="21" x14ac:dyDescent="0.4">
      <c r="A589" s="460" t="s">
        <v>33</v>
      </c>
      <c r="B589" s="460"/>
      <c r="C589" s="460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3" t="s">
        <v>23</v>
      </c>
      <c r="B591" s="504"/>
      <c r="C591" s="504"/>
      <c r="D591" s="504"/>
      <c r="E591" s="504"/>
      <c r="F591" s="505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60" t="s">
        <v>34</v>
      </c>
      <c r="B606" s="460"/>
      <c r="C606" s="461"/>
      <c r="D606" s="378">
        <f>SUM(B592:C605)</f>
        <v>0</v>
      </c>
      <c r="E606" s="108"/>
      <c r="F606" s="114"/>
      <c r="G606" s="114"/>
    </row>
    <row r="607" spans="1:7" ht="21" x14ac:dyDescent="0.4">
      <c r="A607" s="460" t="s">
        <v>33</v>
      </c>
      <c r="B607" s="460"/>
      <c r="C607" s="460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62" t="s">
        <v>170</v>
      </c>
      <c r="B610" s="463"/>
      <c r="C610" s="464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55" t="s">
        <v>29</v>
      </c>
      <c r="C614" s="455"/>
      <c r="D614" s="455" t="s">
        <v>42</v>
      </c>
      <c r="E614" s="456" t="s">
        <v>266</v>
      </c>
      <c r="F614" s="45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55"/>
      <c r="E615" s="456"/>
      <c r="F615" s="45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1"/>
      <c r="D617" s="471"/>
      <c r="E617" s="471"/>
      <c r="F617" s="472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0" t="s">
        <v>34</v>
      </c>
      <c r="B627" s="460"/>
      <c r="C627" s="460"/>
      <c r="D627" s="378">
        <f>SUM(B618:C626)</f>
        <v>0</v>
      </c>
      <c r="E627" s="497"/>
      <c r="F627" s="476"/>
      <c r="G627" s="129"/>
    </row>
    <row r="628" spans="1:7" ht="21" x14ac:dyDescent="0.4">
      <c r="A628" s="460" t="s">
        <v>33</v>
      </c>
      <c r="B628" s="460"/>
      <c r="C628" s="460"/>
      <c r="D628" s="388" t="e">
        <f>D627/(COUNT(B618:C626)*2)</f>
        <v>#DIV/0!</v>
      </c>
      <c r="E628" s="498"/>
      <c r="F628" s="499"/>
      <c r="G628" s="129"/>
    </row>
    <row r="629" spans="1:7" ht="21" x14ac:dyDescent="0.4">
      <c r="A629" s="325"/>
      <c r="B629" s="135"/>
      <c r="C629" s="496"/>
      <c r="D629" s="496"/>
      <c r="E629" s="496"/>
      <c r="F629" s="49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8" t="s">
        <v>34</v>
      </c>
      <c r="B639" s="469"/>
      <c r="C639" s="47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1"/>
      <c r="D642" s="471"/>
      <c r="E642" s="471"/>
      <c r="F642" s="472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8" t="s">
        <v>34</v>
      </c>
      <c r="B650" s="469"/>
      <c r="C650" s="47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5"/>
      <c r="B652" s="485"/>
      <c r="C652" s="485"/>
      <c r="D652" s="485"/>
      <c r="E652" s="485"/>
      <c r="F652" s="485"/>
      <c r="G652" s="485"/>
    </row>
    <row r="653" spans="1:16382" ht="24.75" x14ac:dyDescent="0.4">
      <c r="A653" s="363" t="s">
        <v>26</v>
      </c>
      <c r="B653" s="471"/>
      <c r="C653" s="471"/>
      <c r="D653" s="471"/>
      <c r="E653" s="471"/>
      <c r="F653" s="472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6" t="s">
        <v>311</v>
      </c>
      <c r="B661" s="507"/>
      <c r="C661" s="507"/>
      <c r="D661" s="507"/>
      <c r="E661" s="507"/>
      <c r="F661" s="508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55" t="s">
        <v>29</v>
      </c>
      <c r="C678" s="455"/>
      <c r="D678" s="455" t="s">
        <v>42</v>
      </c>
      <c r="E678" s="456" t="s">
        <v>266</v>
      </c>
      <c r="F678" s="45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55"/>
      <c r="E679" s="456"/>
      <c r="F679" s="45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9" t="s">
        <v>459</v>
      </c>
      <c r="B704" s="509"/>
      <c r="C704" s="509"/>
      <c r="D704" s="509"/>
      <c r="E704" s="509"/>
      <c r="F704" s="509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0" t="s">
        <v>28</v>
      </c>
      <c r="B706" s="494" t="s">
        <v>29</v>
      </c>
      <c r="C706" s="494"/>
      <c r="D706" s="455" t="s">
        <v>42</v>
      </c>
      <c r="E706" s="456" t="s">
        <v>266</v>
      </c>
      <c r="F706" s="456" t="s">
        <v>302</v>
      </c>
      <c r="G706" s="274"/>
    </row>
    <row r="707" spans="1:7" ht="21" x14ac:dyDescent="0.4">
      <c r="A707" s="481"/>
      <c r="B707" s="383" t="s">
        <v>32</v>
      </c>
      <c r="C707" s="383" t="s">
        <v>31</v>
      </c>
      <c r="D707" s="455"/>
      <c r="E707" s="456"/>
      <c r="F707" s="45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7" t="s">
        <v>306</v>
      </c>
      <c r="B709" s="458"/>
      <c r="C709" s="458"/>
      <c r="D709" s="458"/>
      <c r="E709" s="458"/>
      <c r="F709" s="45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8"/>
      <c r="C715" s="47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8"/>
      <c r="C716" s="47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7" t="s">
        <v>307</v>
      </c>
      <c r="B718" s="458"/>
      <c r="C718" s="458"/>
      <c r="D718" s="458"/>
      <c r="E718" s="458"/>
      <c r="F718" s="45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5"/>
      <c r="E1" s="555"/>
      <c r="F1" s="555"/>
      <c r="G1" s="55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6" t="s">
        <v>46</v>
      </c>
      <c r="B6" s="556"/>
      <c r="C6" s="556"/>
      <c r="D6" s="556"/>
      <c r="E6" s="556"/>
      <c r="F6" s="556"/>
      <c r="G6" s="92"/>
    </row>
    <row r="7" spans="1:7" s="258" customFormat="1" ht="21.75" customHeight="1" x14ac:dyDescent="0.45">
      <c r="A7" s="557" t="str">
        <f>'Page de garde'!D18</f>
        <v>Médina Jadida</v>
      </c>
      <c r="B7" s="557"/>
      <c r="C7" s="557"/>
      <c r="D7" s="557"/>
      <c r="E7" s="557"/>
      <c r="F7" s="557"/>
      <c r="G7" s="92"/>
    </row>
    <row r="8" spans="1:7" s="258" customFormat="1" ht="24" x14ac:dyDescent="0.45">
      <c r="A8" s="4" t="s">
        <v>39</v>
      </c>
      <c r="B8" s="558">
        <f>'A3 Exploitation'!B9:F9</f>
        <v>0</v>
      </c>
      <c r="C8" s="558"/>
      <c r="D8" s="558"/>
      <c r="E8" s="558"/>
      <c r="F8" s="558"/>
      <c r="G8" s="92"/>
    </row>
    <row r="9" spans="1:7" s="258" customFormat="1" ht="24" x14ac:dyDescent="0.45">
      <c r="A9" s="5" t="s">
        <v>41</v>
      </c>
      <c r="B9" s="559" t="str">
        <f>'A1 Exploitation'!B10:F10</f>
        <v>Directeur du magasin et chefs rayons</v>
      </c>
      <c r="C9" s="559"/>
      <c r="D9" s="559"/>
      <c r="E9" s="559"/>
      <c r="F9" s="559"/>
      <c r="G9" s="92"/>
    </row>
    <row r="10" spans="1:7" s="258" customFormat="1" ht="24" x14ac:dyDescent="0.45">
      <c r="A10" s="4" t="s">
        <v>40</v>
      </c>
      <c r="B10" s="554">
        <f>'A1 Exploitation'!B11:F11</f>
        <v>43515</v>
      </c>
      <c r="C10" s="554"/>
      <c r="D10" s="554"/>
      <c r="E10" s="554"/>
      <c r="F10" s="554"/>
      <c r="G10" s="92"/>
    </row>
    <row r="11" spans="1:7" s="258" customFormat="1" ht="24" x14ac:dyDescent="0.45">
      <c r="A11" s="4" t="s">
        <v>250</v>
      </c>
      <c r="B11" s="551" t="e">
        <f>D199</f>
        <v>#DIV/0!</v>
      </c>
      <c r="C11" s="551"/>
      <c r="D11" s="551"/>
      <c r="E11" s="551"/>
      <c r="F11" s="551"/>
      <c r="G11" s="92"/>
    </row>
    <row r="12" spans="1:7" s="258" customFormat="1" ht="22.5" x14ac:dyDescent="0.45">
      <c r="A12" s="1"/>
      <c r="D12" s="519"/>
      <c r="E12" s="519"/>
      <c r="F12" s="519"/>
      <c r="G12" s="519"/>
    </row>
    <row r="13" spans="1:7" s="258" customFormat="1" ht="11.25" customHeight="1" x14ac:dyDescent="0.3">
      <c r="A13" s="552" t="s">
        <v>28</v>
      </c>
      <c r="B13" s="553" t="s">
        <v>29</v>
      </c>
      <c r="C13" s="553"/>
      <c r="D13" s="553" t="s">
        <v>42</v>
      </c>
      <c r="E13" s="553" t="s">
        <v>160</v>
      </c>
      <c r="F13" s="553" t="s">
        <v>161</v>
      </c>
      <c r="G13" s="80"/>
    </row>
    <row r="14" spans="1:7" s="258" customFormat="1" ht="12.75" customHeight="1" x14ac:dyDescent="0.3">
      <c r="A14" s="552"/>
      <c r="B14" s="22" t="s">
        <v>32</v>
      </c>
      <c r="C14" s="22" t="s">
        <v>31</v>
      </c>
      <c r="D14" s="553"/>
      <c r="E14" s="553"/>
      <c r="F14" s="553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8" t="s">
        <v>34</v>
      </c>
      <c r="B22" s="544"/>
      <c r="C22" s="545"/>
      <c r="D22" s="381">
        <f>SUM(B17:C21)</f>
        <v>0</v>
      </c>
    </row>
    <row r="23" spans="1:7" x14ac:dyDescent="0.3">
      <c r="A23" s="535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5" t="s">
        <v>34</v>
      </c>
      <c r="B33" s="536"/>
      <c r="C33" s="537"/>
      <c r="D33" s="380">
        <f>SUM(B26:C32)</f>
        <v>0</v>
      </c>
    </row>
    <row r="34" spans="1:7" x14ac:dyDescent="0.3">
      <c r="A34" s="535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5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5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5" t="s">
        <v>34</v>
      </c>
      <c r="B52" s="536"/>
      <c r="C52" s="537"/>
      <c r="D52" s="380">
        <f>SUM(B46:C51)</f>
        <v>0</v>
      </c>
    </row>
    <row r="53" spans="1:7" x14ac:dyDescent="0.3">
      <c r="A53" s="535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5" t="s">
        <v>34</v>
      </c>
      <c r="B63" s="536"/>
      <c r="C63" s="537"/>
      <c r="D63" s="380">
        <f>SUM(B56:C62)</f>
        <v>0</v>
      </c>
    </row>
    <row r="64" spans="1:7" x14ac:dyDescent="0.3">
      <c r="A64" s="535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5" t="s">
        <v>34</v>
      </c>
      <c r="B84" s="536"/>
      <c r="C84" s="537"/>
      <c r="D84" s="380">
        <f>SUM(B67:C83)</f>
        <v>0</v>
      </c>
    </row>
    <row r="85" spans="1:7" x14ac:dyDescent="0.3">
      <c r="A85" s="535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5" t="s">
        <v>34</v>
      </c>
      <c r="B102" s="536"/>
      <c r="C102" s="537"/>
      <c r="D102" s="380">
        <f>SUM(B88:C101)</f>
        <v>0</v>
      </c>
    </row>
    <row r="103" spans="1:7" x14ac:dyDescent="0.3">
      <c r="A103" s="535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5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5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5" t="s">
        <v>34</v>
      </c>
      <c r="B133" s="536"/>
      <c r="C133" s="537"/>
      <c r="D133" s="380">
        <f>SUM(B122:C132)</f>
        <v>0</v>
      </c>
    </row>
    <row r="134" spans="1:7" x14ac:dyDescent="0.3">
      <c r="A134" s="535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5" t="s">
        <v>34</v>
      </c>
      <c r="B149" s="536"/>
      <c r="C149" s="537"/>
      <c r="D149" s="380">
        <f>SUM(B137:C148)</f>
        <v>0</v>
      </c>
    </row>
    <row r="150" spans="1:7" x14ac:dyDescent="0.3">
      <c r="A150" s="535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5" t="s">
        <v>34</v>
      </c>
      <c r="B161" s="544"/>
      <c r="C161" s="545"/>
      <c r="D161" s="381">
        <f>SUM(B153:C160)</f>
        <v>0</v>
      </c>
    </row>
    <row r="162" spans="1:7" x14ac:dyDescent="0.3">
      <c r="A162" s="535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5" t="s">
        <v>34</v>
      </c>
      <c r="B169" s="536"/>
      <c r="C169" s="537"/>
      <c r="D169" s="380">
        <f>SUM(B165:C168)</f>
        <v>0</v>
      </c>
    </row>
    <row r="170" spans="1:7" x14ac:dyDescent="0.3">
      <c r="A170" s="535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8" t="s">
        <v>15</v>
      </c>
      <c r="B172" s="539"/>
      <c r="C172" s="539"/>
      <c r="D172" s="539"/>
      <c r="E172" s="539"/>
      <c r="F172" s="53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5" t="s">
        <v>34</v>
      </c>
      <c r="B177" s="536"/>
      <c r="C177" s="537"/>
      <c r="D177" s="380">
        <f>SUM(B173:C176)</f>
        <v>0</v>
      </c>
    </row>
    <row r="178" spans="1:7" x14ac:dyDescent="0.3">
      <c r="A178" s="535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5" t="s">
        <v>34</v>
      </c>
      <c r="B186" s="536"/>
      <c r="C186" s="537"/>
      <c r="D186" s="380">
        <f>SUM(B181:C185)</f>
        <v>0</v>
      </c>
    </row>
    <row r="187" spans="1:7" x14ac:dyDescent="0.3">
      <c r="A187" s="535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5" t="s">
        <v>34</v>
      </c>
      <c r="B194" s="536"/>
      <c r="C194" s="537"/>
      <c r="D194" s="40">
        <f>SUM(B190:C193)</f>
        <v>0</v>
      </c>
    </row>
    <row r="195" spans="1:6" x14ac:dyDescent="0.3">
      <c r="A195" s="535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Z0ZI5k+xdm9+SwrVN2k7gywCjRsp8C+yGJI+0TfFf7jDLGZZ/Rr3VluXaXOX23uUKwgXVMFfgt+lEOqQXmtC8g==" saltValue="4XmaUY94JRiHogwcp1WHa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4" zoomScaleNormal="100" zoomScaleSheetLayoutView="64" workbookViewId="0">
      <selection activeCell="D215" sqref="D21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9"/>
      <c r="E1" s="519"/>
      <c r="F1" s="519"/>
      <c r="G1" s="519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20" t="s">
        <v>151</v>
      </c>
      <c r="B7" s="520"/>
      <c r="C7" s="520"/>
      <c r="D7" s="520"/>
      <c r="E7" s="520"/>
      <c r="F7" s="520"/>
      <c r="G7" s="111"/>
    </row>
    <row r="8" spans="1:7" ht="22.5" x14ac:dyDescent="0.45">
      <c r="A8" s="521" t="str">
        <f>'Page de garde'!D18</f>
        <v>Médina Jadida</v>
      </c>
      <c r="B8" s="521"/>
      <c r="C8" s="521"/>
      <c r="D8" s="521"/>
      <c r="E8" s="521"/>
      <c r="F8" s="521"/>
      <c r="G8" s="111"/>
    </row>
    <row r="9" spans="1:7" ht="22.5" x14ac:dyDescent="0.45">
      <c r="A9" s="112" t="s">
        <v>39</v>
      </c>
      <c r="B9" s="522"/>
      <c r="C9" s="522"/>
      <c r="D9" s="522"/>
      <c r="E9" s="522"/>
      <c r="F9" s="522"/>
      <c r="G9" s="111"/>
    </row>
    <row r="10" spans="1:7" ht="22.5" x14ac:dyDescent="0.45">
      <c r="A10" s="113" t="s">
        <v>41</v>
      </c>
      <c r="B10" s="523"/>
      <c r="C10" s="523"/>
      <c r="D10" s="523"/>
      <c r="E10" s="523"/>
      <c r="F10" s="523"/>
      <c r="G10" s="111"/>
    </row>
    <row r="11" spans="1:7" ht="22.5" x14ac:dyDescent="0.45">
      <c r="A11" s="112" t="s">
        <v>40</v>
      </c>
      <c r="B11" s="518"/>
      <c r="C11" s="518"/>
      <c r="D11" s="518"/>
      <c r="E11" s="518"/>
      <c r="F11" s="518"/>
      <c r="G11" s="111"/>
    </row>
    <row r="12" spans="1:7" ht="22.5" x14ac:dyDescent="0.45">
      <c r="A12" s="112" t="s">
        <v>200</v>
      </c>
      <c r="B12" s="524"/>
      <c r="C12" s="524"/>
      <c r="D12" s="524"/>
      <c r="E12" s="524"/>
      <c r="F12" s="524"/>
      <c r="G12" s="111"/>
    </row>
    <row r="13" spans="1:7" ht="22.5" x14ac:dyDescent="0.45">
      <c r="A13" s="110"/>
      <c r="B13" s="108"/>
      <c r="C13" s="108"/>
      <c r="D13" s="519"/>
      <c r="E13" s="519"/>
      <c r="F13" s="519"/>
      <c r="G13" s="51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55" t="s">
        <v>29</v>
      </c>
      <c r="C17" s="455"/>
      <c r="D17" s="455" t="s">
        <v>42</v>
      </c>
      <c r="E17" s="456" t="s">
        <v>266</v>
      </c>
      <c r="F17" s="45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55"/>
      <c r="E18" s="456"/>
      <c r="F18" s="45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93" t="s">
        <v>491</v>
      </c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0" t="s">
        <v>16</v>
      </c>
      <c r="B29" s="561"/>
      <c r="C29" s="561"/>
      <c r="D29" s="561"/>
      <c r="E29" s="561"/>
      <c r="F29" s="561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60" t="s">
        <v>311</v>
      </c>
      <c r="B38" s="561"/>
      <c r="C38" s="561"/>
      <c r="D38" s="561"/>
      <c r="E38" s="561"/>
      <c r="F38" s="561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116.25" customHeight="1" x14ac:dyDescent="0.4">
      <c r="A41" s="121" t="s">
        <v>313</v>
      </c>
      <c r="B41" s="122" t="s">
        <v>30</v>
      </c>
      <c r="C41" s="122"/>
      <c r="D41" s="193"/>
      <c r="E41" s="193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2"/>
      <c r="B49" s="442"/>
      <c r="C49" s="442"/>
      <c r="D49" s="442"/>
      <c r="E49" s="442"/>
      <c r="F49" s="442"/>
      <c r="G49" s="442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55" t="s">
        <v>29</v>
      </c>
      <c r="C52" s="455"/>
      <c r="D52" s="455" t="s">
        <v>42</v>
      </c>
      <c r="E52" s="456" t="s">
        <v>266</v>
      </c>
      <c r="F52" s="45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55"/>
      <c r="E53" s="456"/>
      <c r="F53" s="45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529" t="s">
        <v>351</v>
      </c>
      <c r="B65" s="529"/>
      <c r="C65" s="529"/>
      <c r="D65" s="529"/>
      <c r="E65" s="529"/>
      <c r="F65" s="529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9"/>
      <c r="B83" s="449"/>
      <c r="C83" s="449"/>
      <c r="D83" s="449"/>
      <c r="E83" s="449"/>
      <c r="F83" s="449"/>
      <c r="G83" s="449"/>
    </row>
    <row r="84" spans="1:7" ht="45" customHeight="1" x14ac:dyDescent="0.45">
      <c r="A84" s="530" t="s">
        <v>352</v>
      </c>
      <c r="B84" s="530"/>
      <c r="C84" s="530"/>
      <c r="D84" s="530"/>
      <c r="E84" s="530"/>
      <c r="F84" s="530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5"/>
      <c r="B103" s="443"/>
      <c r="C103" s="443"/>
      <c r="D103" s="443"/>
      <c r="E103" s="443"/>
      <c r="F103" s="450"/>
      <c r="G103" s="173"/>
    </row>
    <row r="104" spans="1:7" s="80" customFormat="1" ht="46.5" customHeight="1" x14ac:dyDescent="0.4">
      <c r="A104" s="529" t="s">
        <v>353</v>
      </c>
      <c r="B104" s="529"/>
      <c r="C104" s="529"/>
      <c r="D104" s="529"/>
      <c r="E104" s="529"/>
      <c r="F104" s="529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1"/>
      <c r="B111" s="452"/>
      <c r="C111" s="452"/>
      <c r="D111" s="452"/>
      <c r="E111" s="452"/>
      <c r="F111" s="453"/>
      <c r="G111" s="129"/>
    </row>
    <row r="112" spans="1:7" s="80" customFormat="1" ht="39.75" customHeight="1" x14ac:dyDescent="0.4">
      <c r="A112" s="529" t="s">
        <v>390</v>
      </c>
      <c r="B112" s="529"/>
      <c r="C112" s="529"/>
      <c r="D112" s="529"/>
      <c r="E112" s="529"/>
      <c r="F112" s="529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3"/>
      <c r="B120" s="443"/>
      <c r="C120" s="443"/>
      <c r="D120" s="443"/>
      <c r="E120" s="443"/>
      <c r="F120" s="443"/>
      <c r="G120" s="173"/>
    </row>
    <row r="121" spans="1:7" ht="22.5" x14ac:dyDescent="0.4">
      <c r="A121" s="529" t="s">
        <v>311</v>
      </c>
      <c r="B121" s="529"/>
      <c r="C121" s="529"/>
      <c r="D121" s="529"/>
      <c r="E121" s="529"/>
      <c r="F121" s="529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4"/>
      <c r="B132" s="444"/>
      <c r="C132" s="444"/>
      <c r="D132" s="444"/>
      <c r="E132" s="444"/>
      <c r="F132" s="444"/>
      <c r="G132" s="114"/>
    </row>
    <row r="133" spans="1:16384" ht="22.5" customHeight="1" x14ac:dyDescent="0.4">
      <c r="A133" s="531" t="s">
        <v>424</v>
      </c>
      <c r="B133" s="531"/>
      <c r="C133" s="531"/>
      <c r="D133" s="531"/>
      <c r="E133" s="531"/>
      <c r="F133" s="531"/>
      <c r="G133" s="114"/>
    </row>
    <row r="134" spans="1:16384" ht="22.5" customHeight="1" x14ac:dyDescent="0.4">
      <c r="A134" s="532"/>
      <c r="B134" s="532"/>
      <c r="C134" s="532"/>
      <c r="D134" s="532"/>
      <c r="E134" s="532"/>
      <c r="F134" s="532"/>
      <c r="G134" s="114"/>
    </row>
    <row r="135" spans="1:16384" s="326" customFormat="1" ht="22.5" customHeight="1" x14ac:dyDescent="0.25">
      <c r="A135" s="454" t="s">
        <v>28</v>
      </c>
      <c r="B135" s="455" t="s">
        <v>29</v>
      </c>
      <c r="C135" s="455"/>
      <c r="D135" s="455" t="s">
        <v>42</v>
      </c>
      <c r="E135" s="456" t="s">
        <v>266</v>
      </c>
      <c r="F135" s="45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55"/>
      <c r="E136" s="456"/>
      <c r="F136" s="456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3" t="s">
        <v>461</v>
      </c>
      <c r="B139" s="533"/>
      <c r="C139" s="533"/>
      <c r="D139" s="533"/>
      <c r="E139" s="533"/>
      <c r="F139" s="533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2" t="s">
        <v>350</v>
      </c>
      <c r="B147" s="482"/>
      <c r="C147" s="482"/>
      <c r="D147" s="482"/>
      <c r="E147" s="482"/>
      <c r="F147" s="48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42" x14ac:dyDescent="0.4">
      <c r="A150" s="125" t="s">
        <v>408</v>
      </c>
      <c r="B150" s="318" t="s">
        <v>30</v>
      </c>
      <c r="C150" s="125"/>
      <c r="D150" s="125" t="s">
        <v>492</v>
      </c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129.75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417"/>
      <c r="E153" s="417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417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5"/>
      <c r="B165" s="443"/>
      <c r="C165" s="443"/>
      <c r="D165" s="443"/>
      <c r="E165" s="443"/>
      <c r="F165" s="443"/>
      <c r="G165" s="114"/>
    </row>
    <row r="166" spans="1:7" ht="32.25" customHeight="1" x14ac:dyDescent="0.4">
      <c r="A166" s="533" t="s">
        <v>462</v>
      </c>
      <c r="B166" s="533"/>
      <c r="C166" s="533"/>
      <c r="D166" s="533"/>
      <c r="E166" s="533"/>
      <c r="F166" s="533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6"/>
      <c r="B176" s="447"/>
      <c r="C176" s="447"/>
      <c r="D176" s="447"/>
      <c r="E176" s="447"/>
      <c r="F176" s="447"/>
      <c r="G176" s="114"/>
    </row>
    <row r="177" spans="1:7" ht="32.25" customHeight="1" x14ac:dyDescent="0.4">
      <c r="A177" s="533" t="s">
        <v>311</v>
      </c>
      <c r="B177" s="533"/>
      <c r="C177" s="533"/>
      <c r="D177" s="533"/>
      <c r="E177" s="533"/>
      <c r="F177" s="533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417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83"/>
      <c r="C186" s="48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8"/>
      <c r="B188" s="448"/>
      <c r="C188" s="448"/>
      <c r="D188" s="448"/>
      <c r="E188" s="448"/>
      <c r="F188" s="4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55" t="s">
        <v>29</v>
      </c>
      <c r="C191" s="455"/>
      <c r="D191" s="455" t="s">
        <v>42</v>
      </c>
      <c r="E191" s="456" t="s">
        <v>266</v>
      </c>
      <c r="F191" s="45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55"/>
      <c r="E192" s="456"/>
      <c r="F192" s="45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8" t="s">
        <v>34</v>
      </c>
      <c r="B203" s="469"/>
      <c r="C203" s="47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2"/>
      <c r="B205" s="442"/>
      <c r="C205" s="442"/>
      <c r="D205" s="442"/>
      <c r="E205" s="442"/>
      <c r="F205" s="442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8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61.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33" customHeight="1" x14ac:dyDescent="0.4">
      <c r="A218" s="168" t="s">
        <v>393</v>
      </c>
      <c r="B218" s="122" t="s">
        <v>30</v>
      </c>
      <c r="C218" s="198" t="str">
        <f>IF(B218=0, -5, "0")</f>
        <v>0</v>
      </c>
      <c r="D218" s="193"/>
      <c r="E218" s="193"/>
      <c r="F218" s="123"/>
      <c r="G218" s="129"/>
    </row>
    <row r="219" spans="1:7" ht="237.75" customHeight="1" x14ac:dyDescent="0.4">
      <c r="A219" s="199" t="s">
        <v>133</v>
      </c>
      <c r="B219" s="122" t="s">
        <v>30</v>
      </c>
      <c r="C219" s="174" t="str">
        <f>IF(B219=0, -5, "0")</f>
        <v>0</v>
      </c>
      <c r="D219" s="418"/>
      <c r="E219" s="19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8" t="s">
        <v>34</v>
      </c>
      <c r="B227" s="469"/>
      <c r="C227" s="47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2"/>
      <c r="B229" s="442"/>
      <c r="C229" s="442"/>
      <c r="D229" s="442"/>
      <c r="E229" s="442"/>
      <c r="F229" s="442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5" t="s">
        <v>311</v>
      </c>
      <c r="B236" s="526"/>
      <c r="C236" s="526"/>
      <c r="D236" s="527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8" t="s">
        <v>34</v>
      </c>
      <c r="B245" s="469"/>
      <c r="C245" s="47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2"/>
      <c r="B250" s="442"/>
      <c r="C250" s="442"/>
      <c r="D250" s="442"/>
      <c r="E250" s="442"/>
      <c r="F250" s="442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55" t="s">
        <v>29</v>
      </c>
      <c r="C253" s="455"/>
      <c r="D253" s="455" t="s">
        <v>42</v>
      </c>
      <c r="E253" s="456" t="s">
        <v>266</v>
      </c>
      <c r="F253" s="45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55"/>
      <c r="E254" s="456"/>
      <c r="F254" s="45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4" customHeight="1" x14ac:dyDescent="0.4">
      <c r="A262" s="164" t="s">
        <v>143</v>
      </c>
      <c r="B262" s="122" t="s">
        <v>30</v>
      </c>
      <c r="C262" s="122"/>
      <c r="D262" s="193" t="s">
        <v>492</v>
      </c>
      <c r="E262" s="193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8" t="s">
        <v>34</v>
      </c>
      <c r="B265" s="469"/>
      <c r="C265" s="47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107.25" customHeight="1" x14ac:dyDescent="0.45">
      <c r="A274" s="162" t="s">
        <v>391</v>
      </c>
      <c r="B274" s="122" t="s">
        <v>30</v>
      </c>
      <c r="C274" s="143" t="str">
        <f>IF(B274=0, -10, "0")</f>
        <v>0</v>
      </c>
      <c r="D274" s="216"/>
      <c r="E274" s="128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1" x14ac:dyDescent="0.4">
      <c r="A278" s="121" t="s">
        <v>117</v>
      </c>
      <c r="B278" s="122" t="s">
        <v>30</v>
      </c>
      <c r="C278" s="122"/>
      <c r="D278" s="161"/>
      <c r="E278" s="193"/>
      <c r="F278" s="123"/>
      <c r="G278" s="114"/>
    </row>
    <row r="279" spans="1:7" ht="156.7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419"/>
      <c r="E279" s="193"/>
      <c r="F279" s="123"/>
      <c r="G279" s="114"/>
    </row>
    <row r="280" spans="1:7" ht="16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419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6"/>
      <c r="B290" s="476"/>
      <c r="C290" s="476"/>
      <c r="D290" s="476"/>
      <c r="E290" s="476"/>
      <c r="F290" s="476"/>
      <c r="G290" s="129"/>
    </row>
    <row r="291" spans="1:7" s="80" customFormat="1" ht="31.5" customHeight="1" x14ac:dyDescent="0.4">
      <c r="A291" s="528" t="s">
        <v>311</v>
      </c>
      <c r="B291" s="528"/>
      <c r="C291" s="528"/>
      <c r="D291" s="528"/>
      <c r="E291" s="528"/>
      <c r="F291" s="528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55" t="s">
        <v>29</v>
      </c>
      <c r="C308" s="455"/>
      <c r="D308" s="455" t="s">
        <v>42</v>
      </c>
      <c r="E308" s="456" t="s">
        <v>266</v>
      </c>
      <c r="F308" s="45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55"/>
      <c r="E309" s="456"/>
      <c r="F309" s="45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7"/>
      <c r="B357" s="467"/>
      <c r="C357" s="467"/>
      <c r="D357" s="467"/>
      <c r="E357" s="467"/>
      <c r="F357" s="467"/>
      <c r="G357" s="467"/>
    </row>
    <row r="358" spans="1:7" ht="32.25" customHeight="1" x14ac:dyDescent="0.4">
      <c r="A358" s="512" t="s">
        <v>311</v>
      </c>
      <c r="B358" s="512"/>
      <c r="C358" s="512"/>
      <c r="D358" s="512"/>
      <c r="E358" s="512"/>
      <c r="F358" s="51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4" t="s">
        <v>28</v>
      </c>
      <c r="B375" s="455" t="s">
        <v>29</v>
      </c>
      <c r="C375" s="455"/>
      <c r="D375" s="455" t="s">
        <v>42</v>
      </c>
      <c r="E375" s="456" t="s">
        <v>266</v>
      </c>
      <c r="F375" s="456" t="s">
        <v>302</v>
      </c>
      <c r="G375" s="173"/>
    </row>
    <row r="376" spans="1:7" s="260" customFormat="1" ht="21" x14ac:dyDescent="0.4">
      <c r="A376" s="454"/>
      <c r="B376" s="118" t="s">
        <v>32</v>
      </c>
      <c r="C376" s="118" t="s">
        <v>31</v>
      </c>
      <c r="D376" s="455"/>
      <c r="E376" s="456"/>
      <c r="F376" s="45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10"/>
      <c r="B415" s="449"/>
      <c r="C415" s="449"/>
      <c r="D415" s="449"/>
      <c r="E415" s="449"/>
      <c r="F415" s="449"/>
      <c r="G415" s="449"/>
    </row>
    <row r="416" spans="1:7" s="260" customFormat="1" ht="24.75" x14ac:dyDescent="0.4">
      <c r="A416" s="515" t="s">
        <v>320</v>
      </c>
      <c r="B416" s="515"/>
      <c r="C416" s="515"/>
      <c r="D416" s="515"/>
      <c r="E416" s="515"/>
      <c r="F416" s="515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55" t="s">
        <v>29</v>
      </c>
      <c r="C433" s="455"/>
      <c r="D433" s="455" t="s">
        <v>42</v>
      </c>
      <c r="E433" s="456" t="s">
        <v>266</v>
      </c>
      <c r="F433" s="45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55"/>
      <c r="E434" s="456"/>
      <c r="F434" s="45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5" t="s">
        <v>311</v>
      </c>
      <c r="B464" s="515"/>
      <c r="C464" s="515"/>
      <c r="D464" s="515"/>
      <c r="E464" s="515"/>
      <c r="F464" s="515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6" t="s">
        <v>425</v>
      </c>
      <c r="B478" s="516"/>
      <c r="C478" s="516"/>
      <c r="D478" s="516"/>
      <c r="E478" s="516"/>
      <c r="F478" s="516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6" t="s">
        <v>28</v>
      </c>
      <c r="B480" s="487" t="s">
        <v>29</v>
      </c>
      <c r="C480" s="487"/>
      <c r="D480" s="487" t="s">
        <v>42</v>
      </c>
      <c r="E480" s="488" t="s">
        <v>266</v>
      </c>
      <c r="F480" s="488" t="s">
        <v>302</v>
      </c>
      <c r="G480" s="114"/>
    </row>
    <row r="481" spans="1:7" ht="21" x14ac:dyDescent="0.4">
      <c r="A481" s="486"/>
      <c r="B481" s="320" t="s">
        <v>32</v>
      </c>
      <c r="C481" s="320" t="s">
        <v>31</v>
      </c>
      <c r="D481" s="487"/>
      <c r="E481" s="488"/>
      <c r="F481" s="488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7" t="s">
        <v>52</v>
      </c>
      <c r="B483" s="477"/>
      <c r="C483" s="477"/>
      <c r="D483" s="477"/>
      <c r="E483" s="477"/>
      <c r="F483" s="47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4" t="s">
        <v>463</v>
      </c>
      <c r="B491" s="475"/>
      <c r="C491" s="475"/>
      <c r="D491" s="475"/>
      <c r="E491" s="475"/>
      <c r="F491" s="47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9" t="s">
        <v>23</v>
      </c>
      <c r="B505" s="490"/>
      <c r="C505" s="490"/>
      <c r="D505" s="490"/>
      <c r="E505" s="490"/>
      <c r="F505" s="49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9"/>
      <c r="B517" s="499"/>
      <c r="C517" s="499"/>
      <c r="D517" s="499"/>
      <c r="E517" s="499"/>
      <c r="F517" s="499"/>
      <c r="G517" s="499"/>
    </row>
    <row r="518" spans="1:7" ht="26.25" customHeight="1" x14ac:dyDescent="0.5">
      <c r="A518" s="369" t="s">
        <v>311</v>
      </c>
      <c r="B518" s="511"/>
      <c r="C518" s="511"/>
      <c r="D518" s="511"/>
      <c r="E518" s="511"/>
      <c r="F518" s="51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7" t="s">
        <v>97</v>
      </c>
      <c r="B530" s="517"/>
      <c r="C530" s="517"/>
      <c r="D530" s="517"/>
      <c r="E530" s="517"/>
      <c r="F530" s="517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2" t="s">
        <v>28</v>
      </c>
      <c r="B532" s="494" t="s">
        <v>29</v>
      </c>
      <c r="C532" s="495"/>
      <c r="D532" s="455" t="s">
        <v>42</v>
      </c>
      <c r="E532" s="456" t="s">
        <v>266</v>
      </c>
      <c r="F532" s="456" t="s">
        <v>302</v>
      </c>
      <c r="G532" s="114"/>
    </row>
    <row r="533" spans="1:7" ht="21" x14ac:dyDescent="0.4">
      <c r="A533" s="493"/>
      <c r="B533" s="315" t="s">
        <v>32</v>
      </c>
      <c r="C533" s="316" t="s">
        <v>31</v>
      </c>
      <c r="D533" s="455"/>
      <c r="E533" s="456"/>
      <c r="F533" s="45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3"/>
      <c r="D535" s="513"/>
      <c r="E535" s="513"/>
      <c r="F535" s="51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8" t="s">
        <v>34</v>
      </c>
      <c r="B542" s="469"/>
      <c r="C542" s="47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8" t="s">
        <v>33</v>
      </c>
      <c r="B543" s="469"/>
      <c r="C543" s="47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2"/>
      <c r="B544" s="442"/>
      <c r="C544" s="442"/>
      <c r="D544" s="442"/>
      <c r="E544" s="442"/>
      <c r="F544" s="442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4"/>
      <c r="B556" s="467"/>
      <c r="C556" s="467"/>
      <c r="D556" s="467"/>
      <c r="E556" s="467"/>
      <c r="F556" s="467"/>
      <c r="G556" s="467"/>
    </row>
    <row r="557" spans="1:7" ht="35.25" customHeight="1" x14ac:dyDescent="0.4">
      <c r="A557" s="371" t="s">
        <v>311</v>
      </c>
      <c r="B557" s="337"/>
      <c r="C557" s="465"/>
      <c r="D557" s="465"/>
      <c r="E557" s="465"/>
      <c r="F557" s="466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60" t="s">
        <v>34</v>
      </c>
      <c r="B566" s="460"/>
      <c r="C566" s="461"/>
      <c r="D566" s="378">
        <f>SUM(B558:C565,B546:C555)</f>
        <v>0</v>
      </c>
      <c r="E566" s="108"/>
      <c r="F566" s="114"/>
      <c r="G566" s="114"/>
    </row>
    <row r="567" spans="1:7" ht="21" x14ac:dyDescent="0.4">
      <c r="A567" s="460" t="s">
        <v>33</v>
      </c>
      <c r="B567" s="460"/>
      <c r="C567" s="460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2"/>
      <c r="B572" s="442"/>
      <c r="C572" s="442"/>
      <c r="D572" s="442"/>
      <c r="E572" s="442"/>
      <c r="F572" s="442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6" t="s">
        <v>28</v>
      </c>
      <c r="B575" s="487" t="s">
        <v>29</v>
      </c>
      <c r="C575" s="487"/>
      <c r="D575" s="487" t="s">
        <v>42</v>
      </c>
      <c r="E575" s="488" t="s">
        <v>266</v>
      </c>
      <c r="F575" s="488" t="s">
        <v>302</v>
      </c>
      <c r="G575" s="114"/>
    </row>
    <row r="576" spans="1:7" ht="21" x14ac:dyDescent="0.4">
      <c r="A576" s="486"/>
      <c r="B576" s="320" t="s">
        <v>32</v>
      </c>
      <c r="C576" s="320" t="s">
        <v>31</v>
      </c>
      <c r="D576" s="487"/>
      <c r="E576" s="488"/>
      <c r="F576" s="488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0" t="s">
        <v>10</v>
      </c>
      <c r="B578" s="501"/>
      <c r="C578" s="501"/>
      <c r="D578" s="501"/>
      <c r="E578" s="501"/>
      <c r="F578" s="502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60" t="s">
        <v>34</v>
      </c>
      <c r="B588" s="460"/>
      <c r="C588" s="461"/>
      <c r="D588" s="378">
        <f>SUM(B579:C587)</f>
        <v>0</v>
      </c>
      <c r="E588" s="108"/>
      <c r="F588" s="114"/>
      <c r="G588" s="114"/>
    </row>
    <row r="589" spans="1:7" ht="21" x14ac:dyDescent="0.4">
      <c r="A589" s="460" t="s">
        <v>33</v>
      </c>
      <c r="B589" s="460"/>
      <c r="C589" s="460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3" t="s">
        <v>23</v>
      </c>
      <c r="B591" s="504"/>
      <c r="C591" s="504"/>
      <c r="D591" s="504"/>
      <c r="E591" s="504"/>
      <c r="F591" s="505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60" t="s">
        <v>34</v>
      </c>
      <c r="B606" s="460"/>
      <c r="C606" s="461"/>
      <c r="D606" s="378">
        <f>SUM(B592:C605)</f>
        <v>0</v>
      </c>
      <c r="E606" s="108"/>
      <c r="F606" s="114"/>
      <c r="G606" s="114"/>
    </row>
    <row r="607" spans="1:7" ht="21" x14ac:dyDescent="0.4">
      <c r="A607" s="460" t="s">
        <v>33</v>
      </c>
      <c r="B607" s="460"/>
      <c r="C607" s="460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62" t="s">
        <v>170</v>
      </c>
      <c r="B610" s="463"/>
      <c r="C610" s="464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55" t="s">
        <v>29</v>
      </c>
      <c r="C614" s="455"/>
      <c r="D614" s="455" t="s">
        <v>42</v>
      </c>
      <c r="E614" s="456" t="s">
        <v>266</v>
      </c>
      <c r="F614" s="45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55"/>
      <c r="E615" s="456"/>
      <c r="F615" s="45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1"/>
      <c r="D617" s="471"/>
      <c r="E617" s="471"/>
      <c r="F617" s="472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0" t="s">
        <v>34</v>
      </c>
      <c r="B627" s="460"/>
      <c r="C627" s="460"/>
      <c r="D627" s="378">
        <f>SUM(B618:C626)</f>
        <v>0</v>
      </c>
      <c r="E627" s="497"/>
      <c r="F627" s="476"/>
      <c r="G627" s="129"/>
    </row>
    <row r="628" spans="1:7" ht="21" x14ac:dyDescent="0.4">
      <c r="A628" s="460" t="s">
        <v>33</v>
      </c>
      <c r="B628" s="460"/>
      <c r="C628" s="460"/>
      <c r="D628" s="388" t="e">
        <f>D627/(COUNT(B618:C626)*2)</f>
        <v>#DIV/0!</v>
      </c>
      <c r="E628" s="498"/>
      <c r="F628" s="499"/>
      <c r="G628" s="129"/>
    </row>
    <row r="629" spans="1:7" ht="21" x14ac:dyDescent="0.4">
      <c r="A629" s="325"/>
      <c r="B629" s="135"/>
      <c r="C629" s="496"/>
      <c r="D629" s="496"/>
      <c r="E629" s="496"/>
      <c r="F629" s="49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8" t="s">
        <v>34</v>
      </c>
      <c r="B639" s="469"/>
      <c r="C639" s="47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1"/>
      <c r="D642" s="471"/>
      <c r="E642" s="471"/>
      <c r="F642" s="472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8" t="s">
        <v>34</v>
      </c>
      <c r="B650" s="469"/>
      <c r="C650" s="47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5"/>
      <c r="B652" s="485"/>
      <c r="C652" s="485"/>
      <c r="D652" s="485"/>
      <c r="E652" s="485"/>
      <c r="F652" s="485"/>
      <c r="G652" s="485"/>
    </row>
    <row r="653" spans="1:16382" ht="24.75" x14ac:dyDescent="0.4">
      <c r="A653" s="363" t="s">
        <v>26</v>
      </c>
      <c r="B653" s="471"/>
      <c r="C653" s="471"/>
      <c r="D653" s="471"/>
      <c r="E653" s="471"/>
      <c r="F653" s="472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6" t="s">
        <v>311</v>
      </c>
      <c r="B661" s="507"/>
      <c r="C661" s="507"/>
      <c r="D661" s="507"/>
      <c r="E661" s="507"/>
      <c r="F661" s="508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55" t="s">
        <v>29</v>
      </c>
      <c r="C678" s="455"/>
      <c r="D678" s="455" t="s">
        <v>42</v>
      </c>
      <c r="E678" s="456" t="s">
        <v>266</v>
      </c>
      <c r="F678" s="45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55"/>
      <c r="E679" s="456"/>
      <c r="F679" s="45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9" t="s">
        <v>459</v>
      </c>
      <c r="B704" s="509"/>
      <c r="C704" s="509"/>
      <c r="D704" s="509"/>
      <c r="E704" s="509"/>
      <c r="F704" s="509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0" t="s">
        <v>28</v>
      </c>
      <c r="B706" s="494" t="s">
        <v>29</v>
      </c>
      <c r="C706" s="494"/>
      <c r="D706" s="455" t="s">
        <v>42</v>
      </c>
      <c r="E706" s="456" t="s">
        <v>266</v>
      </c>
      <c r="F706" s="456" t="s">
        <v>302</v>
      </c>
      <c r="G706" s="274"/>
    </row>
    <row r="707" spans="1:7" ht="21" x14ac:dyDescent="0.4">
      <c r="A707" s="481"/>
      <c r="B707" s="383" t="s">
        <v>32</v>
      </c>
      <c r="C707" s="383" t="s">
        <v>31</v>
      </c>
      <c r="D707" s="455"/>
      <c r="E707" s="456"/>
      <c r="F707" s="45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7" t="s">
        <v>306</v>
      </c>
      <c r="B709" s="458"/>
      <c r="C709" s="458"/>
      <c r="D709" s="458"/>
      <c r="E709" s="458"/>
      <c r="F709" s="45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8"/>
      <c r="C715" s="47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8"/>
      <c r="C716" s="47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7" t="s">
        <v>307</v>
      </c>
      <c r="B718" s="458"/>
      <c r="C718" s="458"/>
      <c r="D718" s="458"/>
      <c r="E718" s="458"/>
      <c r="F718" s="45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Y3ieZY4vb4GKPhr1vspdoKlYNwiS/StQkvMgIWxYyJ7NDZNRQ/E6Vkw+ebHfCu/qcb70PvQcIXNKYwJp+B4Niw==" saltValue="mKXKdZ8+Ix8ydYk9dlqVR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69:B289 B207:B226 B178:B185 B195:B202 B113:B119 B140:B146 B394:B414 B359:B366 B56:B63 B324:B343 B30:B37 B546:B555 B618:B626 B558:B565 B506:B516 B631:B638 B122:B128 B681:B700 B579:B587 B85:B102 B312:B319 B379:B389 B465:B471 B519:B525 B417:B424 B492:B504 B292:B299 B592:B605 B662:B668 B437:B444 B66:B82 B237:B244 B348:B356 B148:B164 B536:B541 B654:B660 B257:B264 B719:B721 B710:B714 B105:B110 B39:B42 B231:B235 B449:B463 B528:B529 B484:B490 B643:B649 B21:B25 B167:B17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5"/>
      <c r="E1" s="555"/>
      <c r="F1" s="555"/>
      <c r="G1" s="55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6" t="s">
        <v>46</v>
      </c>
      <c r="B6" s="556"/>
      <c r="C6" s="556"/>
      <c r="D6" s="556"/>
      <c r="E6" s="556"/>
      <c r="F6" s="556"/>
      <c r="G6" s="92"/>
    </row>
    <row r="7" spans="1:7" s="258" customFormat="1" ht="21.75" customHeight="1" x14ac:dyDescent="0.45">
      <c r="A7" s="557" t="str">
        <f>'Page de garde'!D18</f>
        <v>Médina Jadida</v>
      </c>
      <c r="B7" s="557"/>
      <c r="C7" s="557"/>
      <c r="D7" s="557"/>
      <c r="E7" s="557"/>
      <c r="F7" s="557"/>
      <c r="G7" s="92"/>
    </row>
    <row r="8" spans="1:7" s="258" customFormat="1" ht="24" x14ac:dyDescent="0.45">
      <c r="A8" s="4" t="s">
        <v>39</v>
      </c>
      <c r="B8" s="558">
        <f>'A4 Exploitation'!B9:F9</f>
        <v>0</v>
      </c>
      <c r="C8" s="558"/>
      <c r="D8" s="558"/>
      <c r="E8" s="558"/>
      <c r="F8" s="558"/>
      <c r="G8" s="92"/>
    </row>
    <row r="9" spans="1:7" s="258" customFormat="1" ht="24" x14ac:dyDescent="0.45">
      <c r="A9" s="5" t="s">
        <v>41</v>
      </c>
      <c r="B9" s="559" t="str">
        <f>'A1 Exploitation'!B10:F10</f>
        <v>Directeur du magasin et chefs rayons</v>
      </c>
      <c r="C9" s="559"/>
      <c r="D9" s="559"/>
      <c r="E9" s="559"/>
      <c r="F9" s="559"/>
      <c r="G9" s="92"/>
    </row>
    <row r="10" spans="1:7" s="258" customFormat="1" ht="24" x14ac:dyDescent="0.45">
      <c r="A10" s="4" t="s">
        <v>40</v>
      </c>
      <c r="B10" s="554">
        <f>'A1 Exploitation'!B11:F11</f>
        <v>43515</v>
      </c>
      <c r="C10" s="554"/>
      <c r="D10" s="554"/>
      <c r="E10" s="554"/>
      <c r="F10" s="554"/>
      <c r="G10" s="92"/>
    </row>
    <row r="11" spans="1:7" s="258" customFormat="1" ht="24" x14ac:dyDescent="0.45">
      <c r="A11" s="4" t="s">
        <v>250</v>
      </c>
      <c r="B11" s="551" t="e">
        <f>D199</f>
        <v>#DIV/0!</v>
      </c>
      <c r="C11" s="551"/>
      <c r="D11" s="551"/>
      <c r="E11" s="551"/>
      <c r="F11" s="551"/>
      <c r="G11" s="92"/>
    </row>
    <row r="12" spans="1:7" s="258" customFormat="1" ht="22.5" x14ac:dyDescent="0.45">
      <c r="A12" s="1"/>
      <c r="D12" s="519"/>
      <c r="E12" s="519"/>
      <c r="F12" s="519"/>
      <c r="G12" s="519"/>
    </row>
    <row r="13" spans="1:7" s="258" customFormat="1" ht="11.25" customHeight="1" x14ac:dyDescent="0.3">
      <c r="A13" s="552" t="s">
        <v>28</v>
      </c>
      <c r="B13" s="553" t="s">
        <v>29</v>
      </c>
      <c r="C13" s="553"/>
      <c r="D13" s="553" t="s">
        <v>42</v>
      </c>
      <c r="E13" s="553" t="s">
        <v>160</v>
      </c>
      <c r="F13" s="553" t="s">
        <v>161</v>
      </c>
      <c r="G13" s="80"/>
    </row>
    <row r="14" spans="1:7" s="258" customFormat="1" ht="12.75" customHeight="1" x14ac:dyDescent="0.3">
      <c r="A14" s="552"/>
      <c r="B14" s="22" t="s">
        <v>32</v>
      </c>
      <c r="C14" s="22" t="s">
        <v>31</v>
      </c>
      <c r="D14" s="553"/>
      <c r="E14" s="553"/>
      <c r="F14" s="553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46" t="s">
        <v>0</v>
      </c>
      <c r="B16" s="547"/>
      <c r="C16" s="547"/>
      <c r="D16" s="547"/>
      <c r="E16" s="547"/>
      <c r="F16" s="547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8" t="s">
        <v>34</v>
      </c>
      <c r="B22" s="544"/>
      <c r="C22" s="545"/>
      <c r="D22" s="381">
        <f>SUM(B17:C21)</f>
        <v>0</v>
      </c>
    </row>
    <row r="23" spans="1:7" x14ac:dyDescent="0.3">
      <c r="A23" s="535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0" t="s">
        <v>4</v>
      </c>
      <c r="B25" s="541"/>
      <c r="C25" s="541"/>
      <c r="D25" s="541"/>
      <c r="E25" s="541"/>
      <c r="F25" s="541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5" t="s">
        <v>34</v>
      </c>
      <c r="B33" s="536"/>
      <c r="C33" s="537"/>
      <c r="D33" s="380">
        <f>SUM(B26:C32)</f>
        <v>0</v>
      </c>
    </row>
    <row r="34" spans="1:7" x14ac:dyDescent="0.3">
      <c r="A34" s="535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0" t="s">
        <v>180</v>
      </c>
      <c r="B36" s="541"/>
      <c r="C36" s="541"/>
      <c r="D36" s="541"/>
      <c r="E36" s="541"/>
      <c r="F36" s="541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5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5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9" t="s">
        <v>19</v>
      </c>
      <c r="B45" s="550"/>
      <c r="C45" s="550"/>
      <c r="D45" s="550"/>
      <c r="E45" s="550"/>
      <c r="F45" s="550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5" t="s">
        <v>34</v>
      </c>
      <c r="B52" s="536"/>
      <c r="C52" s="537"/>
      <c r="D52" s="380">
        <f>SUM(B46:C51)</f>
        <v>0</v>
      </c>
    </row>
    <row r="53" spans="1:7" x14ac:dyDescent="0.3">
      <c r="A53" s="535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0" t="s">
        <v>8</v>
      </c>
      <c r="B55" s="541"/>
      <c r="C55" s="541"/>
      <c r="D55" s="541"/>
      <c r="E55" s="541"/>
      <c r="F55" s="541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5" t="s">
        <v>34</v>
      </c>
      <c r="B63" s="536"/>
      <c r="C63" s="537"/>
      <c r="D63" s="380">
        <f>SUM(B56:C62)</f>
        <v>0</v>
      </c>
    </row>
    <row r="64" spans="1:7" x14ac:dyDescent="0.3">
      <c r="A64" s="535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0" t="s">
        <v>111</v>
      </c>
      <c r="B66" s="541"/>
      <c r="C66" s="541"/>
      <c r="D66" s="541"/>
      <c r="E66" s="541"/>
      <c r="F66" s="541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5" t="s">
        <v>34</v>
      </c>
      <c r="B84" s="536"/>
      <c r="C84" s="537"/>
      <c r="D84" s="380">
        <f>SUM(B67:C83)</f>
        <v>0</v>
      </c>
    </row>
    <row r="85" spans="1:7" x14ac:dyDescent="0.3">
      <c r="A85" s="535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0" t="s">
        <v>172</v>
      </c>
      <c r="B87" s="541"/>
      <c r="C87" s="541"/>
      <c r="D87" s="541"/>
      <c r="E87" s="541"/>
      <c r="F87" s="541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5" t="s">
        <v>34</v>
      </c>
      <c r="B102" s="536"/>
      <c r="C102" s="537"/>
      <c r="D102" s="380">
        <f>SUM(B88:C101)</f>
        <v>0</v>
      </c>
    </row>
    <row r="103" spans="1:7" x14ac:dyDescent="0.3">
      <c r="A103" s="535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0" t="s">
        <v>173</v>
      </c>
      <c r="B106" s="541"/>
      <c r="C106" s="541"/>
      <c r="D106" s="541"/>
      <c r="E106" s="541"/>
      <c r="F106" s="541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5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5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0" t="s">
        <v>156</v>
      </c>
      <c r="B121" s="541"/>
      <c r="C121" s="541"/>
      <c r="D121" s="541"/>
      <c r="E121" s="541"/>
      <c r="F121" s="541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5" t="s">
        <v>34</v>
      </c>
      <c r="B133" s="536"/>
      <c r="C133" s="537"/>
      <c r="D133" s="380">
        <f>SUM(B122:C132)</f>
        <v>0</v>
      </c>
    </row>
    <row r="134" spans="1:7" x14ac:dyDescent="0.3">
      <c r="A134" s="535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0" t="s">
        <v>61</v>
      </c>
      <c r="B136" s="541"/>
      <c r="C136" s="541"/>
      <c r="D136" s="541"/>
      <c r="E136" s="541"/>
      <c r="F136" s="541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5" t="s">
        <v>34</v>
      </c>
      <c r="B149" s="536"/>
      <c r="C149" s="537"/>
      <c r="D149" s="380">
        <f>SUM(B137:C148)</f>
        <v>0</v>
      </c>
    </row>
    <row r="150" spans="1:7" x14ac:dyDescent="0.3">
      <c r="A150" s="535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0" t="s">
        <v>178</v>
      </c>
      <c r="B152" s="541"/>
      <c r="C152" s="541"/>
      <c r="D152" s="541"/>
      <c r="E152" s="541"/>
      <c r="F152" s="541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5" t="s">
        <v>34</v>
      </c>
      <c r="B161" s="544"/>
      <c r="C161" s="545"/>
      <c r="D161" s="381">
        <f>SUM(B153:C160)</f>
        <v>0</v>
      </c>
    </row>
    <row r="162" spans="1:7" x14ac:dyDescent="0.3">
      <c r="A162" s="535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0" t="s">
        <v>64</v>
      </c>
      <c r="B164" s="541"/>
      <c r="C164" s="541"/>
      <c r="D164" s="541"/>
      <c r="E164" s="541"/>
      <c r="F164" s="541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5" t="s">
        <v>34</v>
      </c>
      <c r="B169" s="536"/>
      <c r="C169" s="537"/>
      <c r="D169" s="380">
        <f>SUM(B165:C168)</f>
        <v>0</v>
      </c>
    </row>
    <row r="170" spans="1:7" x14ac:dyDescent="0.3">
      <c r="A170" s="535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38" t="s">
        <v>15</v>
      </c>
      <c r="B172" s="539"/>
      <c r="C172" s="539"/>
      <c r="D172" s="539"/>
      <c r="E172" s="539"/>
      <c r="F172" s="539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5" t="s">
        <v>34</v>
      </c>
      <c r="B177" s="536"/>
      <c r="C177" s="537"/>
      <c r="D177" s="380">
        <f>SUM(B173:C176)</f>
        <v>0</v>
      </c>
    </row>
    <row r="178" spans="1:7" x14ac:dyDescent="0.3">
      <c r="A178" s="535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0" t="s">
        <v>65</v>
      </c>
      <c r="B180" s="541"/>
      <c r="C180" s="541"/>
      <c r="D180" s="541"/>
      <c r="E180" s="541"/>
      <c r="F180" s="541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5" t="s">
        <v>34</v>
      </c>
      <c r="B186" s="536"/>
      <c r="C186" s="537"/>
      <c r="D186" s="380">
        <f>SUM(B181:C185)</f>
        <v>0</v>
      </c>
    </row>
    <row r="187" spans="1:7" x14ac:dyDescent="0.3">
      <c r="A187" s="535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0" t="s">
        <v>177</v>
      </c>
      <c r="B189" s="541"/>
      <c r="C189" s="541"/>
      <c r="D189" s="541"/>
      <c r="E189" s="541"/>
      <c r="F189" s="541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5" t="s">
        <v>34</v>
      </c>
      <c r="B194" s="536"/>
      <c r="C194" s="537"/>
      <c r="D194" s="40">
        <f>SUM(B190:C193)</f>
        <v>0</v>
      </c>
    </row>
    <row r="195" spans="1:6" x14ac:dyDescent="0.3">
      <c r="A195" s="535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GCgH9BlZcWSiJJV6pTAvpNDape5UedxV3EVJ0MsgqIWgRL0G0Em9qdKbPYctat8C7IOXvUWE9a2WJayh9r6wrg==" saltValue="hztfPuBjY2YnMo7U/AyE4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2019-06-01T10:50:53Z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828880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