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Medina jadida\2018\6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43" i="40" l="1"/>
  <c r="B532" i="40"/>
  <c r="B512" i="40"/>
  <c r="B498" i="40"/>
  <c r="B476" i="40"/>
  <c r="B439" i="40"/>
  <c r="B386" i="40"/>
  <c r="B353" i="40"/>
  <c r="B313" i="40"/>
  <c r="B261" i="40"/>
  <c r="B200" i="40"/>
  <c r="B153" i="40"/>
  <c r="B99" i="40"/>
  <c r="B41" i="40"/>
  <c r="B543" i="38"/>
  <c r="B532" i="38"/>
  <c r="B512" i="38"/>
  <c r="B498" i="38"/>
  <c r="B476" i="38"/>
  <c r="B439" i="38"/>
  <c r="B386" i="38"/>
  <c r="B353" i="38"/>
  <c r="B313" i="38"/>
  <c r="B261" i="38"/>
  <c r="B200" i="38"/>
  <c r="B153" i="38"/>
  <c r="B99" i="38"/>
  <c r="B41" i="38"/>
  <c r="B543" i="31"/>
  <c r="B532" i="31"/>
  <c r="B512" i="31"/>
  <c r="B498" i="31"/>
  <c r="B476" i="31"/>
  <c r="B439" i="31"/>
  <c r="B386" i="31"/>
  <c r="B353" i="31"/>
  <c r="B313" i="31"/>
  <c r="B261" i="31"/>
  <c r="B200" i="31"/>
  <c r="B153" i="31"/>
  <c r="B99" i="31"/>
  <c r="B41" i="31"/>
  <c r="B543" i="33"/>
  <c r="B532" i="33"/>
  <c r="B512" i="33"/>
  <c r="B498" i="33"/>
  <c r="B476" i="33"/>
  <c r="B439" i="33"/>
  <c r="B386" i="33"/>
  <c r="B353" i="33"/>
  <c r="B313" i="33"/>
  <c r="B261" i="33"/>
  <c r="B200" i="33"/>
  <c r="B153" i="33"/>
  <c r="B99" i="33"/>
  <c r="B41" i="33"/>
  <c r="D197" i="41"/>
  <c r="D197" i="39"/>
  <c r="D197" i="32"/>
  <c r="D197" i="25"/>
  <c r="D197" i="35"/>
  <c r="D476" i="40" l="1"/>
  <c r="D476" i="38"/>
  <c r="D476" i="31"/>
  <c r="D476" i="33"/>
  <c r="D476" i="43"/>
  <c r="F532" i="43"/>
  <c r="F543" i="40"/>
  <c r="F543" i="38"/>
  <c r="F543" i="31"/>
  <c r="F543" i="33"/>
  <c r="F543" i="43"/>
  <c r="E543" i="43"/>
  <c r="D444" i="43"/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 s="1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 s="1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D477" i="43"/>
  <c r="D222" i="40"/>
  <c r="D223" i="40" s="1"/>
  <c r="D25" i="40"/>
  <c r="D26" i="40" s="1"/>
  <c r="D477" i="38"/>
  <c r="D285" i="38"/>
  <c r="D286" i="38" s="1"/>
  <c r="D25" i="38"/>
  <c r="D26" i="38" s="1"/>
  <c r="D493" i="31"/>
  <c r="D494" i="31" s="1"/>
  <c r="D222" i="31"/>
  <c r="D223" i="31" s="1"/>
  <c r="D25" i="31"/>
  <c r="D26" i="31" s="1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E197" i="41"/>
  <c r="E543" i="40"/>
  <c r="D543" i="40" s="1"/>
  <c r="D544" i="40" s="1"/>
  <c r="F532" i="40"/>
  <c r="E532" i="40"/>
  <c r="D532" i="40" s="1"/>
  <c r="D533" i="40" s="1"/>
  <c r="D534" i="40" s="1"/>
  <c r="F512" i="40"/>
  <c r="E512" i="40"/>
  <c r="D512" i="40" s="1"/>
  <c r="F498" i="40"/>
  <c r="E498" i="40"/>
  <c r="D498" i="40" s="1"/>
  <c r="D499" i="40" s="1"/>
  <c r="F476" i="40"/>
  <c r="E476" i="40"/>
  <c r="F439" i="40"/>
  <c r="E439" i="40"/>
  <c r="D439" i="40" s="1"/>
  <c r="F386" i="40"/>
  <c r="E386" i="40"/>
  <c r="D386" i="40" s="1"/>
  <c r="D387" i="40" s="1"/>
  <c r="F353" i="40"/>
  <c r="E353" i="40"/>
  <c r="D353" i="40" s="1"/>
  <c r="D354" i="40" s="1"/>
  <c r="F313" i="40"/>
  <c r="E313" i="40"/>
  <c r="D313" i="40" s="1"/>
  <c r="D314" i="40" s="1"/>
  <c r="F261" i="40"/>
  <c r="E261" i="40"/>
  <c r="D261" i="40" s="1"/>
  <c r="F200" i="40"/>
  <c r="E200" i="40"/>
  <c r="D200" i="40" s="1"/>
  <c r="F153" i="40"/>
  <c r="E153" i="40"/>
  <c r="D153" i="40" s="1"/>
  <c r="D154" i="40" s="1"/>
  <c r="F99" i="40"/>
  <c r="E99" i="40"/>
  <c r="D99" i="40" s="1"/>
  <c r="D100" i="40" s="1"/>
  <c r="D101" i="40" s="1"/>
  <c r="F41" i="40"/>
  <c r="E41" i="40"/>
  <c r="D41" i="40" s="1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E543" i="38"/>
  <c r="F532" i="38"/>
  <c r="E532" i="38"/>
  <c r="D532" i="38" s="1"/>
  <c r="D533" i="38" s="1"/>
  <c r="D534" i="38" s="1"/>
  <c r="F512" i="38"/>
  <c r="E512" i="38"/>
  <c r="F498" i="38"/>
  <c r="E498" i="38"/>
  <c r="F476" i="38"/>
  <c r="E476" i="38"/>
  <c r="F439" i="38"/>
  <c r="E439" i="38"/>
  <c r="D439" i="38" s="1"/>
  <c r="F386" i="38"/>
  <c r="E386" i="38"/>
  <c r="F353" i="38"/>
  <c r="E353" i="38"/>
  <c r="F313" i="38"/>
  <c r="E313" i="38"/>
  <c r="F261" i="38"/>
  <c r="E261" i="38"/>
  <c r="D261" i="38" s="1"/>
  <c r="F200" i="38"/>
  <c r="E200" i="38"/>
  <c r="F153" i="38"/>
  <c r="E153" i="38"/>
  <c r="D153" i="38" s="1"/>
  <c r="D154" i="38" s="1"/>
  <c r="F99" i="38"/>
  <c r="E99" i="38"/>
  <c r="F41" i="38"/>
  <c r="E41" i="38"/>
  <c r="D41" i="38" s="1"/>
  <c r="D42" i="38" s="1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E543" i="33"/>
  <c r="D543" i="33" s="1"/>
  <c r="D544" i="33" s="1"/>
  <c r="F532" i="33"/>
  <c r="E532" i="33"/>
  <c r="F512" i="33"/>
  <c r="E512" i="33"/>
  <c r="F498" i="33"/>
  <c r="E498" i="33"/>
  <c r="F476" i="33"/>
  <c r="E476" i="33"/>
  <c r="F439" i="33"/>
  <c r="D439" i="33" s="1"/>
  <c r="D440" i="33" s="1"/>
  <c r="E439" i="33"/>
  <c r="F386" i="33"/>
  <c r="E386" i="33"/>
  <c r="D386" i="33" s="1"/>
  <c r="D387" i="33" s="1"/>
  <c r="F353" i="33"/>
  <c r="E353" i="33"/>
  <c r="F313" i="33"/>
  <c r="E313" i="33"/>
  <c r="F261" i="33"/>
  <c r="E261" i="33"/>
  <c r="F200" i="33"/>
  <c r="E200" i="33"/>
  <c r="F153" i="33"/>
  <c r="E153" i="33"/>
  <c r="F99" i="33"/>
  <c r="E99" i="33"/>
  <c r="F41" i="33"/>
  <c r="E41" i="33"/>
  <c r="F200" i="43"/>
  <c r="F153" i="43"/>
  <c r="F99" i="43"/>
  <c r="F41" i="43"/>
  <c r="E532" i="43"/>
  <c r="F512" i="43"/>
  <c r="E512" i="43"/>
  <c r="F498" i="43"/>
  <c r="E498" i="43"/>
  <c r="F476" i="43"/>
  <c r="E476" i="43"/>
  <c r="F439" i="43"/>
  <c r="E439" i="43"/>
  <c r="F386" i="43"/>
  <c r="E386" i="43"/>
  <c r="F353" i="43"/>
  <c r="E353" i="43"/>
  <c r="F313" i="43"/>
  <c r="E313" i="43"/>
  <c r="F261" i="43"/>
  <c r="E261" i="43"/>
  <c r="E200" i="43"/>
  <c r="D200" i="43" s="1"/>
  <c r="B200" i="43" s="1"/>
  <c r="D201" i="43" s="1"/>
  <c r="E153" i="43"/>
  <c r="D153" i="43" s="1"/>
  <c r="B153" i="43" s="1"/>
  <c r="D154" i="43" s="1"/>
  <c r="E99" i="43"/>
  <c r="D99" i="43" s="1"/>
  <c r="B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99" i="38" l="1"/>
  <c r="D200" i="38"/>
  <c r="D313" i="38"/>
  <c r="D314" i="38" s="1"/>
  <c r="D315" i="38" s="1"/>
  <c r="D386" i="38"/>
  <c r="D387" i="38" s="1"/>
  <c r="D388" i="38" s="1"/>
  <c r="D512" i="38"/>
  <c r="D543" i="38"/>
  <c r="D544" i="38" s="1"/>
  <c r="D545" i="38" s="1"/>
  <c r="D313" i="33"/>
  <c r="D314" i="33" s="1"/>
  <c r="D99" i="33"/>
  <c r="D512" i="33"/>
  <c r="D513" i="33" s="1"/>
  <c r="D514" i="33" s="1"/>
  <c r="D45" i="38"/>
  <c r="D46" i="38" s="1"/>
  <c r="D261" i="43"/>
  <c r="B261" i="43" s="1"/>
  <c r="D262" i="43" s="1"/>
  <c r="D265" i="43" s="1"/>
  <c r="D266" i="43" s="1"/>
  <c r="D353" i="43"/>
  <c r="B353" i="43" s="1"/>
  <c r="D354" i="43" s="1"/>
  <c r="D439" i="43"/>
  <c r="B439" i="43" s="1"/>
  <c r="D440" i="43" s="1"/>
  <c r="D441" i="43" s="1"/>
  <c r="D498" i="43"/>
  <c r="B498" i="43" s="1"/>
  <c r="D499" i="43" s="1"/>
  <c r="D500" i="43" s="1"/>
  <c r="D41" i="33"/>
  <c r="D42" i="33" s="1"/>
  <c r="D43" i="33" s="1"/>
  <c r="D153" i="33"/>
  <c r="D154" i="33" s="1"/>
  <c r="D157" i="33" s="1"/>
  <c r="D158" i="33" s="1"/>
  <c r="D261" i="33"/>
  <c r="D262" i="33" s="1"/>
  <c r="D265" i="33" s="1"/>
  <c r="D266" i="33" s="1"/>
  <c r="D353" i="33"/>
  <c r="D354" i="33" s="1"/>
  <c r="D357" i="33" s="1"/>
  <c r="D358" i="33" s="1"/>
  <c r="D498" i="33"/>
  <c r="D499" i="33" s="1"/>
  <c r="D532" i="33"/>
  <c r="D533" i="33" s="1"/>
  <c r="D534" i="33" s="1"/>
  <c r="D353" i="38"/>
  <c r="D354" i="38" s="1"/>
  <c r="D357" i="38" s="1"/>
  <c r="D358" i="38" s="1"/>
  <c r="D498" i="38"/>
  <c r="D499" i="38" s="1"/>
  <c r="D500" i="38" s="1"/>
  <c r="D440" i="38"/>
  <c r="D100" i="38"/>
  <c r="D101" i="38" s="1"/>
  <c r="D513" i="38"/>
  <c r="D514" i="38" s="1"/>
  <c r="D547" i="40"/>
  <c r="D42" i="40"/>
  <c r="D45" i="40" s="1"/>
  <c r="D46" i="40" s="1"/>
  <c r="D100" i="33"/>
  <c r="D513" i="40"/>
  <c r="D514" i="40" s="1"/>
  <c r="D41" i="43"/>
  <c r="D532" i="43"/>
  <c r="B532" i="43" s="1"/>
  <c r="D533" i="43" s="1"/>
  <c r="D534" i="43" s="1"/>
  <c r="B162" i="29" s="1"/>
  <c r="D313" i="43"/>
  <c r="B313" i="43" s="1"/>
  <c r="D314" i="43" s="1"/>
  <c r="D317" i="43" s="1"/>
  <c r="D318" i="43" s="1"/>
  <c r="D386" i="43"/>
  <c r="B386" i="43" s="1"/>
  <c r="D387" i="43" s="1"/>
  <c r="D388" i="43" s="1"/>
  <c r="D512" i="43"/>
  <c r="B512" i="43" s="1"/>
  <c r="D513" i="43" s="1"/>
  <c r="D514" i="43" s="1"/>
  <c r="B152" i="29" s="1"/>
  <c r="D543" i="43"/>
  <c r="B543" i="43" s="1"/>
  <c r="D544" i="43" s="1"/>
  <c r="D545" i="43" s="1"/>
  <c r="B171" i="29" s="1"/>
  <c r="D200" i="33"/>
  <c r="D201" i="33" s="1"/>
  <c r="D202" i="33" s="1"/>
  <c r="D155" i="43"/>
  <c r="D157" i="43"/>
  <c r="D158" i="43" s="1"/>
  <c r="D202" i="43"/>
  <c r="D204" i="43"/>
  <c r="D205" i="43" s="1"/>
  <c r="D478" i="43"/>
  <c r="D480" i="43"/>
  <c r="D481" i="43" s="1"/>
  <c r="D101" i="43"/>
  <c r="D102" i="43"/>
  <c r="D103" i="43" s="1"/>
  <c r="D502" i="40"/>
  <c r="D503" i="40" s="1"/>
  <c r="D502" i="33"/>
  <c r="D503" i="33" s="1"/>
  <c r="D357" i="40"/>
  <c r="D358" i="40" s="1"/>
  <c r="D440" i="40"/>
  <c r="D443" i="40" s="1"/>
  <c r="D444" i="40" s="1"/>
  <c r="D201" i="40"/>
  <c r="D202" i="40" s="1"/>
  <c r="D262" i="40"/>
  <c r="D265" i="40" s="1"/>
  <c r="D266" i="40" s="1"/>
  <c r="D201" i="38"/>
  <c r="D202" i="38" s="1"/>
  <c r="D262" i="38"/>
  <c r="D263" i="38" s="1"/>
  <c r="D477" i="31"/>
  <c r="D478" i="31" s="1"/>
  <c r="D477" i="33"/>
  <c r="D480" i="33" s="1"/>
  <c r="D481" i="33" s="1"/>
  <c r="D545" i="40"/>
  <c r="D155" i="40"/>
  <c r="D157" i="40"/>
  <c r="D158" i="40" s="1"/>
  <c r="D480" i="40"/>
  <c r="D481" i="40" s="1"/>
  <c r="D478" i="40"/>
  <c r="D102" i="40"/>
  <c r="D103" i="40" s="1"/>
  <c r="D390" i="40"/>
  <c r="D391" i="40" s="1"/>
  <c r="D388" i="40"/>
  <c r="D263" i="40"/>
  <c r="D317" i="40"/>
  <c r="D318" i="40" s="1"/>
  <c r="D315" i="40"/>
  <c r="D355" i="40"/>
  <c r="D500" i="40"/>
  <c r="D85" i="40"/>
  <c r="D173" i="40"/>
  <c r="D265" i="38"/>
  <c r="D266" i="38" s="1"/>
  <c r="D155" i="38"/>
  <c r="D157" i="38"/>
  <c r="D158" i="38" s="1"/>
  <c r="D480" i="38"/>
  <c r="D481" i="38" s="1"/>
  <c r="D478" i="38"/>
  <c r="D317" i="38"/>
  <c r="D318" i="38" s="1"/>
  <c r="D43" i="38"/>
  <c r="D85" i="38"/>
  <c r="D173" i="38"/>
  <c r="D85" i="31"/>
  <c r="D173" i="31"/>
  <c r="D388" i="33"/>
  <c r="D390" i="33"/>
  <c r="D391" i="33" s="1"/>
  <c r="D441" i="33"/>
  <c r="D443" i="33"/>
  <c r="D444" i="33" s="1"/>
  <c r="B126" i="29" s="1"/>
  <c r="D545" i="33"/>
  <c r="D355" i="33"/>
  <c r="D500" i="33"/>
  <c r="D500" i="36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390" i="38" l="1"/>
  <c r="D391" i="38" s="1"/>
  <c r="D502" i="38"/>
  <c r="D503" i="38" s="1"/>
  <c r="D263" i="33"/>
  <c r="D45" i="33"/>
  <c r="D46" i="33" s="1"/>
  <c r="D315" i="33"/>
  <c r="D317" i="33"/>
  <c r="D318" i="33" s="1"/>
  <c r="D547" i="33"/>
  <c r="D443" i="43"/>
  <c r="B125" i="29" s="1"/>
  <c r="D390" i="43"/>
  <c r="D391" i="43" s="1"/>
  <c r="B116" i="29" s="1"/>
  <c r="D315" i="43"/>
  <c r="D263" i="43"/>
  <c r="D204" i="33"/>
  <c r="D205" i="33" s="1"/>
  <c r="D478" i="33"/>
  <c r="D547" i="38"/>
  <c r="D502" i="43"/>
  <c r="D503" i="43" s="1"/>
  <c r="B143" i="29" s="1"/>
  <c r="D480" i="31"/>
  <c r="D481" i="31" s="1"/>
  <c r="D355" i="38"/>
  <c r="D102" i="38"/>
  <c r="D103" i="38" s="1"/>
  <c r="D43" i="40"/>
  <c r="D101" i="33"/>
  <c r="D102" i="33"/>
  <c r="D103" i="33" s="1"/>
  <c r="D441" i="38"/>
  <c r="D443" i="38"/>
  <c r="D444" i="38" s="1"/>
  <c r="D547" i="43"/>
  <c r="B41" i="43"/>
  <c r="D42" i="43" s="1"/>
  <c r="D441" i="40"/>
  <c r="D355" i="43"/>
  <c r="D357" i="43"/>
  <c r="D358" i="43" s="1"/>
  <c r="B107" i="29" s="1"/>
  <c r="D155" i="33"/>
  <c r="D204" i="40"/>
  <c r="D205" i="40" s="1"/>
  <c r="D204" i="38"/>
  <c r="D205" i="38" s="1"/>
  <c r="B71" i="29"/>
  <c r="D222" i="36"/>
  <c r="D223" i="36" s="1"/>
  <c r="D100" i="36"/>
  <c r="D101" i="36" s="1"/>
  <c r="B80" i="29"/>
  <c r="B62" i="29"/>
  <c r="B134" i="29"/>
  <c r="B98" i="29"/>
  <c r="B89" i="29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66" i="29"/>
  <c r="B156" i="29"/>
  <c r="B57" i="29"/>
  <c r="A8" i="40"/>
  <c r="A7" i="41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B155" i="29"/>
  <c r="A8" i="38"/>
  <c r="A7" i="39" s="1"/>
  <c r="D63" i="39" l="1"/>
  <c r="D64" i="39" s="1"/>
  <c r="D118" i="39"/>
  <c r="D119" i="39" s="1"/>
  <c r="D548" i="33"/>
  <c r="D549" i="33" s="1"/>
  <c r="D161" i="39"/>
  <c r="D162" i="39" s="1"/>
  <c r="D63" i="41"/>
  <c r="D64" i="41" s="1"/>
  <c r="D161" i="41"/>
  <c r="D162" i="41" s="1"/>
  <c r="D84" i="39"/>
  <c r="D85" i="39" s="1"/>
  <c r="D133" i="39"/>
  <c r="D134" i="39" s="1"/>
  <c r="D149" i="39"/>
  <c r="D150" i="39" s="1"/>
  <c r="D133" i="41"/>
  <c r="D134" i="41" s="1"/>
  <c r="D43" i="43"/>
  <c r="D45" i="43"/>
  <c r="D46" i="43" s="1"/>
  <c r="B53" i="29" s="1"/>
  <c r="D102" i="39"/>
  <c r="D103" i="39" s="1"/>
  <c r="D84" i="41"/>
  <c r="D85" i="41" s="1"/>
  <c r="D102" i="41"/>
  <c r="D103" i="41" s="1"/>
  <c r="D118" i="41"/>
  <c r="D119" i="41" s="1"/>
  <c r="D149" i="41"/>
  <c r="D150" i="41" s="1"/>
  <c r="D548" i="40"/>
  <c r="D549" i="40" s="1"/>
  <c r="D548" i="38"/>
  <c r="D549" i="38" s="1"/>
  <c r="B75" i="29"/>
  <c r="B93" i="29"/>
  <c r="B84" i="29"/>
  <c r="B102" i="29"/>
  <c r="B120" i="29"/>
  <c r="B147" i="29"/>
  <c r="D195" i="41"/>
  <c r="B129" i="29"/>
  <c r="B138" i="29"/>
  <c r="B66" i="29"/>
  <c r="B175" i="29"/>
  <c r="B48" i="29"/>
  <c r="B111" i="29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D198" i="39" l="1"/>
  <c r="D199" i="39" s="1"/>
  <c r="D198" i="41"/>
  <c r="D199" i="41" s="1"/>
  <c r="D548" i="43"/>
  <c r="D549" i="43" s="1"/>
  <c r="B12" i="43" s="1"/>
  <c r="B11" i="39"/>
  <c r="B183" i="29"/>
  <c r="B11" i="41"/>
  <c r="B184" i="29"/>
  <c r="B128" i="29"/>
  <c r="B101" i="29"/>
  <c r="B35" i="29" l="1"/>
  <c r="B12" i="40"/>
  <c r="B39" i="29"/>
  <c r="B29" i="29"/>
  <c r="B12" i="38"/>
  <c r="B38" i="29"/>
  <c r="B28" i="29"/>
  <c r="E543" i="31"/>
  <c r="F532" i="31"/>
  <c r="E532" i="31"/>
  <c r="F512" i="31"/>
  <c r="E512" i="31"/>
  <c r="D512" i="31" s="1"/>
  <c r="D513" i="31" s="1"/>
  <c r="D514" i="31" s="1"/>
  <c r="F498" i="31"/>
  <c r="E498" i="31"/>
  <c r="F476" i="31"/>
  <c r="E476" i="31"/>
  <c r="F439" i="31"/>
  <c r="E439" i="31"/>
  <c r="F386" i="31"/>
  <c r="E386" i="31"/>
  <c r="D386" i="31" s="1"/>
  <c r="D387" i="31" s="1"/>
  <c r="F353" i="31"/>
  <c r="E353" i="31"/>
  <c r="F313" i="31"/>
  <c r="E313" i="31"/>
  <c r="D313" i="31" s="1"/>
  <c r="D314" i="31" s="1"/>
  <c r="F261" i="31"/>
  <c r="E261" i="31"/>
  <c r="F200" i="31"/>
  <c r="E200" i="31"/>
  <c r="D200" i="31" s="1"/>
  <c r="D201" i="31" s="1"/>
  <c r="F153" i="31"/>
  <c r="E153" i="31"/>
  <c r="F99" i="31"/>
  <c r="E99" i="31"/>
  <c r="D99" i="31" s="1"/>
  <c r="D100" i="31" s="1"/>
  <c r="F41" i="31"/>
  <c r="E41" i="31"/>
  <c r="F197" i="25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102" i="35" l="1"/>
  <c r="D103" i="35" s="1"/>
  <c r="D118" i="35"/>
  <c r="D119" i="35" s="1"/>
  <c r="D149" i="35"/>
  <c r="D150" i="35" s="1"/>
  <c r="D41" i="31"/>
  <c r="D153" i="31"/>
  <c r="D154" i="31" s="1"/>
  <c r="D155" i="31" s="1"/>
  <c r="D261" i="31"/>
  <c r="D262" i="31" s="1"/>
  <c r="D263" i="31" s="1"/>
  <c r="D353" i="31"/>
  <c r="D354" i="31" s="1"/>
  <c r="D357" i="31" s="1"/>
  <c r="D358" i="31" s="1"/>
  <c r="D439" i="31"/>
  <c r="D440" i="31" s="1"/>
  <c r="D441" i="31" s="1"/>
  <c r="D498" i="31"/>
  <c r="D499" i="31" s="1"/>
  <c r="D502" i="31" s="1"/>
  <c r="D503" i="31" s="1"/>
  <c r="D532" i="31"/>
  <c r="D533" i="31" s="1"/>
  <c r="D534" i="31" s="1"/>
  <c r="D63" i="35"/>
  <c r="D64" i="35" s="1"/>
  <c r="D101" i="31"/>
  <c r="D102" i="31"/>
  <c r="D103" i="31" s="1"/>
  <c r="D202" i="31"/>
  <c r="D204" i="31"/>
  <c r="D205" i="31" s="1"/>
  <c r="D317" i="31"/>
  <c r="D318" i="31" s="1"/>
  <c r="D315" i="31"/>
  <c r="D390" i="31"/>
  <c r="D391" i="31" s="1"/>
  <c r="D388" i="31"/>
  <c r="D161" i="35"/>
  <c r="D162" i="35" s="1"/>
  <c r="D133" i="35"/>
  <c r="D134" i="35" s="1"/>
  <c r="D42" i="31"/>
  <c r="D157" i="31"/>
  <c r="D158" i="31" s="1"/>
  <c r="D443" i="31"/>
  <c r="D444" i="31" s="1"/>
  <c r="D500" i="3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B44" i="29"/>
  <c r="D195" i="37"/>
  <c r="B170" i="29"/>
  <c r="D195" i="35"/>
  <c r="B172" i="29"/>
  <c r="B90" i="29"/>
  <c r="B117" i="29"/>
  <c r="B135" i="29"/>
  <c r="B63" i="29"/>
  <c r="B72" i="29"/>
  <c r="B108" i="29"/>
  <c r="D265" i="31" l="1"/>
  <c r="D266" i="31" s="1"/>
  <c r="D198" i="35"/>
  <c r="D199" i="35" s="1"/>
  <c r="B11" i="35" s="1"/>
  <c r="D355" i="31"/>
  <c r="D45" i="31"/>
  <c r="D46" i="31" s="1"/>
  <c r="D43" i="31"/>
  <c r="D198" i="37"/>
  <c r="D199" i="37" s="1"/>
  <c r="B179" i="29" s="1"/>
  <c r="D390" i="36"/>
  <c r="D391" i="36" s="1"/>
  <c r="B115" i="29" s="1"/>
  <c r="D443" i="36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25" i="29" l="1"/>
  <c r="B180" i="29"/>
  <c r="B11" i="37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B12" i="36" l="1"/>
  <c r="D543" i="3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133" i="32" l="1"/>
  <c r="D134" i="32" s="1"/>
  <c r="D149" i="32"/>
  <c r="D150" i="32" s="1"/>
  <c r="D84" i="32"/>
  <c r="D85" i="32" s="1"/>
  <c r="D161" i="32"/>
  <c r="D162" i="32" s="1"/>
  <c r="D544" i="31"/>
  <c r="D547" i="31"/>
  <c r="D63" i="32"/>
  <c r="D64" i="32" s="1"/>
  <c r="B34" i="29"/>
  <c r="B109" i="29"/>
  <c r="B73" i="29"/>
  <c r="B64" i="29"/>
  <c r="D198" i="32"/>
  <c r="D199" i="32" s="1"/>
  <c r="D195" i="32"/>
  <c r="B145" i="29"/>
  <c r="B55" i="29"/>
  <c r="B118" i="29"/>
  <c r="B91" i="29"/>
  <c r="B82" i="29"/>
  <c r="B127" i="29"/>
  <c r="B136" i="29"/>
  <c r="B11" i="32" l="1"/>
  <c r="B182" i="29"/>
  <c r="D545" i="31"/>
  <c r="B173" i="29" s="1"/>
  <c r="D548" i="31"/>
  <c r="D549" i="31" s="1"/>
  <c r="B100" i="29"/>
  <c r="C191" i="25"/>
  <c r="C165" i="25"/>
  <c r="D169" i="25" s="1"/>
  <c r="D170" i="25" s="1"/>
  <c r="C157" i="25"/>
  <c r="D161" i="25" s="1"/>
  <c r="D162" i="25" s="1"/>
  <c r="C156" i="25"/>
  <c r="C155" i="25"/>
  <c r="C145" i="25"/>
  <c r="C144" i="25"/>
  <c r="D149" i="25" s="1"/>
  <c r="D150" i="25" s="1"/>
  <c r="C138" i="25"/>
  <c r="C132" i="25"/>
  <c r="C130" i="25"/>
  <c r="C128" i="25"/>
  <c r="D133" i="25" s="1"/>
  <c r="D134" i="25" s="1"/>
  <c r="C127" i="25"/>
  <c r="C116" i="25"/>
  <c r="C115" i="25"/>
  <c r="C112" i="25"/>
  <c r="D118" i="25" s="1"/>
  <c r="D119" i="25" s="1"/>
  <c r="C100" i="25"/>
  <c r="C99" i="25"/>
  <c r="C94" i="25"/>
  <c r="C93" i="25"/>
  <c r="D102" i="25" s="1"/>
  <c r="D103" i="25" s="1"/>
  <c r="C82" i="25"/>
  <c r="C80" i="25"/>
  <c r="C77" i="25"/>
  <c r="C76" i="25"/>
  <c r="D84" i="25" s="1"/>
  <c r="D85" i="25" s="1"/>
  <c r="C75" i="25"/>
  <c r="C61" i="25"/>
  <c r="C60" i="25"/>
  <c r="C56" i="25"/>
  <c r="D63" i="25" s="1"/>
  <c r="D64" i="25" s="1"/>
  <c r="C51" i="25"/>
  <c r="C37" i="25"/>
  <c r="D194" i="25"/>
  <c r="D186" i="25"/>
  <c r="D187" i="25" s="1"/>
  <c r="D177" i="25"/>
  <c r="D178" i="25" s="1"/>
  <c r="D52" i="25"/>
  <c r="D53" i="25" s="1"/>
  <c r="D42" i="25"/>
  <c r="D43" i="25" s="1"/>
  <c r="C26" i="25"/>
  <c r="D33" i="25" s="1"/>
  <c r="D34" i="25" s="1"/>
  <c r="D22" i="25"/>
  <c r="D23" i="25" s="1"/>
  <c r="D195" i="25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98" i="25" l="1"/>
  <c r="D199" i="25" s="1"/>
  <c r="B27" i="29"/>
  <c r="B37" i="29"/>
  <c r="B12" i="31"/>
  <c r="B11" i="25" l="1"/>
  <c r="B181" i="29"/>
  <c r="B26" i="29"/>
  <c r="B46" i="29"/>
</calcChain>
</file>

<file path=xl/sharedStrings.xml><?xml version="1.0" encoding="utf-8"?>
<sst xmlns="http://schemas.openxmlformats.org/spreadsheetml/2006/main" count="5190" uniqueCount="482">
  <si>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</si>
  <si>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</si>
  <si>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</si>
  <si>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</si>
  <si>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</si>
  <si>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</si>
  <si>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</si>
  <si>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</si>
  <si>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</si>
  <si>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</si>
  <si>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</si>
  <si>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</si>
  <si>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</si>
  <si>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</si>
  <si>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</si>
  <si>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</si>
  <si>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</si>
  <si>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</si>
  <si>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</si>
  <si>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</si>
  <si>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</si>
  <si>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</si>
  <si>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</si>
  <si>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</si>
  <si>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</si>
  <si>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</si>
  <si>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</si>
  <si>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</si>
  <si>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</si>
  <si>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</si>
  <si>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</si>
  <si>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</si>
  <si>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</si>
  <si>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</si>
  <si>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</si>
  <si>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</si>
  <si>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</si>
  <si>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</si>
  <si>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</si>
  <si>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</si>
  <si>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</si>
  <si>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</si>
  <si>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</si>
  <si>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</si>
  <si>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</si>
  <si>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</si>
  <si>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</si>
  <si>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</si>
  <si>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</si>
  <si>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</si>
  <si>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</si>
  <si>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</si>
  <si>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</si>
  <si>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</si>
  <si>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</si>
  <si>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</si>
  <si>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</si>
  <si>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</si>
  <si>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</si>
  <si>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</si>
  <si>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</si>
  <si>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</si>
  <si>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</si>
  <si>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</si>
  <si>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</si>
  <si>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</si>
  <si>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</si>
  <si>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</si>
  <si>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</si>
  <si>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</si>
  <si>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</si>
  <si>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</si>
  <si>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</si>
  <si>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</si>
  <si>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</si>
  <si>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</si>
  <si>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</si>
  <si>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</si>
  <si>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</si>
  <si>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</si>
  <si>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</si>
  <si>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</si>
  <si>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</si>
  <si>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</si>
  <si>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</si>
  <si>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</si>
  <si>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</si>
  <si>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</si>
  <si>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</si>
  <si>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</si>
  <si>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</si>
  <si>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</si>
  <si>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</si>
  <si>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</si>
  <si>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</si>
  <si>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</si>
  <si>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</si>
  <si>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</si>
  <si>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</si>
  <si>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</si>
  <si>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</si>
  <si>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</si>
  <si>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</si>
  <si>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</si>
  <si>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</si>
  <si>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</si>
  <si>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</si>
  <si>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</si>
  <si>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</si>
  <si>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</si>
  <si>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</si>
  <si>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</si>
  <si>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</si>
  <si>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</si>
  <si>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</si>
  <si>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</si>
  <si>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</si>
  <si>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</si>
  <si>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</si>
  <si>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</si>
  <si>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</si>
  <si>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</si>
  <si>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</si>
  <si>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</si>
  <si>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</si>
  <si>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</si>
  <si>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</si>
  <si>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</si>
  <si>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</si>
  <si>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</si>
  <si>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</si>
  <si>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</si>
  <si>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</si>
  <si>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</si>
  <si>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</si>
  <si>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</si>
  <si>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</si>
  <si>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</si>
  <si>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</si>
  <si>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</si>
  <si>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</si>
  <si>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</si>
  <si>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</si>
  <si>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</si>
  <si>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</si>
  <si>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</si>
  <si>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</si>
  <si>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</si>
  <si>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</si>
  <si>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</si>
  <si>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</si>
  <si>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</si>
  <si>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</si>
  <si>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</si>
  <si>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</si>
  <si>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</si>
  <si>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</si>
  <si>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</si>
  <si>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</si>
  <si>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</si>
  <si>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</si>
  <si>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</si>
  <si>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</si>
  <si>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</si>
  <si>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</si>
  <si>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</si>
  <si>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</si>
  <si>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</si>
  <si>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</si>
  <si>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</si>
  <si>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</si>
  <si>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</si>
  <si>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</si>
  <si>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</si>
  <si>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</si>
  <si>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</si>
  <si>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</si>
  <si>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</si>
  <si>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</si>
  <si>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</si>
  <si>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</si>
  <si>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</si>
  <si>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</si>
  <si>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</si>
  <si>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</si>
  <si>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</si>
  <si>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</si>
  <si>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</si>
  <si>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</si>
  <si>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</si>
  <si>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</si>
  <si>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</si>
  <si>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</si>
  <si>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</si>
  <si>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</si>
  <si>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</si>
  <si>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</si>
  <si>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</si>
  <si>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</si>
  <si>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</si>
  <si>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</si>
  <si>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</si>
  <si>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</si>
  <si>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</si>
  <si>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</si>
  <si>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</si>
  <si>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</si>
  <si>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</si>
  <si>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</si>
  <si>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</si>
  <si>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</si>
  <si>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</si>
  <si>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</si>
  <si>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</si>
  <si>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</si>
  <si>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</si>
  <si>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</si>
  <si>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</si>
  <si>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</si>
  <si>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</si>
  <si>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</si>
  <si>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</si>
  <si>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</si>
  <si>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</si>
  <si>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</si>
  <si>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</si>
  <si>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</si>
  <si>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</si>
  <si>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</si>
  <si>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</si>
  <si>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</si>
  <si>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</si>
  <si>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</si>
  <si>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</si>
  <si>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</si>
  <si>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</si>
  <si>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</si>
  <si>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</si>
  <si>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</si>
  <si>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</si>
  <si>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</si>
  <si>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</si>
  <si>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</si>
  <si>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</si>
  <si>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</si>
  <si>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</si>
  <si>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</si>
  <si>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</si>
  <si>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</si>
  <si>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</si>
  <si>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</si>
  <si>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</si>
  <si>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</si>
  <si>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</si>
  <si>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</si>
  <si>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</si>
  <si>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</si>
  <si>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</si>
  <si>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</si>
  <si>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</si>
  <si>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</si>
  <si>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</si>
  <si>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</si>
  <si>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</si>
  <si>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</si>
  <si>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</si>
  <si>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</si>
  <si>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</si>
  <si>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</si>
  <si>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</si>
  <si>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</si>
  <si>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</si>
  <si>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</si>
  <si>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</si>
  <si>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</si>
  <si>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</si>
  <si>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</si>
  <si>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</si>
  <si>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</si>
  <si>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</si>
  <si>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</si>
  <si>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</si>
  <si>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</si>
  <si>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</si>
  <si>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</si>
  <si>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</si>
  <si>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</si>
  <si>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</si>
  <si>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</si>
  <si>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</si>
  <si>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</si>
  <si>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</si>
  <si>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</si>
  <si>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</si>
  <si>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</si>
  <si>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</si>
  <si>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</si>
  <si>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</si>
  <si>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</si>
  <si>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</si>
  <si>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</si>
  <si>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</si>
  <si>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</si>
  <si>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</si>
  <si>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</si>
  <si>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</si>
  <si>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</si>
  <si>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</si>
  <si>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</si>
  <si>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</si>
  <si>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</si>
  <si>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</si>
  <si>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</si>
  <si>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</si>
  <si>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</si>
  <si>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</si>
  <si>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</si>
  <si>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</si>
  <si>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</si>
  <si>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</si>
  <si>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</si>
  <si>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</si>
  <si>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</si>
  <si>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</si>
  <si>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</si>
  <si>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</si>
  <si>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</si>
  <si>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</si>
  <si>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</si>
  <si>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</si>
  <si>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</si>
  <si>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</si>
  <si>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</si>
  <si>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</si>
  <si>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</si>
  <si>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</si>
  <si>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</si>
  <si>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</si>
  <si>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</si>
  <si>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</si>
  <si>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</si>
  <si>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</si>
  <si>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</si>
  <si>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</si>
  <si>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</si>
  <si>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</si>
  <si>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</si>
  <si>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</si>
  <si>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</si>
  <si>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</si>
  <si>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</si>
  <si>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</si>
  <si>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</si>
  <si>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</si>
  <si>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</si>
  <si>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</si>
  <si>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</si>
  <si>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</si>
  <si>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</si>
  <si>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</si>
  <si>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</si>
  <si>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</si>
  <si>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</si>
  <si>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</si>
  <si>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</si>
  <si>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</si>
  <si>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</si>
  <si>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</si>
  <si>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</si>
  <si>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</si>
  <si>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</si>
  <si>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</si>
  <si>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</si>
  <si>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</si>
  <si>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</si>
  <si>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</si>
  <si>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</si>
  <si>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</si>
  <si>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</si>
  <si>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</si>
  <si>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</si>
  <si>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</si>
  <si>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</si>
  <si>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</si>
  <si>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</si>
  <si>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</si>
  <si>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</si>
  <si>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</si>
  <si>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</si>
  <si>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</si>
  <si>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</si>
  <si>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</si>
  <si>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</si>
  <si>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</si>
  <si>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</si>
  <si>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</si>
  <si>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</si>
  <si>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</si>
  <si>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</si>
  <si>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</si>
  <si>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</si>
  <si>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</si>
  <si>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</si>
  <si>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</si>
  <si>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</si>
  <si>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</si>
  <si>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</si>
  <si>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</si>
  <si>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Mme Samah SLAIMI</t>
  </si>
  <si>
    <t>Poubelle commune avec rayon FLEG</t>
  </si>
  <si>
    <t>Correct</t>
  </si>
  <si>
    <t>HR 51%, correct</t>
  </si>
  <si>
    <t>T°(affichée)=3°C, T°(mesurée)=4,1°C</t>
  </si>
  <si>
    <t>La lame de la trancheuse et son support sont écaillés. Le risque de contamination entre les débris de la lame et les produits de charcuterie est accru à ce niveau</t>
  </si>
  <si>
    <t>réparer ou remplacer les poubelles</t>
  </si>
  <si>
    <t>Le lave mains de la poissonnerie était bouché.
Le lave mains de la vestiaire est à ouverture manuelle, le respect de l'hygiène des mains est difficile à ce niveau</t>
  </si>
  <si>
    <t>MEDINA JADIDA</t>
  </si>
  <si>
    <t>Directeur du magasin et Chefs des rayons</t>
  </si>
  <si>
    <t>Les systèmes à pédale des poubelles (boucherie, charcuterie et salle de repos) n'étaient pas fonctionnelles</t>
  </si>
  <si>
    <t>Température affichée +10°C</t>
  </si>
  <si>
    <t xml:space="preserve">La planche de découpe présentait des traces de moisissures, les fissures sont difficiles à nettoyer. </t>
  </si>
  <si>
    <t xml:space="preserve">Raboter les planches </t>
  </si>
  <si>
    <t xml:space="preserve">Le support de la planche de découpe au niveau du laboratoire est usée </t>
  </si>
  <si>
    <t xml:space="preserve">Remplacer le support </t>
  </si>
  <si>
    <t>Le foie de bœuf est entreposé dans un récipient sans égouttoir. Le produit baigne dans sont exsudat</t>
  </si>
  <si>
    <t xml:space="preserve">Prévoir un égouttoir </t>
  </si>
  <si>
    <t>T°(affichée)=+3,8°C, T° (mesurée)=+3°C</t>
  </si>
  <si>
    <t>T°(affichée)=5°C, T°(mesurée)=4,9°C</t>
  </si>
  <si>
    <t>La vitre du meuble frigorifique est brisée. Remplacer l'élément défaillant</t>
  </si>
  <si>
    <t>Fixer la porte du local poubelle</t>
  </si>
  <si>
    <t xml:space="preserve">Améliorer le rangement du congélateur </t>
  </si>
  <si>
    <t>Le relevé mensuel de la thermosonde n'était pas enregistré pour le mois de janvier 2018</t>
  </si>
  <si>
    <t>Les brochettes sont exposées au niveau de la chambre froide sur un support non propre.
La hotte n'était pas propre.</t>
  </si>
  <si>
    <t>L'exposition des produits finis sur des papiers aluminium est fortement déconseillée. Une réaction chimique entre les produits et les débris d'aluminium peut se produire et nuire à la santé des consommateurs.</t>
  </si>
  <si>
    <t>Les produits sont exposés à la température du magasin</t>
  </si>
  <si>
    <t>M Souheil DRAOUI</t>
  </si>
  <si>
    <t>Le chef rayon (Chakib)</t>
  </si>
  <si>
    <t>L'autocontrôle du nettoyage n'était pas quotidien.</t>
  </si>
  <si>
    <t>La durée d'exposition des produits était enregistré 4h par défaut.</t>
  </si>
  <si>
    <t>Veuillez assurer l'étiquetage des produits entamés.</t>
  </si>
  <si>
    <t>La quantité réceptionné du produit poulet pack était de 44kg et celle tracé était de 31kg (manque 13kg). La traçabilité était défaillante à ce niveau.</t>
  </si>
  <si>
    <t>Le glaçage n'était pas satisfaisant.</t>
  </si>
  <si>
    <t>Renforcer le nettoyage au niveau pates, sucre, farine.</t>
  </si>
  <si>
    <t>Présence de 8 récipients dépourvus de louches.</t>
  </si>
  <si>
    <t>Mettre en place une louche pour chaque produit.</t>
  </si>
  <si>
    <t>Les boules de harissa n'étaient pas identifiés. Assurer l'étiquetage.</t>
  </si>
  <si>
    <t>Absence de papier essuie mains dans les sanitaires hommes et femmes.</t>
  </si>
  <si>
    <t>Présence d'un morceau de fromage "gouda rouge" dont la DLC était le jour de l'audit. La date de retrait n'a pas était respecté.</t>
  </si>
  <si>
    <t>Présence de 6 morceaux de fromages entamés et non identifiés.
Présence de 3 boudins de charcuterie entamés et non identifiés.
Présence d'une meule de fromage "tom de bizerte" dont l'étiquette n'était pas lisible. Le suivi ne peut pas être réalisé pour ce produit.</t>
  </si>
  <si>
    <t xml:space="preserve">L'enregistrement de la température mensuelle dans le petit tableau n'était pas réalisé pour les mois avril et mai. </t>
  </si>
  <si>
    <t>Présence d'odeur désagréable au niveau vestiaire des hommes.</t>
  </si>
  <si>
    <t>Le sol était ébréché au niveau de la porte de réception.</t>
  </si>
  <si>
    <t>Hygrométrie 47%, correct.</t>
  </si>
  <si>
    <t>Présence de givre au niveau du meuble des produits surgelés.</t>
  </si>
  <si>
    <t>Meuble froid d'exposition des yaourts:
T° affichée: 3°C
T° mesurée: 10°C</t>
  </si>
  <si>
    <t xml:space="preserve">La température des produits varie entre 9°C et 13°C . </t>
  </si>
  <si>
    <t>Assurer une température de 4°C à 6°C pour ces produits.</t>
  </si>
  <si>
    <t>Veuillez remplacer les lampes non fonctionnelles au niveau du rayon.</t>
  </si>
  <si>
    <t>Veuillez remplacer la lampe non fonctionnelle au dessus de l'étal.</t>
  </si>
  <si>
    <t>Veuillez assurer la réparation.</t>
  </si>
  <si>
    <t>Absence de distributeur savon liquide dans les sanitaires des femmes.</t>
  </si>
  <si>
    <t>Présence de traces de rouilles au niveau bouche de la machine de fabrique de glaçon.</t>
  </si>
  <si>
    <t>Absence de DEIV dans le local poubelles.</t>
  </si>
  <si>
    <t>Présence de deux DEIV non fonctionnels au rayon charcuteries et fromages.</t>
  </si>
  <si>
    <t>Taux de réalisation du plan d'action précédent</t>
  </si>
  <si>
    <t>Le système d'extraction d'air présent dans les sanitaires hommes et femmes n'était pas fonctionnel.</t>
  </si>
  <si>
    <t>La pédale de la poubelle était rompue au niveau rayon charcuteries et fromages.</t>
  </si>
  <si>
    <t>Stagnation d'eau dans le laboratoire de la boucherie. La bouche d'évacuation était élevée par rapport au sol. Revoir pente.</t>
  </si>
  <si>
    <t>Assurer un enregistrement quotidien de la traçabilité.</t>
  </si>
  <si>
    <t>Veuillez assurer l'enregistrement sur la fiche de traçabilité pour assurer le suivi des produits.</t>
  </si>
  <si>
    <t>Veuillez utiliser des égouttoirs pour remédier a cet écart.</t>
  </si>
  <si>
    <t>Assurer le balisage en arabe et en français pour tous les produits exposés.</t>
  </si>
  <si>
    <t>Utilisation d'insecticide sous pression.</t>
  </si>
  <si>
    <t>La peinture du meuble d'exposition des produits était écaillée.</t>
  </si>
  <si>
    <t>Le produit 20X20 Pralinée ouvert le 12/05/18 est non tracé. Le carton contient 6 pièces et on a tracé 7 pièces. La traçabilité est défaillante à ce niveau.</t>
  </si>
  <si>
    <t>Les feuilles d'enregistrement de la traçabilité du 20/05/18 et du 02/06/18 étaient manquantes. La traçabilité n'a pas était réalisée.</t>
  </si>
  <si>
    <t>Veuillez enregistrer l'heur e de fin d'exposition de la dernière pièce vendue du produit exposé.</t>
  </si>
  <si>
    <t>La  meule gouda rouge pèse 2,6kg et la quantité tracé était de 2,2kg (manque 400g non tracés).
Les produits edam allouche et tom de bizerte ouverts le 01/06/2018 n'étaient pas tracés.
La traçabilité du produit saucisson à l'ail "el mazraa" était défaillante. présence de deux dates d'ouverture alors que le produit entamé le 20/05/2018 n'était pas encore achevé.</t>
  </si>
  <si>
    <t>Présence de foie de bœuf stocké dans un récipient et baignant dans son exsudat (remarque récurrente).</t>
  </si>
  <si>
    <t>La quantité réceptionné du produit moule demi coquillage était de 20kg et celle tracée était de 12,7kg (manque 7,3kg). La traçabilité était défaillante pour ce produit.</t>
  </si>
  <si>
    <t>Les meubles d'exposition des produits n'étaient aptes à protéger les préparations</t>
  </si>
  <si>
    <t>Présence de givre dans le meuble froid négatif des produits surgelés.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</si>
</sst>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4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color theme="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7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14" fillId="0" borderId="3" xfId="0" applyFont="1" applyFill="1" applyBorder="1" applyAlignment="1" applyProtection="1">
      <alignment vertical="center" wrapText="1"/>
      <protection locked="0"/>
    </xf>
    <xf numFmtId="0" fontId="14" fillId="0" borderId="1" xfId="0" applyFont="1" applyBorder="1" applyAlignment="1" applyProtection="1">
      <alignment vertical="center"/>
      <protection locked="0"/>
    </xf>
    <xf numFmtId="0" fontId="18" fillId="0" borderId="1" xfId="0" applyFont="1" applyBorder="1" applyAlignment="1" applyProtection="1">
      <alignment vertical="center" wrapText="1"/>
      <protection locked="0"/>
    </xf>
    <xf numFmtId="0" fontId="8" fillId="0" borderId="1" xfId="0" applyFont="1" applyBorder="1" applyAlignment="1" applyProtection="1">
      <alignment vertical="center"/>
      <protection locked="0"/>
    </xf>
    <xf numFmtId="0" fontId="14" fillId="2" borderId="1" xfId="1" applyFont="1" applyFill="1" applyBorder="1" applyAlignment="1" applyProtection="1">
      <alignment horizontal="left" wrapText="1"/>
    </xf>
    <xf numFmtId="0" fontId="14" fillId="2" borderId="1" xfId="1" applyFont="1" applyFill="1" applyBorder="1" applyAlignment="1" applyProtection="1">
      <alignment horizontal="left" vertical="center" wrapText="1"/>
      <protection locked="0"/>
    </xf>
    <xf numFmtId="165" fontId="8" fillId="14" borderId="1" xfId="0" applyNumberFormat="1" applyFont="1" applyFill="1" applyBorder="1" applyProtection="1">
      <protection locked="0"/>
    </xf>
    <xf numFmtId="9" fontId="8" fillId="16" borderId="1" xfId="0" applyNumberFormat="1" applyFont="1" applyFill="1" applyBorder="1" applyProtection="1">
      <protection locked="0"/>
    </xf>
    <xf numFmtId="165" fontId="8" fillId="16" borderId="1" xfId="0" applyNumberFormat="1" applyFont="1" applyFill="1" applyBorder="1" applyProtection="1">
      <protection locked="0"/>
    </xf>
    <xf numFmtId="0" fontId="14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43" fillId="2" borderId="0" xfId="0" applyFont="1" applyFill="1"/>
    <xf numFmtId="0" fontId="8" fillId="2" borderId="1" xfId="0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0.96666666666666667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0995248"/>
        <c:axId val="1180995792"/>
      </c:barChart>
      <c:catAx>
        <c:axId val="1180995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0995792"/>
        <c:crosses val="autoZero"/>
        <c:auto val="1"/>
        <c:lblAlgn val="ctr"/>
        <c:lblOffset val="100"/>
        <c:noMultiLvlLbl val="0"/>
      </c:catAx>
      <c:valAx>
        <c:axId val="1180995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0995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0.9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3396208"/>
        <c:axId val="1183394576"/>
      </c:barChart>
      <c:catAx>
        <c:axId val="1183396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3394576"/>
        <c:crosses val="autoZero"/>
        <c:auto val="1"/>
        <c:lblAlgn val="ctr"/>
        <c:lblOffset val="100"/>
        <c:noMultiLvlLbl val="0"/>
      </c:catAx>
      <c:valAx>
        <c:axId val="1183394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3396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6235280"/>
        <c:axId val="1186232560"/>
      </c:barChart>
      <c:catAx>
        <c:axId val="1186235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6232560"/>
        <c:crosses val="autoZero"/>
        <c:auto val="1"/>
        <c:lblAlgn val="ctr"/>
        <c:lblOffset val="100"/>
        <c:noMultiLvlLbl val="0"/>
      </c:catAx>
      <c:valAx>
        <c:axId val="1186232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6235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6223312"/>
        <c:axId val="1186228752"/>
      </c:barChart>
      <c:catAx>
        <c:axId val="1186223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6228752"/>
        <c:crosses val="autoZero"/>
        <c:auto val="1"/>
        <c:lblAlgn val="ctr"/>
        <c:lblOffset val="100"/>
        <c:noMultiLvlLbl val="0"/>
      </c:catAx>
      <c:valAx>
        <c:axId val="11862287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6223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6222224"/>
        <c:axId val="1186233648"/>
      </c:barChart>
      <c:catAx>
        <c:axId val="1186222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6233648"/>
        <c:crosses val="autoZero"/>
        <c:auto val="1"/>
        <c:lblAlgn val="ctr"/>
        <c:lblOffset val="100"/>
        <c:noMultiLvlLbl val="0"/>
      </c:catAx>
      <c:valAx>
        <c:axId val="1186233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6222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6230928"/>
        <c:axId val="1186229840"/>
      </c:barChart>
      <c:catAx>
        <c:axId val="118623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6229840"/>
        <c:crosses val="autoZero"/>
        <c:auto val="1"/>
        <c:lblAlgn val="ctr"/>
        <c:lblOffset val="100"/>
        <c:noMultiLvlLbl val="0"/>
      </c:catAx>
      <c:valAx>
        <c:axId val="1186229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6230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0.89035087719298245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6232016"/>
        <c:axId val="1186223856"/>
      </c:barChart>
      <c:catAx>
        <c:axId val="1186232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6223856"/>
        <c:crosses val="autoZero"/>
        <c:auto val="1"/>
        <c:lblAlgn val="ctr"/>
        <c:lblOffset val="100"/>
        <c:noMultiLvlLbl val="0"/>
      </c:catAx>
      <c:valAx>
        <c:axId val="1186223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6232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0.98479729729729726</c:v>
                </c:pt>
                <c:pt idx="1">
                  <c:v>0.90666666666666662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6224400"/>
        <c:axId val="1186226032"/>
      </c:barChart>
      <c:catAx>
        <c:axId val="1186224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6226032"/>
        <c:crosses val="autoZero"/>
        <c:auto val="1"/>
        <c:lblAlgn val="ctr"/>
        <c:lblOffset val="100"/>
        <c:noMultiLvlLbl val="0"/>
      </c:catAx>
      <c:valAx>
        <c:axId val="11862260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6224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0.97515726933830382</c:v>
                </c:pt>
                <c:pt idx="1">
                  <c:v>0.89850877192982459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186228208"/>
        <c:axId val="1186230384"/>
        <c:extLst xmlns:c16r2="http://schemas.microsoft.com/office/drawing/2015/06/chart"/>
      </c:barChart>
      <c:catAx>
        <c:axId val="118622820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6230384"/>
        <c:crosses val="autoZero"/>
        <c:auto val="1"/>
        <c:lblAlgn val="ctr"/>
        <c:lblOffset val="100"/>
        <c:noMultiLvlLbl val="0"/>
      </c:catAx>
      <c:valAx>
        <c:axId val="118623038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6228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0.75</c:v>
                </c:pt>
                <c:pt idx="1">
                  <c:v>0.98214285714285721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188709248"/>
        <c:axId val="1188701088"/>
        <c:extLst xmlns:c16r2="http://schemas.microsoft.com/office/drawing/2015/06/chart"/>
      </c:barChart>
      <c:catAx>
        <c:axId val="1188709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8701088"/>
        <c:crosses val="autoZero"/>
        <c:auto val="1"/>
        <c:lblAlgn val="ctr"/>
        <c:lblOffset val="100"/>
        <c:noMultiLvlLbl val="0"/>
      </c:catAx>
      <c:valAx>
        <c:axId val="1188701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8709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1</c:v>
                </c:pt>
                <c:pt idx="1">
                  <c:v>0.98484848484848486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0996336"/>
        <c:axId val="1180991440"/>
      </c:barChart>
      <c:catAx>
        <c:axId val="1180996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0991440"/>
        <c:crosses val="autoZero"/>
        <c:auto val="1"/>
        <c:lblAlgn val="ctr"/>
        <c:lblOffset val="100"/>
        <c:noMultiLvlLbl val="0"/>
      </c:catAx>
      <c:valAx>
        <c:axId val="1180991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0996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0.95714285714285718</c:v>
                </c:pt>
                <c:pt idx="1">
                  <c:v>0.84722222222222221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0989264"/>
        <c:axId val="1180990896"/>
      </c:barChart>
      <c:catAx>
        <c:axId val="1180989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0990896"/>
        <c:crosses val="autoZero"/>
        <c:auto val="1"/>
        <c:lblAlgn val="ctr"/>
        <c:lblOffset val="100"/>
        <c:noMultiLvlLbl val="0"/>
      </c:catAx>
      <c:valAx>
        <c:axId val="11809908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0989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1</c:v>
                </c:pt>
                <c:pt idx="1">
                  <c:v>0.63636363636363635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3402192"/>
        <c:axId val="1183390224"/>
      </c:barChart>
      <c:catAx>
        <c:axId val="118340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3390224"/>
        <c:crosses val="autoZero"/>
        <c:auto val="1"/>
        <c:lblAlgn val="ctr"/>
        <c:lblOffset val="100"/>
        <c:noMultiLvlLbl val="0"/>
      </c:catAx>
      <c:valAx>
        <c:axId val="1183390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3402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0.9242424242424242</c:v>
                </c:pt>
                <c:pt idx="1">
                  <c:v>0.93939393939393945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3403824"/>
        <c:axId val="1183391312"/>
      </c:barChart>
      <c:catAx>
        <c:axId val="1183403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3391312"/>
        <c:crosses val="autoZero"/>
        <c:auto val="1"/>
        <c:lblAlgn val="ctr"/>
        <c:lblOffset val="100"/>
        <c:noMultiLvlLbl val="0"/>
      </c:catAx>
      <c:valAx>
        <c:axId val="118339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3403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0.98571428571428577</c:v>
                </c:pt>
                <c:pt idx="1">
                  <c:v>0.94285714285714284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3404368"/>
        <c:axId val="1183401104"/>
      </c:barChart>
      <c:catAx>
        <c:axId val="1183404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3401104"/>
        <c:crosses val="autoZero"/>
        <c:auto val="1"/>
        <c:lblAlgn val="ctr"/>
        <c:lblOffset val="100"/>
        <c:noMultiLvlLbl val="0"/>
      </c:catAx>
      <c:valAx>
        <c:axId val="11834011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3404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0.97916666666666663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3400560"/>
        <c:axId val="1183404912"/>
      </c:barChart>
      <c:catAx>
        <c:axId val="11834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3404912"/>
        <c:crosses val="autoZero"/>
        <c:auto val="1"/>
        <c:lblAlgn val="ctr"/>
        <c:lblOffset val="100"/>
        <c:noMultiLvlLbl val="0"/>
      </c:catAx>
      <c:valAx>
        <c:axId val="1183404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3400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0.97058823529411764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3391856"/>
        <c:axId val="1183401648"/>
      </c:barChart>
      <c:catAx>
        <c:axId val="118339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3401648"/>
        <c:crosses val="autoZero"/>
        <c:auto val="1"/>
        <c:lblAlgn val="ctr"/>
        <c:lblOffset val="100"/>
        <c:noMultiLvlLbl val="0"/>
      </c:catAx>
      <c:valAx>
        <c:axId val="1183401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3391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1</c:v>
                </c:pt>
                <c:pt idx="1">
                  <c:v>0.98275862068965514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3393488"/>
        <c:axId val="1183395664"/>
      </c:barChart>
      <c:catAx>
        <c:axId val="1183393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3395664"/>
        <c:crosses val="autoZero"/>
        <c:auto val="1"/>
        <c:lblAlgn val="ctr"/>
        <c:lblOffset val="100"/>
        <c:noMultiLvlLbl val="0"/>
      </c:catAx>
      <c:valAx>
        <c:axId val="1183395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33934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zoomScaleSheetLayoutView="100" workbookViewId="0">
      <selection activeCell="D1" sqref="D1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10" t="s">
        <v>324</v>
      </c>
      <c r="B18" s="310"/>
      <c r="C18" s="310"/>
      <c r="D18" s="311" t="s">
        <v>416</v>
      </c>
      <c r="E18" s="311"/>
      <c r="F18" s="311"/>
      <c r="G18" s="311"/>
      <c r="H18" s="311"/>
      <c r="I18" s="311"/>
      <c r="J18" s="311"/>
      <c r="K18" s="311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12" t="s">
        <v>325</v>
      </c>
      <c r="B21" s="312"/>
      <c r="C21" s="312"/>
      <c r="D21" s="312"/>
      <c r="E21" s="312"/>
      <c r="F21" s="312"/>
      <c r="G21" s="312"/>
      <c r="H21" s="312"/>
      <c r="I21" s="312"/>
      <c r="J21" s="312"/>
      <c r="K21" s="312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6" t="s">
        <v>327</v>
      </c>
      <c r="C23" s="306"/>
      <c r="D23" s="78"/>
      <c r="E23" s="78"/>
      <c r="F23" s="78"/>
      <c r="G23" s="78"/>
      <c r="H23" s="78"/>
      <c r="I23" s="78"/>
      <c r="J23" s="77" t="str">
        <f>D18</f>
        <v>MEDINA JADIDA</v>
      </c>
    </row>
    <row r="24" spans="1:11" ht="33" customHeight="1" x14ac:dyDescent="0.25">
      <c r="A24" s="86" t="s">
        <v>328</v>
      </c>
      <c r="B24" s="305">
        <f>AVERAGE('A1 Exploitation'!D549,'A1 Technique'!D199)</f>
        <v>0.97515726933830382</v>
      </c>
      <c r="C24" s="305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5">
        <f>AVERAGE('A2 Exploitation'!D549,'A2 Technique'!D199)</f>
        <v>0.89850877192982459</v>
      </c>
      <c r="C25" s="305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5">
        <f>AVERAGE('A3 Exploitation'!D549,'A3 Technique'!D199)</f>
        <v>0</v>
      </c>
      <c r="C26" s="305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5">
        <f>AVERAGE('A4 Exploitation'!D549,'A4 Technique'!D199)</f>
        <v>0</v>
      </c>
      <c r="C27" s="305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5">
        <f>AVERAGE('A5 Exploitation'!D549,'A5 Technique'!D199)</f>
        <v>0</v>
      </c>
      <c r="C28" s="305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5">
        <f>AVERAGE('A6 Exploitation'!D549,'A6 Technique'!D199)</f>
        <v>0</v>
      </c>
      <c r="C29" s="305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6" t="s">
        <v>334</v>
      </c>
      <c r="C33" s="306"/>
      <c r="D33" s="78"/>
      <c r="E33" s="78"/>
      <c r="F33" s="78"/>
      <c r="G33" s="78"/>
      <c r="H33" s="78"/>
      <c r="I33" s="78"/>
      <c r="J33" s="77" t="str">
        <f>D18</f>
        <v>MEDINA JADIDA</v>
      </c>
    </row>
    <row r="34" spans="1:10" ht="33" customHeight="1" x14ac:dyDescent="0.25">
      <c r="A34" s="86" t="s">
        <v>328</v>
      </c>
      <c r="B34" s="305">
        <f>'A1 Exploitation'!D549</f>
        <v>0.98479729729729726</v>
      </c>
      <c r="C34" s="305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5">
        <f>'A2 Exploitation'!D549</f>
        <v>0.90666666666666662</v>
      </c>
      <c r="C35" s="305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5">
        <f>'A3 Exploitation'!D549</f>
        <v>0</v>
      </c>
      <c r="C36" s="305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5">
        <f>'A4 Exploitation'!D549</f>
        <v>0</v>
      </c>
      <c r="C37" s="305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5">
        <f>'A5 Exploitation'!D549</f>
        <v>0</v>
      </c>
      <c r="C38" s="305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5">
        <f>'A6 Exploitation'!D549</f>
        <v>0</v>
      </c>
      <c r="C39" s="305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9" t="s">
        <v>335</v>
      </c>
      <c r="C42" s="309"/>
      <c r="D42" s="78"/>
      <c r="E42" s="78"/>
      <c r="F42" s="78"/>
      <c r="G42" s="78"/>
      <c r="H42" s="78"/>
      <c r="I42" s="78"/>
      <c r="J42" s="77" t="str">
        <f>D18</f>
        <v>MEDINA JADIDA</v>
      </c>
    </row>
    <row r="43" spans="1:10" ht="33" customHeight="1" x14ac:dyDescent="0.25">
      <c r="A43" s="86" t="s">
        <v>328</v>
      </c>
      <c r="B43" s="305">
        <f>AVERAGE('A1 Exploitation'!D547, 'A1 Technique'!D197)</f>
        <v>0.75</v>
      </c>
      <c r="C43" s="305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5">
        <f>AVERAGE('A2 Exploitation'!D547, 'A2 Technique'!D197)</f>
        <v>0.98214285714285721</v>
      </c>
      <c r="C44" s="305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5" t="e">
        <f>AVERAGE('A3 Exploitation'!D547, 'A3 Technique'!D197)</f>
        <v>#DIV/0!</v>
      </c>
      <c r="C45" s="305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5" t="e">
        <f>AVERAGE('A4 Exploitation'!D547, 'A4 Technique'!D197)</f>
        <v>#DIV/0!</v>
      </c>
      <c r="C46" s="305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5" t="e">
        <f>AVERAGE('A5 Exploitation'!D547, 'A5 Technique'!D197)</f>
        <v>#DIV/0!</v>
      </c>
      <c r="C47" s="305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5" t="e">
        <f>AVERAGE('A6 Exploitation'!D547, 'A6 Technique'!D197)</f>
        <v>#DIV/0!</v>
      </c>
      <c r="C48" s="305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6" t="s">
        <v>336</v>
      </c>
      <c r="C51" s="306"/>
      <c r="D51" s="78"/>
      <c r="E51" s="78"/>
      <c r="F51" s="78"/>
      <c r="G51" s="78"/>
      <c r="H51" s="78"/>
      <c r="I51" s="78"/>
      <c r="J51" s="77" t="str">
        <f>D18</f>
        <v>MEDINA JADIDA</v>
      </c>
    </row>
    <row r="52" spans="1:10" ht="33" customHeight="1" x14ac:dyDescent="0.25">
      <c r="A52" s="86" t="s">
        <v>328</v>
      </c>
      <c r="B52" s="308">
        <f>'A1 Exploitation'!D46</f>
        <v>1</v>
      </c>
      <c r="C52" s="308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8">
        <f>'A2 Exploitation'!D46</f>
        <v>0.96666666666666667</v>
      </c>
      <c r="C53" s="308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8">
        <f>'A3 Exploitation'!D46</f>
        <v>0</v>
      </c>
      <c r="C54" s="308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8">
        <f>'A4 Exploitation'!D46</f>
        <v>0</v>
      </c>
      <c r="C55" s="308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8">
        <f>'A5 Exploitation'!D46</f>
        <v>0</v>
      </c>
      <c r="C56" s="308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8">
        <f>'A6 Exploitation'!D46</f>
        <v>0</v>
      </c>
      <c r="C57" s="308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6" t="s">
        <v>337</v>
      </c>
      <c r="C60" s="306"/>
      <c r="D60" s="78"/>
      <c r="E60" s="78"/>
      <c r="F60" s="78"/>
      <c r="G60" s="78"/>
      <c r="H60" s="78"/>
      <c r="I60" s="78"/>
      <c r="J60" s="77" t="str">
        <f>D18</f>
        <v>MEDINA JADIDA</v>
      </c>
    </row>
    <row r="61" spans="1:10" ht="33" customHeight="1" x14ac:dyDescent="0.25">
      <c r="A61" s="86" t="s">
        <v>328</v>
      </c>
      <c r="B61" s="305">
        <f>'A1 Exploitation'!D103</f>
        <v>1</v>
      </c>
      <c r="C61" s="305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5">
        <f>'A2 Exploitation'!D103</f>
        <v>0.98484848484848486</v>
      </c>
      <c r="C62" s="305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5">
        <f>'A3 Exploitation'!D103</f>
        <v>0</v>
      </c>
      <c r="C63" s="305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5">
        <f>'A4 Exploitation'!D103</f>
        <v>0</v>
      </c>
      <c r="C64" s="305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5">
        <f>'A5 Exploitation'!D103</f>
        <v>0</v>
      </c>
      <c r="C65" s="305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5">
        <f>'A6 Exploitation'!D103</f>
        <v>0</v>
      </c>
      <c r="C66" s="305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6" t="s">
        <v>338</v>
      </c>
      <c r="C69" s="306"/>
      <c r="D69" s="78"/>
      <c r="E69" s="78"/>
      <c r="F69" s="78"/>
      <c r="G69" s="78"/>
      <c r="H69" s="78"/>
      <c r="I69" s="78"/>
      <c r="J69" s="77" t="str">
        <f>D18</f>
        <v>MEDINA JADIDA</v>
      </c>
    </row>
    <row r="70" spans="1:10" ht="33" customHeight="1" x14ac:dyDescent="0.25">
      <c r="A70" s="86" t="s">
        <v>328</v>
      </c>
      <c r="B70" s="305">
        <f>'A1 Exploitation'!D158</f>
        <v>0.95714285714285718</v>
      </c>
      <c r="C70" s="305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5">
        <f>'A2 Exploitation'!D158</f>
        <v>0.84722222222222221</v>
      </c>
      <c r="C71" s="305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5">
        <f>'A3 Exploitation'!D158</f>
        <v>0</v>
      </c>
      <c r="C72" s="305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5">
        <f>'A4 Exploitation'!D158</f>
        <v>0</v>
      </c>
      <c r="C73" s="305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5">
        <f>'A5 Exploitation'!D158</f>
        <v>0</v>
      </c>
      <c r="C74" s="305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5">
        <f>'A6 Exploitation'!D158</f>
        <v>0</v>
      </c>
      <c r="C75" s="305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6" t="s">
        <v>339</v>
      </c>
      <c r="C78" s="306"/>
      <c r="D78" s="78"/>
      <c r="E78" s="78"/>
      <c r="F78" s="78"/>
      <c r="G78" s="78"/>
      <c r="H78" s="78"/>
      <c r="I78" s="78"/>
      <c r="J78" s="77" t="str">
        <f>D18</f>
        <v>MEDINA JADIDA</v>
      </c>
    </row>
    <row r="79" spans="1:10" ht="33" customHeight="1" x14ac:dyDescent="0.25">
      <c r="A79" s="86" t="s">
        <v>328</v>
      </c>
      <c r="B79" s="305">
        <f>'A1 Exploitation'!D205</f>
        <v>1</v>
      </c>
      <c r="C79" s="305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5">
        <f>'A2 Exploitation'!D205</f>
        <v>0.63636363636363635</v>
      </c>
      <c r="C80" s="305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5">
        <f>'A3 Exploitation'!D205</f>
        <v>0</v>
      </c>
      <c r="C81" s="305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5">
        <f>'A4 Exploitation'!D205</f>
        <v>0</v>
      </c>
      <c r="C82" s="305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5">
        <f>'A5 Exploitation'!D205</f>
        <v>0</v>
      </c>
      <c r="C83" s="305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5">
        <f>'A6 Exploitation'!D205</f>
        <v>0</v>
      </c>
      <c r="C84" s="305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6" t="s">
        <v>340</v>
      </c>
      <c r="C87" s="306"/>
      <c r="D87" s="78"/>
      <c r="E87" s="78"/>
      <c r="F87" s="78"/>
      <c r="G87" s="78"/>
      <c r="H87" s="78"/>
      <c r="I87" s="78"/>
      <c r="J87" s="77" t="str">
        <f>D18</f>
        <v>MEDINA JADIDA</v>
      </c>
    </row>
    <row r="88" spans="1:10" ht="33" customHeight="1" x14ac:dyDescent="0.25">
      <c r="A88" s="86" t="s">
        <v>328</v>
      </c>
      <c r="B88" s="305">
        <f>'A1 Exploitation'!D266</f>
        <v>0.9242424242424242</v>
      </c>
      <c r="C88" s="305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5">
        <f>'A2 Exploitation'!D266</f>
        <v>0.93939393939393945</v>
      </c>
      <c r="C89" s="305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5">
        <f>'A3 Exploitation'!D266</f>
        <v>0</v>
      </c>
      <c r="C90" s="305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5">
        <f>'A4 Exploitation'!D266</f>
        <v>0</v>
      </c>
      <c r="C91" s="305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5">
        <f>'A5 Exploitation'!D266</f>
        <v>0</v>
      </c>
      <c r="C92" s="305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5">
        <f>'A6 Exploitation'!D266</f>
        <v>0</v>
      </c>
      <c r="C93" s="305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6" t="s">
        <v>341</v>
      </c>
      <c r="C96" s="306"/>
      <c r="D96" s="78"/>
      <c r="E96" s="78"/>
      <c r="F96" s="78"/>
      <c r="G96" s="78"/>
      <c r="H96" s="78"/>
      <c r="I96" s="78"/>
      <c r="J96" s="77" t="str">
        <f>D18</f>
        <v>MEDINA JADIDA</v>
      </c>
    </row>
    <row r="97" spans="1:10" ht="33" customHeight="1" x14ac:dyDescent="0.25">
      <c r="A97" s="86" t="s">
        <v>328</v>
      </c>
      <c r="B97" s="305">
        <f>'A1 Exploitation'!D318</f>
        <v>0.98571428571428577</v>
      </c>
      <c r="C97" s="305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5">
        <f>'A2 Exploitation'!D318</f>
        <v>0.94285714285714284</v>
      </c>
      <c r="C98" s="305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5">
        <f>'A3 Exploitation'!D318</f>
        <v>0</v>
      </c>
      <c r="C99" s="305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5">
        <f>'A4 Exploitation'!D318</f>
        <v>0</v>
      </c>
      <c r="C100" s="305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5">
        <f>'A5 Exploitation'!D318</f>
        <v>0</v>
      </c>
      <c r="C101" s="305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5">
        <f>'A6 Exploitation'!D318</f>
        <v>0</v>
      </c>
      <c r="C102" s="305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6" t="s">
        <v>342</v>
      </c>
      <c r="C105" s="306"/>
      <c r="D105" s="78"/>
      <c r="E105" s="78"/>
      <c r="F105" s="78"/>
      <c r="G105" s="78"/>
      <c r="H105" s="78"/>
      <c r="I105" s="78"/>
      <c r="J105" s="77" t="str">
        <f>D18</f>
        <v>MEDINA JADIDA</v>
      </c>
    </row>
    <row r="106" spans="1:10" ht="33" customHeight="1" x14ac:dyDescent="0.25">
      <c r="A106" s="86" t="s">
        <v>328</v>
      </c>
      <c r="B106" s="305">
        <f>'A1 Exploitation'!D358</f>
        <v>1</v>
      </c>
      <c r="C106" s="305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5">
        <f>'A2 Exploitation'!D358</f>
        <v>0.97916666666666663</v>
      </c>
      <c r="C107" s="305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5">
        <f>'A3 Exploitation'!D358</f>
        <v>0</v>
      </c>
      <c r="C108" s="305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5">
        <f>'A4 Exploitation'!D358</f>
        <v>0</v>
      </c>
      <c r="C109" s="305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5">
        <f>'A5 Exploitation'!D358</f>
        <v>0</v>
      </c>
      <c r="C110" s="305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5">
        <f>'A6 Exploitation'!D358</f>
        <v>0</v>
      </c>
      <c r="C111" s="305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6" t="s">
        <v>343</v>
      </c>
      <c r="C114" s="306"/>
      <c r="D114" s="78"/>
      <c r="E114" s="78"/>
      <c r="F114" s="78"/>
      <c r="G114" s="78"/>
      <c r="H114" s="78"/>
      <c r="I114" s="78"/>
      <c r="J114" s="77" t="str">
        <f>D18</f>
        <v>MEDINA JADIDA</v>
      </c>
    </row>
    <row r="115" spans="1:10" ht="33" customHeight="1" x14ac:dyDescent="0.25">
      <c r="A115" s="86" t="s">
        <v>328</v>
      </c>
      <c r="B115" s="305">
        <f>'A1 Exploitation'!D391</f>
        <v>1</v>
      </c>
      <c r="C115" s="305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5">
        <f>'A2 Exploitation'!D391</f>
        <v>0.97058823529411764</v>
      </c>
      <c r="C116" s="305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5">
        <f>'A3 Exploitation'!D391</f>
        <v>0</v>
      </c>
      <c r="C117" s="305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5">
        <f>'A4 Exploitation'!D391</f>
        <v>0</v>
      </c>
      <c r="C118" s="305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5">
        <f>'A5 Exploitation'!D391</f>
        <v>0</v>
      </c>
      <c r="C119" s="305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5">
        <f>'A6 Exploitation'!D391</f>
        <v>0</v>
      </c>
      <c r="C120" s="305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6" t="s">
        <v>344</v>
      </c>
      <c r="C123" s="306"/>
      <c r="D123" s="78"/>
      <c r="E123" s="78"/>
      <c r="F123" s="78"/>
      <c r="G123" s="78"/>
      <c r="H123" s="78"/>
      <c r="I123" s="78"/>
      <c r="J123" s="77" t="str">
        <f>D18</f>
        <v>MEDINA JADIDA</v>
      </c>
    </row>
    <row r="124" spans="1:10" ht="33" customHeight="1" x14ac:dyDescent="0.25">
      <c r="A124" s="86" t="s">
        <v>328</v>
      </c>
      <c r="B124" s="305">
        <f>'A1 Exploitation'!D444</f>
        <v>1</v>
      </c>
      <c r="C124" s="305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5">
        <f>'A2 Exploitation'!D444</f>
        <v>0.98275862068965514</v>
      </c>
      <c r="C125" s="305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5">
        <f>'A3 Exploitation'!D444</f>
        <v>0</v>
      </c>
      <c r="C126" s="305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5">
        <f>'A4 Exploitation'!D444</f>
        <v>0</v>
      </c>
      <c r="C127" s="305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5">
        <f>'A5 Exploitation'!D444</f>
        <v>0</v>
      </c>
      <c r="C128" s="305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5">
        <f>'A6 Exploitation'!D444</f>
        <v>0</v>
      </c>
      <c r="C129" s="305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6" t="s">
        <v>345</v>
      </c>
      <c r="C132" s="306"/>
      <c r="D132" s="78"/>
      <c r="E132" s="78"/>
      <c r="F132" s="78"/>
      <c r="G132" s="78"/>
      <c r="H132" s="78"/>
      <c r="I132" s="78"/>
      <c r="J132" s="77" t="str">
        <f>D18</f>
        <v>MEDINA JADIDA</v>
      </c>
    </row>
    <row r="133" spans="1:10" ht="33" customHeight="1" x14ac:dyDescent="0.25">
      <c r="A133" s="86" t="s">
        <v>328</v>
      </c>
      <c r="B133" s="305">
        <f>'A1 Exploitation'!D481</f>
        <v>1</v>
      </c>
      <c r="C133" s="305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5">
        <f>'A2 Exploitation'!D481</f>
        <v>0.9</v>
      </c>
      <c r="C134" s="305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5">
        <f>'A3 Exploitation'!D481</f>
        <v>0</v>
      </c>
      <c r="C135" s="305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5">
        <f>'A4 Exploitation'!D481</f>
        <v>0</v>
      </c>
      <c r="C136" s="305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5">
        <f>'A5 Exploitation'!D481</f>
        <v>0</v>
      </c>
      <c r="C137" s="305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5">
        <f>'A6 Exploitation'!D481</f>
        <v>0</v>
      </c>
      <c r="C138" s="305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6" t="s">
        <v>346</v>
      </c>
      <c r="C141" s="306"/>
      <c r="D141" s="78"/>
      <c r="E141" s="78"/>
      <c r="F141" s="78"/>
      <c r="G141" s="78"/>
      <c r="H141" s="78"/>
      <c r="I141" s="78"/>
      <c r="J141" s="77" t="str">
        <f>D18</f>
        <v>MEDINA JADIDA</v>
      </c>
    </row>
    <row r="142" spans="1:10" ht="33" customHeight="1" x14ac:dyDescent="0.25">
      <c r="A142" s="86" t="s">
        <v>328</v>
      </c>
      <c r="B142" s="305">
        <f>'A1 Exploitation'!D503</f>
        <v>1</v>
      </c>
      <c r="C142" s="305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5">
        <f>'A2 Exploitation'!D503</f>
        <v>0.75</v>
      </c>
      <c r="C143" s="305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5">
        <f>'A3 Exploitation'!D503</f>
        <v>0</v>
      </c>
      <c r="C144" s="305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5">
        <f>'A4 Exploitation'!D503</f>
        <v>0</v>
      </c>
      <c r="C145" s="305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5">
        <f>'A5 Exploitation'!D503</f>
        <v>0</v>
      </c>
      <c r="C146" s="305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5">
        <f>'A6 Exploitation'!D503</f>
        <v>0</v>
      </c>
      <c r="C147" s="305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6" t="s">
        <v>347</v>
      </c>
      <c r="C150" s="306"/>
      <c r="D150" s="78"/>
      <c r="E150" s="78"/>
      <c r="F150" s="78"/>
      <c r="G150" s="78"/>
      <c r="H150" s="78"/>
      <c r="I150" s="78"/>
      <c r="J150" s="77" t="str">
        <f>D18</f>
        <v>MEDINA JADIDA</v>
      </c>
    </row>
    <row r="151" spans="1:10" ht="33" customHeight="1" x14ac:dyDescent="0.25">
      <c r="A151" s="86" t="s">
        <v>328</v>
      </c>
      <c r="B151" s="305">
        <f>'A1 Exploitation'!D514</f>
        <v>1</v>
      </c>
      <c r="C151" s="305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5">
        <f>'A2 Exploitation'!D514</f>
        <v>1</v>
      </c>
      <c r="C152" s="305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5">
        <f>'A3 Exploitation'!D514</f>
        <v>0</v>
      </c>
      <c r="C153" s="305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5">
        <f>'A4 Exploitation'!D514</f>
        <v>0</v>
      </c>
      <c r="C154" s="305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5">
        <f>'A5 Exploitation'!D514</f>
        <v>0</v>
      </c>
      <c r="C155" s="305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5">
        <f>'A6 Exploitation'!D514</f>
        <v>0</v>
      </c>
      <c r="C156" s="305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7"/>
      <c r="C159" s="307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6" t="s">
        <v>348</v>
      </c>
      <c r="C160" s="306"/>
      <c r="D160" s="78"/>
      <c r="E160" s="78"/>
      <c r="F160" s="78"/>
      <c r="G160" s="78"/>
      <c r="H160" s="78"/>
      <c r="I160" s="78"/>
      <c r="J160" s="77" t="str">
        <f>D18</f>
        <v>MEDINA JADIDA</v>
      </c>
    </row>
    <row r="161" spans="1:10" ht="33" customHeight="1" x14ac:dyDescent="0.25">
      <c r="A161" s="86" t="s">
        <v>328</v>
      </c>
      <c r="B161" s="305">
        <f>'A1 Exploitation'!D534</f>
        <v>1</v>
      </c>
      <c r="C161" s="305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5">
        <f>'A2 Exploitation'!D534</f>
        <v>1</v>
      </c>
      <c r="C162" s="305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5">
        <f>'A3 Exploitation'!D534</f>
        <v>0</v>
      </c>
      <c r="C163" s="305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5">
        <f>'A4 Exploitation'!D534</f>
        <v>0</v>
      </c>
      <c r="C164" s="305"/>
    </row>
    <row r="165" spans="1:10" ht="33" customHeight="1" x14ac:dyDescent="0.25">
      <c r="A165" s="85" t="s">
        <v>332</v>
      </c>
      <c r="B165" s="305">
        <f>'A5 Exploitation'!D534</f>
        <v>0</v>
      </c>
      <c r="C165" s="305"/>
    </row>
    <row r="166" spans="1:10" ht="18" x14ac:dyDescent="0.25">
      <c r="A166" s="85" t="s">
        <v>333</v>
      </c>
      <c r="B166" s="305">
        <f>'A6 Exploitation'!D534</f>
        <v>0</v>
      </c>
      <c r="C166" s="305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6" t="s">
        <v>349</v>
      </c>
      <c r="C169" s="306"/>
      <c r="J169" s="77" t="str">
        <f>D18</f>
        <v>MEDINA JADIDA</v>
      </c>
    </row>
    <row r="170" spans="1:10" ht="33" customHeight="1" x14ac:dyDescent="0.25">
      <c r="A170" s="86" t="s">
        <v>328</v>
      </c>
      <c r="B170" s="305">
        <f>'A1 Exploitation'!D545</f>
        <v>1</v>
      </c>
      <c r="C170" s="305"/>
    </row>
    <row r="171" spans="1:10" ht="33" customHeight="1" x14ac:dyDescent="0.25">
      <c r="A171" s="85" t="s">
        <v>329</v>
      </c>
      <c r="B171" s="305">
        <f>'A2 Exploitation'!D545</f>
        <v>1</v>
      </c>
      <c r="C171" s="305"/>
    </row>
    <row r="172" spans="1:10" ht="33" customHeight="1" x14ac:dyDescent="0.25">
      <c r="A172" s="86" t="s">
        <v>330</v>
      </c>
      <c r="B172" s="305">
        <f>'A3 Exploitation'!D545</f>
        <v>0</v>
      </c>
      <c r="C172" s="305"/>
    </row>
    <row r="173" spans="1:10" ht="33" customHeight="1" x14ac:dyDescent="0.25">
      <c r="A173" s="86" t="s">
        <v>331</v>
      </c>
      <c r="B173" s="305">
        <f>'A4 Exploitation'!D545</f>
        <v>0</v>
      </c>
      <c r="C173" s="305"/>
    </row>
    <row r="174" spans="1:10" ht="33" customHeight="1" x14ac:dyDescent="0.25">
      <c r="A174" s="85" t="s">
        <v>332</v>
      </c>
      <c r="B174" s="305">
        <f>'A5 Exploitation'!D545</f>
        <v>0</v>
      </c>
      <c r="C174" s="305"/>
    </row>
    <row r="175" spans="1:10" ht="18" x14ac:dyDescent="0.25">
      <c r="A175" s="85" t="s">
        <v>333</v>
      </c>
      <c r="B175" s="305">
        <f>'A6 Exploitation'!D545</f>
        <v>0</v>
      </c>
      <c r="C175" s="305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6" t="s">
        <v>350</v>
      </c>
      <c r="C178" s="306"/>
      <c r="J178" s="77" t="str">
        <f>D18</f>
        <v>MEDINA JADIDA</v>
      </c>
    </row>
    <row r="179" spans="1:10" ht="33" customHeight="1" x14ac:dyDescent="0.25">
      <c r="A179" s="86" t="s">
        <v>328</v>
      </c>
      <c r="B179" s="305">
        <f>'A1 Technique'!D199</f>
        <v>0.96551724137931039</v>
      </c>
      <c r="C179" s="305"/>
    </row>
    <row r="180" spans="1:10" ht="33" customHeight="1" x14ac:dyDescent="0.25">
      <c r="A180" s="85" t="s">
        <v>329</v>
      </c>
      <c r="B180" s="305">
        <f>'A2 Technique'!D199</f>
        <v>0.89035087719298245</v>
      </c>
      <c r="C180" s="305"/>
    </row>
    <row r="181" spans="1:10" ht="33" customHeight="1" x14ac:dyDescent="0.25">
      <c r="A181" s="86" t="s">
        <v>330</v>
      </c>
      <c r="B181" s="305">
        <f>'A3 Technique'!D199</f>
        <v>0</v>
      </c>
      <c r="C181" s="305"/>
    </row>
    <row r="182" spans="1:10" ht="33" customHeight="1" x14ac:dyDescent="0.25">
      <c r="A182" s="86" t="s">
        <v>331</v>
      </c>
      <c r="B182" s="305">
        <f>'A4 Technique'!D199</f>
        <v>0</v>
      </c>
      <c r="C182" s="305"/>
    </row>
    <row r="183" spans="1:10" ht="33" customHeight="1" x14ac:dyDescent="0.25">
      <c r="A183" s="85" t="s">
        <v>332</v>
      </c>
      <c r="B183" s="305">
        <f>'A5 Technique'!D199</f>
        <v>0</v>
      </c>
      <c r="C183" s="305"/>
    </row>
    <row r="184" spans="1:10" ht="18" x14ac:dyDescent="0.25">
      <c r="A184" s="85" t="s">
        <v>333</v>
      </c>
      <c r="B184" s="305">
        <f>'A6 Technique'!D199</f>
        <v>0</v>
      </c>
      <c r="C184" s="305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E4" sqref="E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2"/>
      <c r="E1" s="332"/>
      <c r="F1" s="332"/>
      <c r="G1" s="332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33" t="s">
        <v>179</v>
      </c>
      <c r="B7" s="333"/>
      <c r="C7" s="333"/>
      <c r="D7" s="333"/>
      <c r="E7" s="333"/>
      <c r="F7" s="333"/>
      <c r="G7" s="125"/>
    </row>
    <row r="8" spans="1:7" ht="29.25" x14ac:dyDescent="0.45">
      <c r="A8" s="334" t="str">
        <f>'Page de garde'!D18</f>
        <v>MEDINA JADIDA</v>
      </c>
      <c r="B8" s="334"/>
      <c r="C8" s="334"/>
      <c r="D8" s="334"/>
      <c r="E8" s="334"/>
      <c r="F8" s="334"/>
      <c r="G8" s="125"/>
    </row>
    <row r="9" spans="1:7" ht="24" x14ac:dyDescent="0.45">
      <c r="A9" s="14" t="s">
        <v>42</v>
      </c>
      <c r="B9" s="335"/>
      <c r="C9" s="335"/>
      <c r="D9" s="335"/>
      <c r="E9" s="335"/>
      <c r="F9" s="335"/>
      <c r="G9" s="125"/>
    </row>
    <row r="10" spans="1:7" ht="24" x14ac:dyDescent="0.45">
      <c r="A10" s="15" t="s">
        <v>44</v>
      </c>
      <c r="B10" s="336"/>
      <c r="C10" s="336"/>
      <c r="D10" s="336"/>
      <c r="E10" s="336"/>
      <c r="F10" s="336"/>
      <c r="G10" s="125"/>
    </row>
    <row r="11" spans="1:7" ht="24" x14ac:dyDescent="0.45">
      <c r="A11" s="14" t="s">
        <v>43</v>
      </c>
      <c r="B11" s="331"/>
      <c r="C11" s="331"/>
      <c r="D11" s="331"/>
      <c r="E11" s="331"/>
      <c r="F11" s="331"/>
      <c r="G11" s="125"/>
    </row>
    <row r="12" spans="1:7" ht="24" x14ac:dyDescent="0.45">
      <c r="A12" s="14" t="s">
        <v>239</v>
      </c>
      <c r="B12" s="329">
        <f>D549</f>
        <v>0</v>
      </c>
      <c r="C12" s="329"/>
      <c r="D12" s="329"/>
      <c r="E12" s="329"/>
      <c r="F12" s="329"/>
      <c r="G12" s="125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3" t="s">
        <v>379</v>
      </c>
      <c r="B38" s="324"/>
      <c r="C38" s="324"/>
      <c r="D38" s="324"/>
      <c r="E38" s="324"/>
      <c r="F38" s="325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ht="16.5" customHeight="1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3" t="s">
        <v>379</v>
      </c>
      <c r="B94" s="324"/>
      <c r="C94" s="324"/>
      <c r="D94" s="324"/>
      <c r="E94" s="324"/>
      <c r="F94" s="325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ht="16.5" customHeight="1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6" t="s">
        <v>379</v>
      </c>
      <c r="B148" s="327"/>
      <c r="C148" s="327"/>
      <c r="D148" s="328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ht="16.5" customHeight="1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9" t="s">
        <v>379</v>
      </c>
      <c r="B195" s="319"/>
      <c r="C195" s="319"/>
      <c r="D195" s="319"/>
      <c r="E195" s="319"/>
      <c r="F195" s="319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ht="16.5" customHeight="1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9" t="s">
        <v>379</v>
      </c>
      <c r="B256" s="319"/>
      <c r="C256" s="319"/>
      <c r="D256" s="319"/>
      <c r="E256" s="319"/>
      <c r="F256" s="319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ht="16.5" customHeigh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0" t="s">
        <v>396</v>
      </c>
      <c r="B308" s="321"/>
      <c r="C308" s="321"/>
      <c r="D308" s="321"/>
      <c r="E308" s="321"/>
      <c r="F308" s="322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ht="16.5" customHeight="1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0" t="s">
        <v>379</v>
      </c>
      <c r="B349" s="321"/>
      <c r="C349" s="321"/>
      <c r="D349" s="321"/>
      <c r="E349" s="321"/>
      <c r="F349" s="321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ht="16.5" customHeight="1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9" t="s">
        <v>379</v>
      </c>
      <c r="B383" s="319"/>
      <c r="C383" s="319"/>
      <c r="D383" s="319"/>
      <c r="E383" s="319"/>
      <c r="F383" s="319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ht="16.5" customHeight="1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9" t="s">
        <v>379</v>
      </c>
      <c r="B435" s="319"/>
      <c r="C435" s="319"/>
      <c r="D435" s="319"/>
      <c r="E435" s="319"/>
      <c r="F435" s="319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ht="16.5" customHeight="1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6" t="s">
        <v>379</v>
      </c>
      <c r="B471" s="317"/>
      <c r="C471" s="317"/>
      <c r="D471" s="317"/>
      <c r="E471" s="317"/>
      <c r="F471" s="31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4" t="str">
        <f>IF(D476=1, 2, IF(AND(D476&lt;1,D476&gt;0), 1, IF(D476=0,"0","NA")))</f>
        <v>NA</v>
      </c>
      <c r="C476" s="140"/>
      <c r="D476" s="251" t="str">
        <f>IFERROR(E476/F476,"N.A")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8" t="s">
        <v>367</v>
      </c>
      <c r="B483" s="318"/>
      <c r="C483" s="318"/>
      <c r="D483" s="31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ht="16.5" customHeight="1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ht="16.5" customHeight="1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ht="16.5" customHeight="1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ht="16.5" customHeight="1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83">
        <f>COUNTA('A4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nFGBfvZdJL5IpE4LFNHrB66tbhLwmQLmLoY88ojOT5S+flgaQVIGZwjzkVuV/rx9Yftw+JXq7p24q4yXUwXPBQ==" saltValue="UHVyoaH4+3lMxOwOLOMIN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8" sqref="D19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2"/>
      <c r="E1" s="332"/>
      <c r="F1" s="332"/>
      <c r="G1" s="332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3" t="s">
        <v>50</v>
      </c>
      <c r="B6" s="353"/>
      <c r="C6" s="353"/>
      <c r="D6" s="353"/>
      <c r="E6" s="353"/>
      <c r="F6" s="353"/>
      <c r="G6" s="125"/>
    </row>
    <row r="7" spans="1:7" s="12" customFormat="1" ht="21.75" customHeight="1" x14ac:dyDescent="0.45">
      <c r="A7" s="334" t="str">
        <f>'A5 Exploitation'!A8:F8</f>
        <v>MEDINA JADIDA</v>
      </c>
      <c r="B7" s="334"/>
      <c r="C7" s="334"/>
      <c r="D7" s="334"/>
      <c r="E7" s="334"/>
      <c r="F7" s="334"/>
      <c r="G7" s="125"/>
    </row>
    <row r="8" spans="1:7" s="12" customFormat="1" ht="24" x14ac:dyDescent="0.45">
      <c r="A8" s="14" t="s">
        <v>42</v>
      </c>
      <c r="B8" s="354">
        <f>'A5 Exploitation'!B9:F9</f>
        <v>0</v>
      </c>
      <c r="C8" s="354"/>
      <c r="D8" s="354"/>
      <c r="E8" s="354"/>
      <c r="F8" s="354"/>
      <c r="G8" s="125"/>
    </row>
    <row r="9" spans="1:7" s="12" customFormat="1" ht="24" x14ac:dyDescent="0.45">
      <c r="A9" s="15" t="s">
        <v>44</v>
      </c>
      <c r="B9" s="355">
        <f>'A5 Exploitation'!B10:F10</f>
        <v>0</v>
      </c>
      <c r="C9" s="355"/>
      <c r="D9" s="355"/>
      <c r="E9" s="355"/>
      <c r="F9" s="355"/>
      <c r="G9" s="125"/>
    </row>
    <row r="10" spans="1:7" s="12" customFormat="1" ht="24" x14ac:dyDescent="0.45">
      <c r="A10" s="14" t="s">
        <v>43</v>
      </c>
      <c r="B10" s="352">
        <f>'A5 Exploitation'!B11:F11</f>
        <v>0</v>
      </c>
      <c r="C10" s="352"/>
      <c r="D10" s="352"/>
      <c r="E10" s="352"/>
      <c r="F10" s="352"/>
      <c r="G10" s="125"/>
    </row>
    <row r="11" spans="1:7" s="12" customFormat="1" ht="24" x14ac:dyDescent="0.45">
      <c r="A11" s="14" t="s">
        <v>294</v>
      </c>
      <c r="B11" s="351">
        <f>D199</f>
        <v>0</v>
      </c>
      <c r="C11" s="351"/>
      <c r="D11" s="351"/>
      <c r="E11" s="351"/>
      <c r="F11" s="351"/>
      <c r="G11" s="125"/>
    </row>
    <row r="12" spans="1:7" s="12" customFormat="1" ht="22.5" x14ac:dyDescent="0.45">
      <c r="A12" s="11"/>
      <c r="D12" s="330"/>
      <c r="E12" s="330"/>
      <c r="F12" s="330"/>
      <c r="G12" s="330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6" t="s">
        <v>0</v>
      </c>
      <c r="B16" s="347"/>
      <c r="C16" s="347"/>
      <c r="D16" s="347"/>
      <c r="E16" s="347"/>
      <c r="F16" s="347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8" t="s">
        <v>36</v>
      </c>
      <c r="B22" s="344"/>
      <c r="C22" s="345"/>
      <c r="D22" s="258">
        <f>SUM(B17:C21)</f>
        <v>0</v>
      </c>
    </row>
    <row r="23" spans="1:7" x14ac:dyDescent="0.3">
      <c r="A23" s="339" t="s">
        <v>295</v>
      </c>
      <c r="B23" s="340"/>
      <c r="C23" s="341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7" t="s">
        <v>4</v>
      </c>
      <c r="B25" s="338"/>
      <c r="C25" s="338"/>
      <c r="D25" s="338"/>
      <c r="E25" s="338"/>
      <c r="F25" s="338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9" t="s">
        <v>36</v>
      </c>
      <c r="B33" s="340"/>
      <c r="C33" s="341"/>
      <c r="D33" s="257">
        <f>SUM(B26:C32)</f>
        <v>0</v>
      </c>
    </row>
    <row r="34" spans="1:7" x14ac:dyDescent="0.3">
      <c r="A34" s="339" t="s">
        <v>295</v>
      </c>
      <c r="B34" s="340"/>
      <c r="C34" s="341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7" t="s">
        <v>219</v>
      </c>
      <c r="B36" s="338"/>
      <c r="C36" s="338"/>
      <c r="D36" s="338"/>
      <c r="E36" s="338"/>
      <c r="F36" s="338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9" t="s">
        <v>36</v>
      </c>
      <c r="B42" s="340"/>
      <c r="C42" s="341"/>
      <c r="D42" s="257">
        <f>SUM(B37:C41)</f>
        <v>0</v>
      </c>
      <c r="E42" s="13"/>
      <c r="F42" s="13"/>
      <c r="G42" s="126"/>
    </row>
    <row r="43" spans="1:7" s="22" customFormat="1" x14ac:dyDescent="0.3">
      <c r="A43" s="339" t="s">
        <v>295</v>
      </c>
      <c r="B43" s="340"/>
      <c r="C43" s="341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9" t="s">
        <v>21</v>
      </c>
      <c r="B45" s="350"/>
      <c r="C45" s="350"/>
      <c r="D45" s="350"/>
      <c r="E45" s="350"/>
      <c r="F45" s="350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9" t="s">
        <v>36</v>
      </c>
      <c r="B52" s="340"/>
      <c r="C52" s="341"/>
      <c r="D52" s="257">
        <f>SUM(B46:C51)</f>
        <v>0</v>
      </c>
    </row>
    <row r="53" spans="1:7" x14ac:dyDescent="0.3">
      <c r="A53" s="339" t="s">
        <v>295</v>
      </c>
      <c r="B53" s="340"/>
      <c r="C53" s="341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7" t="s">
        <v>8</v>
      </c>
      <c r="B55" s="338"/>
      <c r="C55" s="338"/>
      <c r="D55" s="338"/>
      <c r="E55" s="338"/>
      <c r="F55" s="338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9" t="s">
        <v>36</v>
      </c>
      <c r="B63" s="340"/>
      <c r="C63" s="341"/>
      <c r="D63" s="257">
        <f>SUM(B56:C62)</f>
        <v>0</v>
      </c>
    </row>
    <row r="64" spans="1:7" x14ac:dyDescent="0.3">
      <c r="A64" s="339" t="s">
        <v>295</v>
      </c>
      <c r="B64" s="340"/>
      <c r="C64" s="341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7" t="s">
        <v>130</v>
      </c>
      <c r="B66" s="338"/>
      <c r="C66" s="338"/>
      <c r="D66" s="338"/>
      <c r="E66" s="338"/>
      <c r="F66" s="338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9" t="s">
        <v>36</v>
      </c>
      <c r="B84" s="340"/>
      <c r="C84" s="341"/>
      <c r="D84" s="257">
        <f>SUM(B67:C83)</f>
        <v>0</v>
      </c>
    </row>
    <row r="85" spans="1:7" x14ac:dyDescent="0.3">
      <c r="A85" s="339" t="s">
        <v>295</v>
      </c>
      <c r="B85" s="340"/>
      <c r="C85" s="341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7" t="s">
        <v>211</v>
      </c>
      <c r="B87" s="338"/>
      <c r="C87" s="338"/>
      <c r="D87" s="338"/>
      <c r="E87" s="338"/>
      <c r="F87" s="338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9" t="s">
        <v>36</v>
      </c>
      <c r="B102" s="340"/>
      <c r="C102" s="341"/>
      <c r="D102" s="257">
        <f>SUM(B88:C101)</f>
        <v>0</v>
      </c>
    </row>
    <row r="103" spans="1:7" x14ac:dyDescent="0.3">
      <c r="A103" s="339" t="s">
        <v>295</v>
      </c>
      <c r="B103" s="340"/>
      <c r="C103" s="341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7" t="s">
        <v>212</v>
      </c>
      <c r="B106" s="338"/>
      <c r="C106" s="338"/>
      <c r="D106" s="338"/>
      <c r="E106" s="338"/>
      <c r="F106" s="338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9" t="s">
        <v>36</v>
      </c>
      <c r="B118" s="340"/>
      <c r="C118" s="341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9" t="s">
        <v>295</v>
      </c>
      <c r="B119" s="340"/>
      <c r="C119" s="341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7" t="s">
        <v>185</v>
      </c>
      <c r="B121" s="338"/>
      <c r="C121" s="338"/>
      <c r="D121" s="338"/>
      <c r="E121" s="338"/>
      <c r="F121" s="338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9" t="s">
        <v>36</v>
      </c>
      <c r="B133" s="340"/>
      <c r="C133" s="341"/>
      <c r="D133" s="257">
        <f>SUM(B122:C132)</f>
        <v>0</v>
      </c>
    </row>
    <row r="134" spans="1:7" x14ac:dyDescent="0.3">
      <c r="A134" s="339" t="s">
        <v>295</v>
      </c>
      <c r="B134" s="340"/>
      <c r="C134" s="341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7" t="s">
        <v>71</v>
      </c>
      <c r="B136" s="338"/>
      <c r="C136" s="338"/>
      <c r="D136" s="338"/>
      <c r="E136" s="338"/>
      <c r="F136" s="338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9" t="s">
        <v>36</v>
      </c>
      <c r="B149" s="340"/>
      <c r="C149" s="341"/>
      <c r="D149" s="257">
        <f>SUM(B137:C148)</f>
        <v>0</v>
      </c>
    </row>
    <row r="150" spans="1:7" x14ac:dyDescent="0.3">
      <c r="A150" s="339" t="s">
        <v>295</v>
      </c>
      <c r="B150" s="340"/>
      <c r="C150" s="341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7" t="s">
        <v>217</v>
      </c>
      <c r="B152" s="338"/>
      <c r="C152" s="338"/>
      <c r="D152" s="338"/>
      <c r="E152" s="338"/>
      <c r="F152" s="338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9" t="s">
        <v>36</v>
      </c>
      <c r="B161" s="344"/>
      <c r="C161" s="345"/>
      <c r="D161" s="258">
        <f>SUM(B153:C160)</f>
        <v>0</v>
      </c>
    </row>
    <row r="162" spans="1:7" x14ac:dyDescent="0.3">
      <c r="A162" s="339" t="s">
        <v>295</v>
      </c>
      <c r="B162" s="340"/>
      <c r="C162" s="341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7" t="s">
        <v>77</v>
      </c>
      <c r="B164" s="338"/>
      <c r="C164" s="338"/>
      <c r="D164" s="338"/>
      <c r="E164" s="338"/>
      <c r="F164" s="338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9" t="s">
        <v>36</v>
      </c>
      <c r="B169" s="340"/>
      <c r="C169" s="341"/>
      <c r="D169" s="257">
        <f>SUM(B165:C168)</f>
        <v>0</v>
      </c>
    </row>
    <row r="170" spans="1:7" x14ac:dyDescent="0.3">
      <c r="A170" s="339" t="s">
        <v>295</v>
      </c>
      <c r="B170" s="340"/>
      <c r="C170" s="341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2" t="s">
        <v>17</v>
      </c>
      <c r="B172" s="343"/>
      <c r="C172" s="343"/>
      <c r="D172" s="343"/>
      <c r="E172" s="343"/>
      <c r="F172" s="343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9" t="s">
        <v>36</v>
      </c>
      <c r="B177" s="340"/>
      <c r="C177" s="341"/>
      <c r="D177" s="257">
        <f>SUM(B173:C176)</f>
        <v>0</v>
      </c>
    </row>
    <row r="178" spans="1:7" x14ac:dyDescent="0.3">
      <c r="A178" s="339" t="s">
        <v>295</v>
      </c>
      <c r="B178" s="340"/>
      <c r="C178" s="341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7" t="s">
        <v>78</v>
      </c>
      <c r="B180" s="338"/>
      <c r="C180" s="338"/>
      <c r="D180" s="338"/>
      <c r="E180" s="338"/>
      <c r="F180" s="338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9" t="s">
        <v>36</v>
      </c>
      <c r="B186" s="340"/>
      <c r="C186" s="341"/>
      <c r="D186" s="257">
        <f>SUM(B181:C185)</f>
        <v>0</v>
      </c>
    </row>
    <row r="187" spans="1:7" x14ac:dyDescent="0.3">
      <c r="A187" s="339" t="s">
        <v>295</v>
      </c>
      <c r="B187" s="340"/>
      <c r="C187" s="341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7" t="s">
        <v>216</v>
      </c>
      <c r="B189" s="338"/>
      <c r="C189" s="338"/>
      <c r="D189" s="338"/>
      <c r="E189" s="338"/>
      <c r="F189" s="338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9" t="s">
        <v>36</v>
      </c>
      <c r="B194" s="340"/>
      <c r="C194" s="341"/>
      <c r="D194" s="54">
        <f>SUM(B190:C193)</f>
        <v>0</v>
      </c>
    </row>
    <row r="195" spans="1:6" x14ac:dyDescent="0.3">
      <c r="A195" s="339" t="s">
        <v>295</v>
      </c>
      <c r="B195" s="340"/>
      <c r="C195" s="341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9" t="e">
        <f>E197/F197</f>
        <v>#DIV/0!</v>
      </c>
      <c r="E197" s="303">
        <f>COUNTIF('A4 Technique'!F17:F193,"ok")</f>
        <v>0</v>
      </c>
      <c r="F197" s="303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F4" sqref="F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2"/>
      <c r="E1" s="332"/>
      <c r="F1" s="332"/>
      <c r="G1" s="332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33" t="s">
        <v>179</v>
      </c>
      <c r="B7" s="333"/>
      <c r="C7" s="333"/>
      <c r="D7" s="333"/>
      <c r="E7" s="333"/>
      <c r="F7" s="333"/>
      <c r="G7" s="125"/>
    </row>
    <row r="8" spans="1:7" ht="29.25" x14ac:dyDescent="0.45">
      <c r="A8" s="334" t="str">
        <f>'Page de garde'!D18</f>
        <v>MEDINA JADIDA</v>
      </c>
      <c r="B8" s="334"/>
      <c r="C8" s="334"/>
      <c r="D8" s="334"/>
      <c r="E8" s="334"/>
      <c r="F8" s="334"/>
      <c r="G8" s="125"/>
    </row>
    <row r="9" spans="1:7" ht="24" x14ac:dyDescent="0.45">
      <c r="A9" s="14" t="s">
        <v>42</v>
      </c>
      <c r="B9" s="335"/>
      <c r="C9" s="335"/>
      <c r="D9" s="335"/>
      <c r="E9" s="335"/>
      <c r="F9" s="335"/>
      <c r="G9" s="125"/>
    </row>
    <row r="10" spans="1:7" ht="24" x14ac:dyDescent="0.45">
      <c r="A10" s="15" t="s">
        <v>44</v>
      </c>
      <c r="B10" s="336"/>
      <c r="C10" s="336"/>
      <c r="D10" s="336"/>
      <c r="E10" s="336"/>
      <c r="F10" s="336"/>
      <c r="G10" s="125"/>
    </row>
    <row r="11" spans="1:7" ht="24" x14ac:dyDescent="0.45">
      <c r="A11" s="14" t="s">
        <v>43</v>
      </c>
      <c r="B11" s="331"/>
      <c r="C11" s="331"/>
      <c r="D11" s="331"/>
      <c r="E11" s="331"/>
      <c r="F11" s="331"/>
      <c r="G11" s="125"/>
    </row>
    <row r="12" spans="1:7" ht="24" x14ac:dyDescent="0.45">
      <c r="A12" s="14" t="s">
        <v>239</v>
      </c>
      <c r="B12" s="329">
        <f>D549</f>
        <v>0</v>
      </c>
      <c r="C12" s="329"/>
      <c r="D12" s="329"/>
      <c r="E12" s="329"/>
      <c r="F12" s="329"/>
      <c r="G12" s="125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3" t="s">
        <v>379</v>
      </c>
      <c r="B38" s="324"/>
      <c r="C38" s="324"/>
      <c r="D38" s="324"/>
      <c r="E38" s="324"/>
      <c r="F38" s="325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ht="16.5" customHeight="1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3" t="s">
        <v>379</v>
      </c>
      <c r="B94" s="324"/>
      <c r="C94" s="324"/>
      <c r="D94" s="324"/>
      <c r="E94" s="324"/>
      <c r="F94" s="325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ht="16.5" customHeight="1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6" t="s">
        <v>379</v>
      </c>
      <c r="B148" s="327"/>
      <c r="C148" s="327"/>
      <c r="D148" s="328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ht="16.5" customHeight="1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9" t="s">
        <v>379</v>
      </c>
      <c r="B195" s="319"/>
      <c r="C195" s="319"/>
      <c r="D195" s="319"/>
      <c r="E195" s="319"/>
      <c r="F195" s="319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ht="16.5" customHeight="1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9" t="s">
        <v>379</v>
      </c>
      <c r="B256" s="319"/>
      <c r="C256" s="319"/>
      <c r="D256" s="319"/>
      <c r="E256" s="319"/>
      <c r="F256" s="319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ht="16.5" customHeigh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0" t="s">
        <v>396</v>
      </c>
      <c r="B308" s="321"/>
      <c r="C308" s="321"/>
      <c r="D308" s="321"/>
      <c r="E308" s="321"/>
      <c r="F308" s="322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ht="16.5" customHeight="1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0" t="s">
        <v>379</v>
      </c>
      <c r="B349" s="321"/>
      <c r="C349" s="321"/>
      <c r="D349" s="321"/>
      <c r="E349" s="321"/>
      <c r="F349" s="321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ht="16.5" customHeight="1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9" t="s">
        <v>379</v>
      </c>
      <c r="B383" s="319"/>
      <c r="C383" s="319"/>
      <c r="D383" s="319"/>
      <c r="E383" s="319"/>
      <c r="F383" s="319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ht="16.5" customHeight="1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9" t="s">
        <v>379</v>
      </c>
      <c r="B435" s="319"/>
      <c r="C435" s="319"/>
      <c r="D435" s="319"/>
      <c r="E435" s="319"/>
      <c r="F435" s="319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ht="16.5" customHeight="1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6" t="s">
        <v>379</v>
      </c>
      <c r="B471" s="317"/>
      <c r="C471" s="317"/>
      <c r="D471" s="317"/>
      <c r="E471" s="317"/>
      <c r="F471" s="31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4" t="str">
        <f>IF(D476=1, 2, IF(AND(D476&lt;1,D476&gt;0), 1, IF(D476=0,"0","NA")))</f>
        <v>NA</v>
      </c>
      <c r="C476" s="140"/>
      <c r="D476" s="251" t="str">
        <f>IFERROR(E476/F476,"N.A")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8" t="s">
        <v>367</v>
      </c>
      <c r="B483" s="318"/>
      <c r="C483" s="318"/>
      <c r="D483" s="31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ht="16.5" customHeight="1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ht="16.5" customHeight="1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ht="16.5" customHeight="1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ht="16.5" customHeight="1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83">
        <f>COUNTA('A5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EKa75H1A6PiTZF1hp+JqN4s32S0T8ceAQ0HJd5rTtuTvjwpxiUo2yE3t/96ZYq7fE2cjaqPzpw4nfsAtEP9gQ==" saltValue="M3+moEY0lRYrk7+n5s3aB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2"/>
      <c r="E1" s="332"/>
      <c r="F1" s="332"/>
      <c r="G1" s="332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3" t="s">
        <v>50</v>
      </c>
      <c r="B6" s="353"/>
      <c r="C6" s="353"/>
      <c r="D6" s="353"/>
      <c r="E6" s="353"/>
      <c r="F6" s="353"/>
      <c r="G6" s="125"/>
    </row>
    <row r="7" spans="1:7" s="12" customFormat="1" ht="21.75" customHeight="1" x14ac:dyDescent="0.45">
      <c r="A7" s="334" t="str">
        <f>'A6 Exploitation'!A8:F8</f>
        <v>MEDINA JADIDA</v>
      </c>
      <c r="B7" s="334"/>
      <c r="C7" s="334"/>
      <c r="D7" s="334"/>
      <c r="E7" s="334"/>
      <c r="F7" s="334"/>
      <c r="G7" s="125"/>
    </row>
    <row r="8" spans="1:7" s="12" customFormat="1" ht="24" x14ac:dyDescent="0.45">
      <c r="A8" s="14" t="s">
        <v>42</v>
      </c>
      <c r="B8" s="354">
        <f>'A6 Exploitation'!B9:F9</f>
        <v>0</v>
      </c>
      <c r="C8" s="354"/>
      <c r="D8" s="354"/>
      <c r="E8" s="354"/>
      <c r="F8" s="354"/>
      <c r="G8" s="125"/>
    </row>
    <row r="9" spans="1:7" s="12" customFormat="1" ht="24" x14ac:dyDescent="0.45">
      <c r="A9" s="15" t="s">
        <v>44</v>
      </c>
      <c r="B9" s="355">
        <f>'A6 Exploitation'!B10:F10</f>
        <v>0</v>
      </c>
      <c r="C9" s="355"/>
      <c r="D9" s="355"/>
      <c r="E9" s="355"/>
      <c r="F9" s="355"/>
      <c r="G9" s="125"/>
    </row>
    <row r="10" spans="1:7" s="12" customFormat="1" ht="24" x14ac:dyDescent="0.45">
      <c r="A10" s="14" t="s">
        <v>43</v>
      </c>
      <c r="B10" s="352">
        <f>'A6 Exploitation'!B11:F11</f>
        <v>0</v>
      </c>
      <c r="C10" s="352"/>
      <c r="D10" s="352"/>
      <c r="E10" s="352"/>
      <c r="F10" s="352"/>
      <c r="G10" s="125"/>
    </row>
    <row r="11" spans="1:7" s="12" customFormat="1" ht="24" x14ac:dyDescent="0.45">
      <c r="A11" s="14" t="s">
        <v>294</v>
      </c>
      <c r="B11" s="351">
        <f>D199</f>
        <v>0</v>
      </c>
      <c r="C11" s="351"/>
      <c r="D11" s="351"/>
      <c r="E11" s="351"/>
      <c r="F11" s="351"/>
      <c r="G11" s="125"/>
    </row>
    <row r="12" spans="1:7" s="12" customFormat="1" ht="22.5" x14ac:dyDescent="0.45">
      <c r="A12" s="11"/>
      <c r="D12" s="330"/>
      <c r="E12" s="330"/>
      <c r="F12" s="330"/>
      <c r="G12" s="330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6" t="s">
        <v>0</v>
      </c>
      <c r="B16" s="347"/>
      <c r="C16" s="347"/>
      <c r="D16" s="347"/>
      <c r="E16" s="347"/>
      <c r="F16" s="347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8" t="s">
        <v>36</v>
      </c>
      <c r="B22" s="344"/>
      <c r="C22" s="345"/>
      <c r="D22" s="258">
        <f>SUM(B17:C21)</f>
        <v>0</v>
      </c>
    </row>
    <row r="23" spans="1:7" x14ac:dyDescent="0.3">
      <c r="A23" s="339" t="s">
        <v>295</v>
      </c>
      <c r="B23" s="340"/>
      <c r="C23" s="341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7" t="s">
        <v>4</v>
      </c>
      <c r="B25" s="338"/>
      <c r="C25" s="338"/>
      <c r="D25" s="338"/>
      <c r="E25" s="338"/>
      <c r="F25" s="338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9" t="s">
        <v>36</v>
      </c>
      <c r="B33" s="340"/>
      <c r="C33" s="341"/>
      <c r="D33" s="257">
        <f>SUM(B26:C32)</f>
        <v>0</v>
      </c>
    </row>
    <row r="34" spans="1:7" x14ac:dyDescent="0.3">
      <c r="A34" s="339" t="s">
        <v>295</v>
      </c>
      <c r="B34" s="340"/>
      <c r="C34" s="341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7" t="s">
        <v>219</v>
      </c>
      <c r="B36" s="338"/>
      <c r="C36" s="338"/>
      <c r="D36" s="338"/>
      <c r="E36" s="338"/>
      <c r="F36" s="338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9" t="s">
        <v>36</v>
      </c>
      <c r="B42" s="340"/>
      <c r="C42" s="341"/>
      <c r="D42" s="257">
        <f>SUM(B37:C41)</f>
        <v>0</v>
      </c>
      <c r="E42" s="13"/>
      <c r="F42" s="13"/>
      <c r="G42" s="126"/>
    </row>
    <row r="43" spans="1:7" s="22" customFormat="1" x14ac:dyDescent="0.3">
      <c r="A43" s="339" t="s">
        <v>295</v>
      </c>
      <c r="B43" s="340"/>
      <c r="C43" s="341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9" t="s">
        <v>21</v>
      </c>
      <c r="B45" s="350"/>
      <c r="C45" s="350"/>
      <c r="D45" s="350"/>
      <c r="E45" s="350"/>
      <c r="F45" s="350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9" t="s">
        <v>36</v>
      </c>
      <c r="B52" s="340"/>
      <c r="C52" s="341"/>
      <c r="D52" s="257">
        <f>SUM(B46:C51)</f>
        <v>0</v>
      </c>
    </row>
    <row r="53" spans="1:7" x14ac:dyDescent="0.3">
      <c r="A53" s="339" t="s">
        <v>295</v>
      </c>
      <c r="B53" s="340"/>
      <c r="C53" s="341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7" t="s">
        <v>8</v>
      </c>
      <c r="B55" s="338"/>
      <c r="C55" s="338"/>
      <c r="D55" s="338"/>
      <c r="E55" s="338"/>
      <c r="F55" s="338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9" t="s">
        <v>36</v>
      </c>
      <c r="B63" s="340"/>
      <c r="C63" s="341"/>
      <c r="D63" s="257">
        <f>SUM(B56:C62)</f>
        <v>0</v>
      </c>
    </row>
    <row r="64" spans="1:7" x14ac:dyDescent="0.3">
      <c r="A64" s="339" t="s">
        <v>295</v>
      </c>
      <c r="B64" s="340"/>
      <c r="C64" s="341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7" t="s">
        <v>130</v>
      </c>
      <c r="B66" s="338"/>
      <c r="C66" s="338"/>
      <c r="D66" s="338"/>
      <c r="E66" s="338"/>
      <c r="F66" s="338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9" t="s">
        <v>36</v>
      </c>
      <c r="B84" s="340"/>
      <c r="C84" s="341"/>
      <c r="D84" s="257">
        <f>SUM(B67:C83)</f>
        <v>0</v>
      </c>
    </row>
    <row r="85" spans="1:7" x14ac:dyDescent="0.3">
      <c r="A85" s="339" t="s">
        <v>295</v>
      </c>
      <c r="B85" s="340"/>
      <c r="C85" s="341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7" t="s">
        <v>211</v>
      </c>
      <c r="B87" s="338"/>
      <c r="C87" s="338"/>
      <c r="D87" s="338"/>
      <c r="E87" s="338"/>
      <c r="F87" s="338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9" t="s">
        <v>36</v>
      </c>
      <c r="B102" s="340"/>
      <c r="C102" s="341"/>
      <c r="D102" s="257">
        <f>SUM(B88:C101)</f>
        <v>0</v>
      </c>
    </row>
    <row r="103" spans="1:7" x14ac:dyDescent="0.3">
      <c r="A103" s="339" t="s">
        <v>295</v>
      </c>
      <c r="B103" s="340"/>
      <c r="C103" s="341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7" t="s">
        <v>212</v>
      </c>
      <c r="B106" s="338"/>
      <c r="C106" s="338"/>
      <c r="D106" s="338"/>
      <c r="E106" s="338"/>
      <c r="F106" s="338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9" t="s">
        <v>36</v>
      </c>
      <c r="B118" s="340"/>
      <c r="C118" s="341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9" t="s">
        <v>295</v>
      </c>
      <c r="B119" s="340"/>
      <c r="C119" s="341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7" t="s">
        <v>185</v>
      </c>
      <c r="B121" s="338"/>
      <c r="C121" s="338"/>
      <c r="D121" s="338"/>
      <c r="E121" s="338"/>
      <c r="F121" s="338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9" t="s">
        <v>36</v>
      </c>
      <c r="B133" s="340"/>
      <c r="C133" s="341"/>
      <c r="D133" s="257">
        <f>SUM(B122:C132)</f>
        <v>0</v>
      </c>
    </row>
    <row r="134" spans="1:7" x14ac:dyDescent="0.3">
      <c r="A134" s="339" t="s">
        <v>295</v>
      </c>
      <c r="B134" s="340"/>
      <c r="C134" s="341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7" t="s">
        <v>71</v>
      </c>
      <c r="B136" s="338"/>
      <c r="C136" s="338"/>
      <c r="D136" s="338"/>
      <c r="E136" s="338"/>
      <c r="F136" s="338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9" t="s">
        <v>36</v>
      </c>
      <c r="B149" s="340"/>
      <c r="C149" s="341"/>
      <c r="D149" s="257">
        <f>SUM(B137:C148)</f>
        <v>0</v>
      </c>
    </row>
    <row r="150" spans="1:7" x14ac:dyDescent="0.3">
      <c r="A150" s="339" t="s">
        <v>295</v>
      </c>
      <c r="B150" s="340"/>
      <c r="C150" s="341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7" t="s">
        <v>217</v>
      </c>
      <c r="B152" s="338"/>
      <c r="C152" s="338"/>
      <c r="D152" s="338"/>
      <c r="E152" s="338"/>
      <c r="F152" s="338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9" t="s">
        <v>36</v>
      </c>
      <c r="B161" s="344"/>
      <c r="C161" s="345"/>
      <c r="D161" s="258">
        <f>SUM(B153:C160)</f>
        <v>0</v>
      </c>
    </row>
    <row r="162" spans="1:7" x14ac:dyDescent="0.3">
      <c r="A162" s="339" t="s">
        <v>295</v>
      </c>
      <c r="B162" s="340"/>
      <c r="C162" s="341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7" t="s">
        <v>77</v>
      </c>
      <c r="B164" s="338"/>
      <c r="C164" s="338"/>
      <c r="D164" s="338"/>
      <c r="E164" s="338"/>
      <c r="F164" s="338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9" t="s">
        <v>36</v>
      </c>
      <c r="B169" s="340"/>
      <c r="C169" s="341"/>
      <c r="D169" s="257">
        <f>SUM(B165:C168)</f>
        <v>0</v>
      </c>
    </row>
    <row r="170" spans="1:7" x14ac:dyDescent="0.3">
      <c r="A170" s="339" t="s">
        <v>295</v>
      </c>
      <c r="B170" s="340"/>
      <c r="C170" s="341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2" t="s">
        <v>17</v>
      </c>
      <c r="B172" s="343"/>
      <c r="C172" s="343"/>
      <c r="D172" s="343"/>
      <c r="E172" s="343"/>
      <c r="F172" s="343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9" t="s">
        <v>36</v>
      </c>
      <c r="B177" s="340"/>
      <c r="C177" s="341"/>
      <c r="D177" s="257">
        <f>SUM(B173:C176)</f>
        <v>0</v>
      </c>
    </row>
    <row r="178" spans="1:7" x14ac:dyDescent="0.3">
      <c r="A178" s="339" t="s">
        <v>295</v>
      </c>
      <c r="B178" s="340"/>
      <c r="C178" s="341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7" t="s">
        <v>78</v>
      </c>
      <c r="B180" s="338"/>
      <c r="C180" s="338"/>
      <c r="D180" s="338"/>
      <c r="E180" s="338"/>
      <c r="F180" s="338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9" t="s">
        <v>36</v>
      </c>
      <c r="B186" s="340"/>
      <c r="C186" s="341"/>
      <c r="D186" s="257">
        <f>SUM(B181:C185)</f>
        <v>0</v>
      </c>
    </row>
    <row r="187" spans="1:7" x14ac:dyDescent="0.3">
      <c r="A187" s="339" t="s">
        <v>295</v>
      </c>
      <c r="B187" s="340"/>
      <c r="C187" s="341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7" t="s">
        <v>216</v>
      </c>
      <c r="B189" s="338"/>
      <c r="C189" s="338"/>
      <c r="D189" s="338"/>
      <c r="E189" s="338"/>
      <c r="F189" s="338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9" t="s">
        <v>36</v>
      </c>
      <c r="B194" s="340"/>
      <c r="C194" s="341"/>
      <c r="D194" s="54">
        <f>SUM(B190:C193)</f>
        <v>0</v>
      </c>
    </row>
    <row r="195" spans="1:6" x14ac:dyDescent="0.3">
      <c r="A195" s="339" t="s">
        <v>295</v>
      </c>
      <c r="B195" s="340"/>
      <c r="C195" s="341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300" t="e">
        <f>E197/F197</f>
        <v>#DIV/0!</v>
      </c>
      <c r="E197" s="303">
        <f>COUNTIF('A5 Technique'!F17:F193,"ok")</f>
        <v>0</v>
      </c>
      <c r="F197" s="303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A541" sqref="A541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2"/>
      <c r="E1" s="332"/>
      <c r="F1" s="332"/>
      <c r="G1" s="332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33" t="s">
        <v>179</v>
      </c>
      <c r="B7" s="333"/>
      <c r="C7" s="333"/>
      <c r="D7" s="333"/>
      <c r="E7" s="333"/>
      <c r="F7" s="333"/>
      <c r="G7" s="125"/>
    </row>
    <row r="8" spans="1:7" ht="29.25" x14ac:dyDescent="0.45">
      <c r="A8" s="334" t="str">
        <f>'Page de garde'!D18</f>
        <v>MEDINA JADIDA</v>
      </c>
      <c r="B8" s="334"/>
      <c r="C8" s="334"/>
      <c r="D8" s="334"/>
      <c r="E8" s="334"/>
      <c r="F8" s="334"/>
      <c r="G8" s="125"/>
    </row>
    <row r="9" spans="1:7" ht="24" x14ac:dyDescent="0.45">
      <c r="A9" s="14" t="s">
        <v>42</v>
      </c>
      <c r="B9" s="335" t="s">
        <v>408</v>
      </c>
      <c r="C9" s="335"/>
      <c r="D9" s="335"/>
      <c r="E9" s="335"/>
      <c r="F9" s="335"/>
      <c r="G9" s="125"/>
    </row>
    <row r="10" spans="1:7" ht="24" x14ac:dyDescent="0.45">
      <c r="A10" s="15" t="s">
        <v>44</v>
      </c>
      <c r="B10" s="336" t="s">
        <v>417</v>
      </c>
      <c r="C10" s="336"/>
      <c r="D10" s="336"/>
      <c r="E10" s="336"/>
      <c r="F10" s="336"/>
      <c r="G10" s="125"/>
    </row>
    <row r="11" spans="1:7" ht="24" x14ac:dyDescent="0.45">
      <c r="A11" s="14" t="s">
        <v>43</v>
      </c>
      <c r="B11" s="331">
        <v>43159</v>
      </c>
      <c r="C11" s="331"/>
      <c r="D11" s="331"/>
      <c r="E11" s="331"/>
      <c r="F11" s="331"/>
      <c r="G11" s="125"/>
    </row>
    <row r="12" spans="1:7" ht="24" x14ac:dyDescent="0.45">
      <c r="A12" s="14" t="s">
        <v>239</v>
      </c>
      <c r="B12" s="329">
        <f>D549</f>
        <v>0.98479729729729726</v>
      </c>
      <c r="C12" s="329"/>
      <c r="D12" s="329"/>
      <c r="E12" s="329"/>
      <c r="F12" s="329"/>
      <c r="G12" s="125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43159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3" t="s">
        <v>379</v>
      </c>
      <c r="B38" s="324"/>
      <c r="C38" s="324"/>
      <c r="D38" s="324"/>
      <c r="E38" s="324"/>
      <c r="F38" s="325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 t="s">
        <v>356</v>
      </c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43159</v>
      </c>
      <c r="B49" s="124"/>
      <c r="C49" s="135"/>
      <c r="D49" s="124"/>
    </row>
    <row r="50" spans="1:7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30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3" t="s">
        <v>379</v>
      </c>
      <c r="B94" s="324"/>
      <c r="C94" s="324"/>
      <c r="D94" s="324"/>
      <c r="E94" s="324"/>
      <c r="F94" s="325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 t="s">
        <v>356</v>
      </c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66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1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43159</v>
      </c>
      <c r="B106" s="124"/>
      <c r="C106" s="135"/>
      <c r="D106" s="124"/>
    </row>
    <row r="107" spans="1:7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1</v>
      </c>
      <c r="C110" s="130"/>
      <c r="D110" s="95" t="s">
        <v>430</v>
      </c>
      <c r="E110" s="95"/>
      <c r="F110" s="204" t="s">
        <v>356</v>
      </c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13</v>
      </c>
    </row>
    <row r="118" spans="1:6" x14ac:dyDescent="0.3">
      <c r="A118" s="5" t="s">
        <v>35</v>
      </c>
      <c r="B118" s="132"/>
      <c r="C118" s="133"/>
      <c r="D118" s="134">
        <f>D117/(COUNT(B110:C116)*2)</f>
        <v>0.9285714285714286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ht="49.5" x14ac:dyDescent="0.3">
      <c r="A121" s="4" t="s">
        <v>252</v>
      </c>
      <c r="B121" s="130">
        <v>1</v>
      </c>
      <c r="C121" s="130"/>
      <c r="D121" s="113" t="s">
        <v>432</v>
      </c>
      <c r="E121" s="113"/>
      <c r="F121" s="204" t="s">
        <v>356</v>
      </c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ht="82.5" x14ac:dyDescent="0.3">
      <c r="A124" s="4" t="s">
        <v>59</v>
      </c>
      <c r="B124" s="130">
        <v>1</v>
      </c>
      <c r="C124" s="130"/>
      <c r="D124" s="157" t="s">
        <v>433</v>
      </c>
      <c r="E124" s="95"/>
      <c r="F124" s="204" t="s">
        <v>356</v>
      </c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x14ac:dyDescent="0.3">
      <c r="A129" s="238" t="s">
        <v>387</v>
      </c>
      <c r="B129" s="130">
        <v>2</v>
      </c>
      <c r="C129" s="291" t="str">
        <f>IF(B129=0, -5, "0")</f>
        <v>0</v>
      </c>
      <c r="D129" s="23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92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34</v>
      </c>
    </row>
    <row r="140" spans="1:7" x14ac:dyDescent="0.3">
      <c r="A140" s="5" t="s">
        <v>35</v>
      </c>
      <c r="B140" s="132"/>
      <c r="C140" s="133"/>
      <c r="D140" s="134">
        <f>D139/(COUNT(B121:C138)*2)</f>
        <v>0.94444444444444442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6" t="s">
        <v>379</v>
      </c>
      <c r="B148" s="327"/>
      <c r="C148" s="327"/>
      <c r="D148" s="328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v>2</v>
      </c>
      <c r="C153" s="140"/>
      <c r="D153" s="251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67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0.95714285714285718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43159</v>
      </c>
      <c r="B161" s="124"/>
      <c r="C161" s="135"/>
      <c r="D161" s="127"/>
    </row>
    <row r="162" spans="1:7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9" t="s">
        <v>379</v>
      </c>
      <c r="B195" s="319"/>
      <c r="C195" s="319"/>
      <c r="D195" s="319"/>
      <c r="E195" s="319"/>
      <c r="F195" s="319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 t="s">
        <v>356</v>
      </c>
      <c r="G196" s="127"/>
    </row>
    <row r="197" spans="1:7" s="112" customFormat="1" x14ac:dyDescent="0.3">
      <c r="A197" s="70" t="s">
        <v>386</v>
      </c>
      <c r="B197" s="130">
        <v>2</v>
      </c>
      <c r="C197" s="131"/>
      <c r="D197" s="23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48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1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62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43159</v>
      </c>
      <c r="B208" s="124"/>
      <c r="C208" s="135"/>
      <c r="D208" s="124"/>
    </row>
    <row r="209" spans="1:7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49.5" x14ac:dyDescent="0.3">
      <c r="A218" s="10" t="s">
        <v>142</v>
      </c>
      <c r="B218" s="130">
        <v>0</v>
      </c>
      <c r="C218" s="130"/>
      <c r="D218" s="138" t="s">
        <v>424</v>
      </c>
      <c r="E218" s="295" t="s">
        <v>425</v>
      </c>
      <c r="F218" s="204" t="s">
        <v>357</v>
      </c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18</v>
      </c>
    </row>
    <row r="223" spans="1:7" x14ac:dyDescent="0.3">
      <c r="A223" s="5" t="s">
        <v>35</v>
      </c>
      <c r="B223" s="132"/>
      <c r="C223" s="133"/>
      <c r="D223" s="134">
        <f>D222/(COUNT(B212:C221)*2)</f>
        <v>0.9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49.5" x14ac:dyDescent="0.3">
      <c r="A228" s="4" t="s">
        <v>173</v>
      </c>
      <c r="B228" s="130">
        <v>0</v>
      </c>
      <c r="C228" s="136"/>
      <c r="D228" s="113" t="s">
        <v>420</v>
      </c>
      <c r="E228" s="295" t="s">
        <v>421</v>
      </c>
      <c r="F228" s="204" t="s">
        <v>356</v>
      </c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>
        <v>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34</v>
      </c>
    </row>
    <row r="245" spans="1:7" x14ac:dyDescent="0.3">
      <c r="A245" s="5" t="s">
        <v>35</v>
      </c>
      <c r="B245" s="132"/>
      <c r="C245" s="133"/>
      <c r="D245" s="134">
        <f>D244/(COUNT(B226:C243)*2)</f>
        <v>0.94444444444444442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19" t="s">
        <v>379</v>
      </c>
      <c r="B256" s="319"/>
      <c r="C256" s="319"/>
      <c r="D256" s="319"/>
      <c r="E256" s="319"/>
      <c r="F256" s="319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1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9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61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0.9242424242424242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43159</v>
      </c>
      <c r="B269" s="124"/>
      <c r="C269" s="135"/>
      <c r="D269" s="124"/>
      <c r="F269" s="206"/>
      <c r="G269" s="214"/>
    </row>
    <row r="270" spans="1:7" s="16" customForma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23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0" t="s">
        <v>396</v>
      </c>
      <c r="B308" s="321"/>
      <c r="C308" s="321"/>
      <c r="D308" s="321"/>
      <c r="E308" s="321"/>
      <c r="F308" s="322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ht="33" x14ac:dyDescent="0.3">
      <c r="A312" s="219" t="s">
        <v>392</v>
      </c>
      <c r="B312" s="130">
        <v>1</v>
      </c>
      <c r="C312" s="213"/>
      <c r="D312" s="165" t="s">
        <v>431</v>
      </c>
      <c r="E312" s="106"/>
      <c r="F312" s="204" t="s">
        <v>356</v>
      </c>
      <c r="G312" s="214"/>
    </row>
    <row r="313" spans="1:7" s="16" customFormat="1" ht="45" x14ac:dyDescent="0.3">
      <c r="A313" s="56" t="s">
        <v>249</v>
      </c>
      <c r="B313" s="280">
        <v>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45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0.97826086956521741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69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0.98571428571428577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43159</v>
      </c>
      <c r="B321" s="124"/>
      <c r="C321" s="135"/>
      <c r="D321" s="127"/>
    </row>
    <row r="322" spans="1:7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5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0" t="s">
        <v>379</v>
      </c>
      <c r="B349" s="321"/>
      <c r="C349" s="321"/>
      <c r="D349" s="321"/>
      <c r="E349" s="321"/>
      <c r="F349" s="321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 t="s">
        <v>356</v>
      </c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48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43159</v>
      </c>
      <c r="B361" s="124"/>
      <c r="C361" s="135"/>
      <c r="D361" s="124"/>
    </row>
    <row r="362" spans="1:7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9" t="s">
        <v>379</v>
      </c>
      <c r="B383" s="319"/>
      <c r="C383" s="319"/>
      <c r="D383" s="319"/>
      <c r="E383" s="319"/>
      <c r="F383" s="319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 t="s">
        <v>356</v>
      </c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18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34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43159</v>
      </c>
      <c r="B394" s="124"/>
      <c r="C394" s="135"/>
      <c r="D394" s="127"/>
      <c r="G394" s="127"/>
    </row>
    <row r="395" spans="1:7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123"/>
      <c r="E404" s="123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23"/>
      <c r="E410" s="95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9" t="s">
        <v>379</v>
      </c>
      <c r="B435" s="319"/>
      <c r="C435" s="319"/>
      <c r="D435" s="319"/>
      <c r="E435" s="319"/>
      <c r="F435" s="319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 t="s">
        <v>356</v>
      </c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58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1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43159</v>
      </c>
      <c r="B447" s="124"/>
      <c r="C447" s="135"/>
      <c r="D447" s="124"/>
    </row>
    <row r="448" spans="1:7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236" t="s">
        <v>434</v>
      </c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 t="s">
        <v>409</v>
      </c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6" t="s">
        <v>379</v>
      </c>
      <c r="B471" s="317"/>
      <c r="C471" s="317"/>
      <c r="D471" s="317"/>
      <c r="E471" s="317"/>
      <c r="F471" s="317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 t="s">
        <v>356</v>
      </c>
      <c r="G472" s="127"/>
    </row>
    <row r="473" spans="1:7" s="112" customFormat="1" x14ac:dyDescent="0.3">
      <c r="A473" s="55" t="s">
        <v>386</v>
      </c>
      <c r="B473" s="130" t="s">
        <v>32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26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38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8" t="s">
        <v>367</v>
      </c>
      <c r="B483" s="318"/>
      <c r="C483" s="318"/>
      <c r="D483" s="318"/>
      <c r="E483" s="185"/>
      <c r="F483" s="201"/>
    </row>
    <row r="484" spans="1:7" x14ac:dyDescent="0.3">
      <c r="A484" s="74">
        <f>B11</f>
        <v>43159</v>
      </c>
      <c r="B484" s="124"/>
      <c r="C484" s="135"/>
      <c r="D484" s="124"/>
    </row>
    <row r="485" spans="1:7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 t="s">
        <v>356</v>
      </c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43159</v>
      </c>
      <c r="B506" s="124"/>
      <c r="C506" s="135"/>
      <c r="D506" s="124"/>
    </row>
    <row r="507" spans="1:7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43159</v>
      </c>
      <c r="B517" s="124"/>
      <c r="C517" s="135"/>
      <c r="D517" s="124"/>
    </row>
    <row r="518" spans="1:7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x14ac:dyDescent="0.3">
      <c r="A522" s="4" t="s">
        <v>47</v>
      </c>
      <c r="B522" s="130">
        <v>2</v>
      </c>
      <c r="C522" s="130"/>
      <c r="D522" s="95" t="s">
        <v>410</v>
      </c>
      <c r="E522" s="94"/>
      <c r="F522" s="204" t="s">
        <v>356</v>
      </c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43159</v>
      </c>
      <c r="B537" s="124"/>
      <c r="C537" s="135"/>
      <c r="D537" s="124"/>
      <c r="G537" s="127"/>
    </row>
    <row r="538" spans="1:7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583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0.98479729729729726</v>
      </c>
    </row>
  </sheetData>
  <sheetProtection algorithmName="SHA-512" hashValue="N9fpbZBM04YTfKGFe/tpoKIkJUQNxxfvoxK+TAcRQZcmC8MJK2M0KrVZ7eT6BUZAGeoQnJKsJ2p3vvVg/F5shA==" saltValue="nb+CZICaR3kB+1AfPFnOuQ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0" orientation="portrait" r:id="rId1"/>
  <rowBreaks count="5" manualBreakCount="5">
    <brk id="85" max="6" man="1"/>
    <brk id="174" max="6" man="1"/>
    <brk id="267" max="6" man="1"/>
    <brk id="359" max="6" man="1"/>
    <brk id="459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7" zoomScaleNormal="90" zoomScaleSheetLayoutView="100" workbookViewId="0">
      <selection activeCell="E182" sqref="E182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2"/>
      <c r="E1" s="332"/>
      <c r="F1" s="332"/>
      <c r="G1" s="332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53" t="s">
        <v>50</v>
      </c>
      <c r="B6" s="353"/>
      <c r="C6" s="353"/>
      <c r="D6" s="353"/>
      <c r="E6" s="353"/>
      <c r="F6" s="353"/>
      <c r="G6" s="125"/>
    </row>
    <row r="7" spans="1:7" s="12" customFormat="1" ht="21.75" customHeight="1" x14ac:dyDescent="0.45">
      <c r="A7" s="334" t="str">
        <f>'A1 Exploitation'!A8:F8</f>
        <v>MEDINA JADIDA</v>
      </c>
      <c r="B7" s="334"/>
      <c r="C7" s="334"/>
      <c r="D7" s="334"/>
      <c r="E7" s="334"/>
      <c r="F7" s="334"/>
      <c r="G7" s="125"/>
    </row>
    <row r="8" spans="1:7" s="12" customFormat="1" ht="24" x14ac:dyDescent="0.45">
      <c r="A8" s="14" t="s">
        <v>42</v>
      </c>
      <c r="B8" s="354" t="str">
        <f>'A1 Exploitation'!B9:F9</f>
        <v>Mme Samah SLAIMI</v>
      </c>
      <c r="C8" s="354"/>
      <c r="D8" s="354"/>
      <c r="E8" s="354"/>
      <c r="F8" s="354"/>
      <c r="G8" s="125"/>
    </row>
    <row r="9" spans="1:7" s="12" customFormat="1" ht="24" x14ac:dyDescent="0.45">
      <c r="A9" s="15" t="s">
        <v>44</v>
      </c>
      <c r="B9" s="355" t="str">
        <f>'A1 Exploitation'!B10:F10</f>
        <v>Directeur du magasin et Chefs des rayons</v>
      </c>
      <c r="C9" s="355"/>
      <c r="D9" s="355"/>
      <c r="E9" s="355"/>
      <c r="F9" s="355"/>
      <c r="G9" s="125"/>
    </row>
    <row r="10" spans="1:7" s="12" customFormat="1" ht="24" x14ac:dyDescent="0.45">
      <c r="A10" s="14" t="s">
        <v>43</v>
      </c>
      <c r="B10" s="352">
        <f>'A1 Exploitation'!B11:F11</f>
        <v>43159</v>
      </c>
      <c r="C10" s="352"/>
      <c r="D10" s="352"/>
      <c r="E10" s="352"/>
      <c r="F10" s="352"/>
      <c r="G10" s="125"/>
    </row>
    <row r="11" spans="1:7" s="12" customFormat="1" ht="24" x14ac:dyDescent="0.45">
      <c r="A11" s="14" t="s">
        <v>294</v>
      </c>
      <c r="B11" s="351">
        <f>D199</f>
        <v>0.96551724137931039</v>
      </c>
      <c r="C11" s="351"/>
      <c r="D11" s="351"/>
      <c r="E11" s="351"/>
      <c r="F11" s="351"/>
      <c r="G11" s="125"/>
    </row>
    <row r="12" spans="1:7" s="12" customFormat="1" ht="22.5" x14ac:dyDescent="0.45">
      <c r="A12" s="11"/>
      <c r="D12" s="330"/>
      <c r="E12" s="330"/>
      <c r="F12" s="330"/>
      <c r="G12" s="330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6" t="s">
        <v>0</v>
      </c>
      <c r="B16" s="347"/>
      <c r="C16" s="347"/>
      <c r="D16" s="347"/>
      <c r="E16" s="347"/>
      <c r="F16" s="347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 t="s">
        <v>356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8" t="s">
        <v>36</v>
      </c>
      <c r="B22" s="344"/>
      <c r="C22" s="345"/>
      <c r="D22" s="250">
        <f>SUM(B17:C21)</f>
        <v>10</v>
      </c>
    </row>
    <row r="23" spans="1:7" x14ac:dyDescent="0.3">
      <c r="A23" s="339" t="s">
        <v>295</v>
      </c>
      <c r="B23" s="340"/>
      <c r="C23" s="341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7" t="s">
        <v>4</v>
      </c>
      <c r="B25" s="338"/>
      <c r="C25" s="338"/>
      <c r="D25" s="338"/>
      <c r="E25" s="338"/>
      <c r="F25" s="338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 t="s">
        <v>356</v>
      </c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9" t="s">
        <v>36</v>
      </c>
      <c r="B33" s="340"/>
      <c r="C33" s="341"/>
      <c r="D33" s="248">
        <f>SUM(B26:C32)</f>
        <v>14</v>
      </c>
    </row>
    <row r="34" spans="1:7" x14ac:dyDescent="0.3">
      <c r="A34" s="339" t="s">
        <v>295</v>
      </c>
      <c r="B34" s="340"/>
      <c r="C34" s="341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7" t="s">
        <v>219</v>
      </c>
      <c r="B36" s="338"/>
      <c r="C36" s="338"/>
      <c r="D36" s="338"/>
      <c r="E36" s="338"/>
      <c r="F36" s="338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 t="s">
        <v>356</v>
      </c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9" t="s">
        <v>36</v>
      </c>
      <c r="B42" s="340"/>
      <c r="C42" s="341"/>
      <c r="D42" s="248">
        <f>SUM(B37:C41)</f>
        <v>10</v>
      </c>
      <c r="E42" s="13"/>
      <c r="F42" s="13"/>
      <c r="G42" s="126"/>
    </row>
    <row r="43" spans="1:7" s="22" customFormat="1" x14ac:dyDescent="0.3">
      <c r="A43" s="339" t="s">
        <v>295</v>
      </c>
      <c r="B43" s="340"/>
      <c r="C43" s="341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9" t="s">
        <v>21</v>
      </c>
      <c r="B45" s="350"/>
      <c r="C45" s="350"/>
      <c r="D45" s="350"/>
      <c r="E45" s="350"/>
      <c r="F45" s="350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 t="s">
        <v>356</v>
      </c>
    </row>
    <row r="47" spans="1:7" x14ac:dyDescent="0.3">
      <c r="A47" s="17" t="s">
        <v>83</v>
      </c>
      <c r="B47" s="94">
        <v>2</v>
      </c>
      <c r="C47" s="94"/>
      <c r="D47" s="294"/>
      <c r="E47" s="123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411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9" t="s">
        <v>36</v>
      </c>
      <c r="B52" s="340"/>
      <c r="C52" s="341"/>
      <c r="D52" s="248">
        <f>SUM(B46:C51)</f>
        <v>12</v>
      </c>
    </row>
    <row r="53" spans="1:7" x14ac:dyDescent="0.3">
      <c r="A53" s="339" t="s">
        <v>295</v>
      </c>
      <c r="B53" s="340"/>
      <c r="C53" s="341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7" t="s">
        <v>8</v>
      </c>
      <c r="B55" s="338"/>
      <c r="C55" s="338"/>
      <c r="D55" s="338"/>
      <c r="E55" s="338"/>
      <c r="F55" s="338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 t="s">
        <v>356</v>
      </c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123" t="s">
        <v>412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9" t="s">
        <v>36</v>
      </c>
      <c r="B63" s="340"/>
      <c r="C63" s="341"/>
      <c r="D63" s="248">
        <f>SUM(B56:C62)</f>
        <v>14</v>
      </c>
    </row>
    <row r="64" spans="1:7" x14ac:dyDescent="0.3">
      <c r="A64" s="339" t="s">
        <v>295</v>
      </c>
      <c r="B64" s="340"/>
      <c r="C64" s="341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7" t="s">
        <v>130</v>
      </c>
      <c r="B66" s="338"/>
      <c r="C66" s="338"/>
      <c r="D66" s="338"/>
      <c r="E66" s="338"/>
      <c r="F66" s="338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 t="s">
        <v>356</v>
      </c>
    </row>
    <row r="68" spans="1:7" ht="19.5" x14ac:dyDescent="0.4">
      <c r="A68" s="17" t="s">
        <v>272</v>
      </c>
      <c r="B68" s="100">
        <v>2</v>
      </c>
      <c r="C68" s="101"/>
      <c r="D68" s="123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94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12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297" t="s">
        <v>427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9" t="s">
        <v>36</v>
      </c>
      <c r="B84" s="340"/>
      <c r="C84" s="341"/>
      <c r="D84" s="248">
        <f>SUM(B67:C83)</f>
        <v>34</v>
      </c>
    </row>
    <row r="85" spans="1:7" x14ac:dyDescent="0.3">
      <c r="A85" s="339" t="s">
        <v>295</v>
      </c>
      <c r="B85" s="340"/>
      <c r="C85" s="341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7" t="s">
        <v>211</v>
      </c>
      <c r="B87" s="338"/>
      <c r="C87" s="338"/>
      <c r="D87" s="338"/>
      <c r="E87" s="338"/>
      <c r="F87" s="338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ht="33" x14ac:dyDescent="0.3">
      <c r="A95" s="20" t="s">
        <v>165</v>
      </c>
      <c r="B95" s="110">
        <v>1</v>
      </c>
      <c r="C95" s="94"/>
      <c r="D95" s="95" t="s">
        <v>428</v>
      </c>
      <c r="E95" s="94"/>
      <c r="F95" s="94" t="s">
        <v>356</v>
      </c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9" t="s">
        <v>36</v>
      </c>
      <c r="B102" s="340"/>
      <c r="C102" s="341"/>
      <c r="D102" s="248">
        <f>SUM(B88:C101)</f>
        <v>23</v>
      </c>
    </row>
    <row r="103" spans="1:7" x14ac:dyDescent="0.3">
      <c r="A103" s="339" t="s">
        <v>295</v>
      </c>
      <c r="B103" s="340"/>
      <c r="C103" s="341"/>
      <c r="D103" s="33">
        <f>D102/(COUNT(B88:C101)*2)</f>
        <v>0.95833333333333337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7" t="s">
        <v>212</v>
      </c>
      <c r="B106" s="338"/>
      <c r="C106" s="338"/>
      <c r="D106" s="338"/>
      <c r="E106" s="338"/>
      <c r="F106" s="338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297" t="s">
        <v>426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ht="82.5" x14ac:dyDescent="0.3">
      <c r="A117" s="51" t="s">
        <v>232</v>
      </c>
      <c r="B117" s="110">
        <v>1</v>
      </c>
      <c r="C117" s="94"/>
      <c r="D117" s="296" t="s">
        <v>413</v>
      </c>
      <c r="E117" s="94"/>
      <c r="F117" s="94" t="s">
        <v>356</v>
      </c>
      <c r="G117" s="126"/>
    </row>
    <row r="118" spans="1:7" s="22" customFormat="1" x14ac:dyDescent="0.3">
      <c r="A118" s="339" t="s">
        <v>36</v>
      </c>
      <c r="B118" s="340"/>
      <c r="C118" s="341"/>
      <c r="D118" s="248">
        <f>SUM(B107:C117)</f>
        <v>21</v>
      </c>
      <c r="E118" s="13"/>
      <c r="F118" s="13"/>
      <c r="G118" s="126"/>
    </row>
    <row r="119" spans="1:7" s="22" customFormat="1" x14ac:dyDescent="0.3">
      <c r="A119" s="339" t="s">
        <v>295</v>
      </c>
      <c r="B119" s="340"/>
      <c r="C119" s="341"/>
      <c r="D119" s="33">
        <f>D118/(COUNT(B107:C117)*2)</f>
        <v>0.95454545454545459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7" t="s">
        <v>185</v>
      </c>
      <c r="B121" s="338"/>
      <c r="C121" s="338"/>
      <c r="D121" s="338"/>
      <c r="E121" s="338"/>
      <c r="F121" s="338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33" x14ac:dyDescent="0.4">
      <c r="A126" s="17" t="s">
        <v>292</v>
      </c>
      <c r="B126" s="111">
        <v>0</v>
      </c>
      <c r="C126" s="101"/>
      <c r="D126" s="123" t="s">
        <v>422</v>
      </c>
      <c r="E126" s="123" t="s">
        <v>423</v>
      </c>
      <c r="F126" s="94" t="s">
        <v>356</v>
      </c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123" t="s">
        <v>419</v>
      </c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9" t="s">
        <v>36</v>
      </c>
      <c r="B133" s="340"/>
      <c r="C133" s="341"/>
      <c r="D133" s="248">
        <f>SUM(B122:C132)</f>
        <v>20</v>
      </c>
    </row>
    <row r="134" spans="1:7" x14ac:dyDescent="0.3">
      <c r="A134" s="339" t="s">
        <v>295</v>
      </c>
      <c r="B134" s="340"/>
      <c r="C134" s="341"/>
      <c r="D134" s="32">
        <f>D133/(COUNT(B122:C132)*2)</f>
        <v>0.90909090909090906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7" t="s">
        <v>71</v>
      </c>
      <c r="B136" s="338"/>
      <c r="C136" s="338"/>
      <c r="D136" s="338"/>
      <c r="E136" s="338"/>
      <c r="F136" s="338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23"/>
      <c r="E140" s="123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9" t="s">
        <v>36</v>
      </c>
      <c r="B149" s="340"/>
      <c r="C149" s="341"/>
      <c r="D149" s="248">
        <f>SUM(B137:C148)</f>
        <v>24</v>
      </c>
    </row>
    <row r="150" spans="1:7" x14ac:dyDescent="0.3">
      <c r="A150" s="339" t="s">
        <v>295</v>
      </c>
      <c r="B150" s="340"/>
      <c r="C150" s="341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7" t="s">
        <v>217</v>
      </c>
      <c r="B152" s="338"/>
      <c r="C152" s="338"/>
      <c r="D152" s="338"/>
      <c r="E152" s="338"/>
      <c r="F152" s="338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99" x14ac:dyDescent="0.35">
      <c r="A157" s="40" t="s">
        <v>308</v>
      </c>
      <c r="B157" s="94">
        <v>1</v>
      </c>
      <c r="C157" s="120" t="str">
        <f>IF(B157=0, -5, "0")</f>
        <v>0</v>
      </c>
      <c r="D157" s="123" t="s">
        <v>415</v>
      </c>
      <c r="E157" s="94"/>
      <c r="F157" s="94" t="s">
        <v>356</v>
      </c>
    </row>
    <row r="158" spans="1:7" ht="33" x14ac:dyDescent="0.3">
      <c r="A158" s="76" t="s">
        <v>196</v>
      </c>
      <c r="B158" s="94">
        <v>2</v>
      </c>
      <c r="C158" s="94"/>
      <c r="D158" s="293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294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9" t="s">
        <v>36</v>
      </c>
      <c r="B161" s="344"/>
      <c r="C161" s="345"/>
      <c r="D161" s="250">
        <f>SUM(B153:C160)</f>
        <v>15</v>
      </c>
    </row>
    <row r="162" spans="1:7" x14ac:dyDescent="0.3">
      <c r="A162" s="339" t="s">
        <v>295</v>
      </c>
      <c r="B162" s="340"/>
      <c r="C162" s="341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7" t="s">
        <v>77</v>
      </c>
      <c r="B164" s="338"/>
      <c r="C164" s="338"/>
      <c r="D164" s="338"/>
      <c r="E164" s="338"/>
      <c r="F164" s="338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9" t="s">
        <v>36</v>
      </c>
      <c r="B169" s="340"/>
      <c r="C169" s="341"/>
      <c r="D169" s="248">
        <f>SUM(B165:C168)</f>
        <v>8</v>
      </c>
    </row>
    <row r="170" spans="1:7" x14ac:dyDescent="0.3">
      <c r="A170" s="339" t="s">
        <v>295</v>
      </c>
      <c r="B170" s="340"/>
      <c r="C170" s="341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2" t="s">
        <v>17</v>
      </c>
      <c r="B172" s="343"/>
      <c r="C172" s="343"/>
      <c r="D172" s="343"/>
      <c r="E172" s="343"/>
      <c r="F172" s="343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9" t="s">
        <v>36</v>
      </c>
      <c r="B177" s="340"/>
      <c r="C177" s="341"/>
      <c r="D177" s="248">
        <f>SUM(B173:C176)</f>
        <v>8</v>
      </c>
    </row>
    <row r="178" spans="1:7" x14ac:dyDescent="0.3">
      <c r="A178" s="339" t="s">
        <v>295</v>
      </c>
      <c r="B178" s="340"/>
      <c r="C178" s="341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7" t="s">
        <v>78</v>
      </c>
      <c r="B180" s="338"/>
      <c r="C180" s="338"/>
      <c r="D180" s="338"/>
      <c r="E180" s="338"/>
      <c r="F180" s="338"/>
    </row>
    <row r="181" spans="1:7" x14ac:dyDescent="0.3">
      <c r="A181" s="44" t="s">
        <v>315</v>
      </c>
      <c r="B181" s="94">
        <v>1</v>
      </c>
      <c r="C181" s="94"/>
      <c r="D181" s="95" t="s">
        <v>429</v>
      </c>
      <c r="E181" s="95"/>
      <c r="F181" s="94" t="s">
        <v>356</v>
      </c>
    </row>
    <row r="182" spans="1:7" ht="49.5" x14ac:dyDescent="0.3">
      <c r="A182" s="52" t="s">
        <v>220</v>
      </c>
      <c r="B182" s="94">
        <v>0</v>
      </c>
      <c r="C182" s="94"/>
      <c r="D182" s="95" t="s">
        <v>418</v>
      </c>
      <c r="E182" s="123" t="s">
        <v>414</v>
      </c>
      <c r="F182" s="94" t="s">
        <v>356</v>
      </c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9" t="s">
        <v>36</v>
      </c>
      <c r="B186" s="340"/>
      <c r="C186" s="341"/>
      <c r="D186" s="248">
        <f>SUM(B181:C185)</f>
        <v>7</v>
      </c>
    </row>
    <row r="187" spans="1:7" x14ac:dyDescent="0.3">
      <c r="A187" s="339" t="s">
        <v>295</v>
      </c>
      <c r="B187" s="340"/>
      <c r="C187" s="341"/>
      <c r="D187" s="33">
        <f>D186/(COUNT(B181:C185)*2)</f>
        <v>0.7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7" t="s">
        <v>216</v>
      </c>
      <c r="B189" s="338"/>
      <c r="C189" s="338"/>
      <c r="D189" s="338"/>
      <c r="E189" s="338"/>
      <c r="F189" s="338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123"/>
      <c r="E192" s="123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9" t="s">
        <v>36</v>
      </c>
      <c r="B194" s="340"/>
      <c r="C194" s="341"/>
      <c r="D194" s="54">
        <f>SUM(B190:C193)</f>
        <v>4</v>
      </c>
    </row>
    <row r="195" spans="1:6" x14ac:dyDescent="0.3">
      <c r="A195" s="339" t="s">
        <v>295</v>
      </c>
      <c r="B195" s="340"/>
      <c r="C195" s="341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8">
        <v>0.5</v>
      </c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224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0.96551724137931039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B10" sqref="B10:F10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2"/>
      <c r="E1" s="332"/>
      <c r="F1" s="332"/>
      <c r="G1" s="332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33" t="s">
        <v>179</v>
      </c>
      <c r="B7" s="333"/>
      <c r="C7" s="333"/>
      <c r="D7" s="333"/>
      <c r="E7" s="333"/>
      <c r="F7" s="333"/>
      <c r="G7" s="125"/>
    </row>
    <row r="8" spans="1:7" ht="29.25" x14ac:dyDescent="0.45">
      <c r="A8" s="334" t="str">
        <f>'Page de garde'!D18</f>
        <v>MEDINA JADIDA</v>
      </c>
      <c r="B8" s="334"/>
      <c r="C8" s="334"/>
      <c r="D8" s="334"/>
      <c r="E8" s="334"/>
      <c r="F8" s="334"/>
      <c r="G8" s="125"/>
    </row>
    <row r="9" spans="1:7" ht="24" x14ac:dyDescent="0.45">
      <c r="A9" s="14" t="s">
        <v>42</v>
      </c>
      <c r="B9" s="335" t="s">
        <v>435</v>
      </c>
      <c r="C9" s="335"/>
      <c r="D9" s="335"/>
      <c r="E9" s="335"/>
      <c r="F9" s="335"/>
      <c r="G9" s="125"/>
    </row>
    <row r="10" spans="1:7" ht="24" x14ac:dyDescent="0.45">
      <c r="A10" s="15" t="s">
        <v>44</v>
      </c>
      <c r="B10" s="336" t="s">
        <v>436</v>
      </c>
      <c r="C10" s="336"/>
      <c r="D10" s="336"/>
      <c r="E10" s="336"/>
      <c r="F10" s="336"/>
      <c r="G10" s="125"/>
    </row>
    <row r="11" spans="1:7" ht="24" x14ac:dyDescent="0.45">
      <c r="A11" s="14" t="s">
        <v>43</v>
      </c>
      <c r="B11" s="331">
        <v>43255</v>
      </c>
      <c r="C11" s="331"/>
      <c r="D11" s="331"/>
      <c r="E11" s="331"/>
      <c r="F11" s="331"/>
      <c r="G11" s="125"/>
    </row>
    <row r="12" spans="1:7" ht="24" x14ac:dyDescent="0.45">
      <c r="A12" s="14" t="s">
        <v>239</v>
      </c>
      <c r="B12" s="329">
        <f>D549</f>
        <v>0.90666666666666662</v>
      </c>
      <c r="C12" s="329"/>
      <c r="D12" s="329"/>
      <c r="E12" s="329"/>
      <c r="F12" s="329"/>
      <c r="G12" s="125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43255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3" t="s">
        <v>379</v>
      </c>
      <c r="B38" s="324"/>
      <c r="C38" s="324"/>
      <c r="D38" s="324"/>
      <c r="E38" s="324"/>
      <c r="F38" s="325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1</v>
      </c>
      <c r="C40" s="130"/>
      <c r="D40" s="95" t="s">
        <v>437</v>
      </c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81">
        <f>IFERROR(E41/F41,"N.A")</f>
        <v>1</v>
      </c>
      <c r="E41" s="282">
        <f>COUNTIF('A1 Exploitation'!F21:F40,"ok")</f>
        <v>1</v>
      </c>
      <c r="F41" s="283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23</v>
      </c>
    </row>
    <row r="43" spans="1:7" x14ac:dyDescent="0.3">
      <c r="A43" s="5" t="s">
        <v>35</v>
      </c>
      <c r="B43" s="132"/>
      <c r="C43" s="133"/>
      <c r="D43" s="134">
        <f>D42/(COUNT(B29:C37,B39:C41)*2)</f>
        <v>0.95833333333333337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29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0.96666666666666667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43255</v>
      </c>
      <c r="B49" s="124"/>
      <c r="C49" s="135"/>
      <c r="D49" s="124"/>
    </row>
    <row r="50" spans="1:7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66" x14ac:dyDescent="0.3">
      <c r="A74" s="209" t="s">
        <v>393</v>
      </c>
      <c r="B74" s="130">
        <v>1</v>
      </c>
      <c r="C74" s="150" t="str">
        <f>IF(B74=0, -5, "0")</f>
        <v>0</v>
      </c>
      <c r="D74" s="301" t="s">
        <v>474</v>
      </c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29</v>
      </c>
    </row>
    <row r="85" spans="1:7" x14ac:dyDescent="0.3">
      <c r="A85" s="5" t="s">
        <v>35</v>
      </c>
      <c r="B85" s="132"/>
      <c r="C85" s="133"/>
      <c r="D85" s="134">
        <f>D84/(COUNT(B65:C83)*2)</f>
        <v>0.96666666666666667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3" t="s">
        <v>379</v>
      </c>
      <c r="B94" s="324"/>
      <c r="C94" s="324"/>
      <c r="D94" s="324"/>
      <c r="E94" s="324"/>
      <c r="F94" s="325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2</v>
      </c>
      <c r="C99" s="213"/>
      <c r="D99" s="281">
        <f>IFERROR(E99/F99,"N.A")</f>
        <v>1</v>
      </c>
      <c r="E99" s="282">
        <f>COUNTIF('A1 Exploitation'!F53:F98,"ok")</f>
        <v>1</v>
      </c>
      <c r="F99" s="283">
        <f>COUNTA('A1 Exploitation'!F53:F98)</f>
        <v>1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65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0.98484848484848486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43255</v>
      </c>
      <c r="B106" s="124"/>
      <c r="C106" s="135"/>
      <c r="D106" s="124"/>
    </row>
    <row r="107" spans="1:7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ht="49.5" x14ac:dyDescent="0.3">
      <c r="A132" s="210" t="s">
        <v>157</v>
      </c>
      <c r="B132" s="130">
        <v>1</v>
      </c>
      <c r="C132" s="150" t="str">
        <f>IF(B132=0, -5, "0")</f>
        <v>0</v>
      </c>
      <c r="D132" s="301" t="s">
        <v>475</v>
      </c>
      <c r="E132" s="95" t="s">
        <v>468</v>
      </c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1</v>
      </c>
      <c r="C136" s="130"/>
      <c r="D136" s="95" t="s">
        <v>472</v>
      </c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34</v>
      </c>
    </row>
    <row r="140" spans="1:7" x14ac:dyDescent="0.3">
      <c r="A140" s="5" t="s">
        <v>35</v>
      </c>
      <c r="B140" s="132"/>
      <c r="C140" s="133"/>
      <c r="D140" s="134">
        <f>D139/(COUNT(B121:C138)*2)</f>
        <v>0.94444444444444442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ht="82.5" x14ac:dyDescent="0.3">
      <c r="A147" s="238" t="s">
        <v>404</v>
      </c>
      <c r="B147" s="130">
        <v>0</v>
      </c>
      <c r="C147" s="150">
        <f>IF(B147=0, -5, "0")</f>
        <v>-5</v>
      </c>
      <c r="D147" s="116" t="s">
        <v>438</v>
      </c>
      <c r="E147" s="116" t="s">
        <v>476</v>
      </c>
      <c r="F147" s="204"/>
      <c r="G147" s="127"/>
    </row>
    <row r="148" spans="1:7" s="112" customFormat="1" ht="18" customHeight="1" x14ac:dyDescent="0.35">
      <c r="A148" s="326" t="s">
        <v>379</v>
      </c>
      <c r="B148" s="327"/>
      <c r="C148" s="327"/>
      <c r="D148" s="328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2</v>
      </c>
      <c r="C153" s="140"/>
      <c r="D153" s="281">
        <f>IFERROR(E153/F153,"N.A")</f>
        <v>1</v>
      </c>
      <c r="E153" s="282">
        <f>COUNTIF('A1 Exploitation'!F110:F152,"ok")</f>
        <v>3</v>
      </c>
      <c r="F153" s="283">
        <f>COUNTA('A1 Exploitation'!F110:F152)</f>
        <v>3</v>
      </c>
    </row>
    <row r="154" spans="1:7" x14ac:dyDescent="0.3">
      <c r="A154" s="5" t="s">
        <v>36</v>
      </c>
      <c r="B154" s="5"/>
      <c r="C154" s="5"/>
      <c r="D154" s="5">
        <f>SUM(B143:C147,B149:C153)</f>
        <v>13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0.59090909090909094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61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0.84722222222222221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43255</v>
      </c>
      <c r="B161" s="124"/>
      <c r="C161" s="135"/>
      <c r="D161" s="127"/>
    </row>
    <row r="162" spans="1:7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49.5" x14ac:dyDescent="0.35">
      <c r="A182" s="260" t="s">
        <v>223</v>
      </c>
      <c r="B182" s="130">
        <v>1</v>
      </c>
      <c r="C182" s="136">
        <f>IF(B182=0, -10, IF(B182=1, -5, "0"))</f>
        <v>-5</v>
      </c>
      <c r="D182" s="157" t="s">
        <v>447</v>
      </c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15.5" x14ac:dyDescent="0.3">
      <c r="A185" s="70" t="s">
        <v>136</v>
      </c>
      <c r="B185" s="130">
        <v>0</v>
      </c>
      <c r="C185" s="130"/>
      <c r="D185" s="157" t="s">
        <v>448</v>
      </c>
      <c r="E185" s="95" t="s">
        <v>439</v>
      </c>
      <c r="F185" s="204"/>
    </row>
    <row r="186" spans="1:7" ht="133.5" customHeight="1" x14ac:dyDescent="0.35">
      <c r="A186" s="266" t="s">
        <v>186</v>
      </c>
      <c r="B186" s="130">
        <v>0</v>
      </c>
      <c r="C186" s="136">
        <f>IF(B186=0, -10, "0")</f>
        <v>-10</v>
      </c>
      <c r="D186" s="302" t="s">
        <v>477</v>
      </c>
      <c r="E186" s="95" t="s">
        <v>469</v>
      </c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9" t="s">
        <v>379</v>
      </c>
      <c r="B195" s="319"/>
      <c r="C195" s="319"/>
      <c r="D195" s="319"/>
      <c r="E195" s="319"/>
      <c r="F195" s="319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2</v>
      </c>
      <c r="C200" s="130"/>
      <c r="D200" s="281">
        <f>IFERROR(E200/F200,"N.A")</f>
        <v>1</v>
      </c>
      <c r="E200" s="282">
        <f>COUNTIF('A1 Exploitation'!F165:F199,"ok")</f>
        <v>1</v>
      </c>
      <c r="F200" s="283">
        <f>COUNTA('A1 Exploitation'!F165:F199)</f>
        <v>1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28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0.53846153846153844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42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0.63636363636363635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43255</v>
      </c>
      <c r="B208" s="124"/>
      <c r="C208" s="135"/>
      <c r="D208" s="124"/>
    </row>
    <row r="209" spans="1:7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49.5" x14ac:dyDescent="0.3">
      <c r="A218" s="10" t="s">
        <v>142</v>
      </c>
      <c r="B218" s="130">
        <v>0</v>
      </c>
      <c r="C218" s="130"/>
      <c r="D218" s="95" t="s">
        <v>478</v>
      </c>
      <c r="E218" s="95" t="s">
        <v>470</v>
      </c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18</v>
      </c>
    </row>
    <row r="223" spans="1:7" x14ac:dyDescent="0.3">
      <c r="A223" s="5" t="s">
        <v>35</v>
      </c>
      <c r="B223" s="132"/>
      <c r="C223" s="133"/>
      <c r="D223" s="134">
        <f>D222/(COUNT(B212:C221)*2)</f>
        <v>0.9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66" x14ac:dyDescent="0.3">
      <c r="A238" s="209" t="s">
        <v>66</v>
      </c>
      <c r="B238" s="130">
        <v>1</v>
      </c>
      <c r="C238" s="150" t="str">
        <f>IF(B238=0, -5, "0")</f>
        <v>0</v>
      </c>
      <c r="D238" s="302" t="s">
        <v>440</v>
      </c>
      <c r="E238" s="94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35</v>
      </c>
    </row>
    <row r="245" spans="1:7" x14ac:dyDescent="0.3">
      <c r="A245" s="5" t="s">
        <v>35</v>
      </c>
      <c r="B245" s="132"/>
      <c r="C245" s="133"/>
      <c r="D245" s="134">
        <f>D244/(COUNT(B226:C243)*2)</f>
        <v>0.97222222222222221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19" t="s">
        <v>379</v>
      </c>
      <c r="B256" s="319"/>
      <c r="C256" s="319"/>
      <c r="D256" s="319"/>
      <c r="E256" s="319"/>
      <c r="F256" s="319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1</v>
      </c>
      <c r="C261" s="140"/>
      <c r="D261" s="281">
        <f>IFERROR(E261/F261,"N.A")</f>
        <v>0.5</v>
      </c>
      <c r="E261" s="282">
        <f>COUNTIF('A1 Exploitation'!F212:F260,"ok")</f>
        <v>1</v>
      </c>
      <c r="F261" s="283">
        <f>COUNTA('A1 Exploitation'!F212:F260)</f>
        <v>2</v>
      </c>
    </row>
    <row r="262" spans="1:7" x14ac:dyDescent="0.3">
      <c r="A262" s="5" t="s">
        <v>36</v>
      </c>
      <c r="B262" s="5"/>
      <c r="C262" s="5"/>
      <c r="D262" s="5">
        <f>SUM(B248:C255,B257:C261)</f>
        <v>9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62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0.93939393939393945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43255</v>
      </c>
      <c r="B269" s="124"/>
      <c r="C269" s="135"/>
      <c r="D269" s="124"/>
      <c r="F269" s="206"/>
      <c r="G269" s="214"/>
    </row>
    <row r="270" spans="1:7" s="16" customForma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24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1</v>
      </c>
      <c r="C289" s="131"/>
      <c r="D289" s="16" t="s">
        <v>441</v>
      </c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33" x14ac:dyDescent="0.3">
      <c r="A293" s="70" t="s">
        <v>136</v>
      </c>
      <c r="B293" s="130">
        <v>1</v>
      </c>
      <c r="C293" s="130"/>
      <c r="D293" s="156" t="s">
        <v>471</v>
      </c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66" x14ac:dyDescent="0.3">
      <c r="A302" s="209" t="s">
        <v>157</v>
      </c>
      <c r="B302" s="130">
        <v>1</v>
      </c>
      <c r="C302" s="150" t="str">
        <f>IF(B302=0, -5, "0")</f>
        <v>0</v>
      </c>
      <c r="D302" s="165" t="s">
        <v>479</v>
      </c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0" t="s">
        <v>396</v>
      </c>
      <c r="B308" s="321"/>
      <c r="C308" s="321"/>
      <c r="D308" s="321"/>
      <c r="E308" s="321"/>
      <c r="F308" s="322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3" x14ac:dyDescent="0.3">
      <c r="A311" s="219" t="s">
        <v>391</v>
      </c>
      <c r="B311" s="130">
        <v>1</v>
      </c>
      <c r="C311" s="213"/>
      <c r="D311" s="165" t="s">
        <v>437</v>
      </c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2</v>
      </c>
      <c r="C313" s="140"/>
      <c r="D313" s="281">
        <f>IFERROR(E313/F313,"N.A")</f>
        <v>1</v>
      </c>
      <c r="E313" s="282">
        <f>COUNTIF('A1 Exploitation'!F273:F312,"ok")</f>
        <v>1</v>
      </c>
      <c r="F313" s="283">
        <f>COUNTA('A1 Exploitation'!F273:F312)</f>
        <v>1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42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0.91304347826086951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66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0.94285714285714284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43255</v>
      </c>
      <c r="B321" s="124"/>
      <c r="C321" s="135"/>
      <c r="D321" s="127"/>
    </row>
    <row r="322" spans="1:7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0" t="s">
        <v>379</v>
      </c>
      <c r="B349" s="321"/>
      <c r="C349" s="321"/>
      <c r="D349" s="321"/>
      <c r="E349" s="321"/>
      <c r="F349" s="321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3" x14ac:dyDescent="0.3">
      <c r="A351" s="219" t="s">
        <v>391</v>
      </c>
      <c r="B351" s="130">
        <v>1</v>
      </c>
      <c r="C351" s="150"/>
      <c r="D351" s="223" t="s">
        <v>437</v>
      </c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81">
        <f>IFERROR(E353/F353,"N.A")</f>
        <v>1</v>
      </c>
      <c r="E353" s="282">
        <f>COUNTIF('A1 Exploitation'!F325:F352,"ok")</f>
        <v>1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31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0.97916666666666663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43255</v>
      </c>
      <c r="B361" s="124"/>
      <c r="C361" s="135"/>
      <c r="D361" s="124"/>
    </row>
    <row r="362" spans="1:7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33" x14ac:dyDescent="0.3">
      <c r="A377" s="70" t="s">
        <v>100</v>
      </c>
      <c r="B377" s="130">
        <v>1</v>
      </c>
      <c r="C377" s="130"/>
      <c r="D377" s="95" t="s">
        <v>442</v>
      </c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9" t="s">
        <v>379</v>
      </c>
      <c r="B383" s="319"/>
      <c r="C383" s="319"/>
      <c r="D383" s="319"/>
      <c r="E383" s="319"/>
      <c r="F383" s="319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81">
        <f>IFERROR(E386/F386,"N.A")</f>
        <v>1</v>
      </c>
      <c r="E386" s="282">
        <f>COUNTIF('A1 Exploitation'!F365:F385,"ok")</f>
        <v>1</v>
      </c>
      <c r="F386" s="283">
        <f>COUNTA('A1 Exploitation'!F365:F385)</f>
        <v>1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17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0.94444444444444442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33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0.97058823529411764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43255</v>
      </c>
      <c r="B394" s="124"/>
      <c r="C394" s="135"/>
      <c r="D394" s="127"/>
      <c r="G394" s="127"/>
    </row>
    <row r="395" spans="1:7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9" t="s">
        <v>379</v>
      </c>
      <c r="B435" s="319"/>
      <c r="C435" s="319"/>
      <c r="D435" s="319"/>
      <c r="E435" s="319"/>
      <c r="F435" s="319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ht="49.5" x14ac:dyDescent="0.3">
      <c r="A438" s="10" t="s">
        <v>392</v>
      </c>
      <c r="B438" s="130">
        <v>1</v>
      </c>
      <c r="C438" s="150" t="str">
        <f>IF(B438=0, -5, "0")</f>
        <v>0</v>
      </c>
      <c r="D438" s="129" t="s">
        <v>449</v>
      </c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81">
        <f>IFERROR(E439/F439,"N.A")</f>
        <v>1</v>
      </c>
      <c r="E439" s="282">
        <f>COUNTIF('A1 Exploitation'!F398:F438,"ok")</f>
        <v>1</v>
      </c>
      <c r="F439" s="283">
        <f>COUNTA('A1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57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0.98275862068965514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43255</v>
      </c>
      <c r="B447" s="124"/>
      <c r="C447" s="135"/>
      <c r="D447" s="124"/>
    </row>
    <row r="448" spans="1:7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49.5" x14ac:dyDescent="0.3">
      <c r="A462" s="70" t="s">
        <v>243</v>
      </c>
      <c r="B462" s="130">
        <v>1</v>
      </c>
      <c r="C462" s="130"/>
      <c r="D462" s="95" t="s">
        <v>443</v>
      </c>
      <c r="E462" s="95" t="s">
        <v>444</v>
      </c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33" x14ac:dyDescent="0.3">
      <c r="A464" s="70" t="s">
        <v>133</v>
      </c>
      <c r="B464" s="130">
        <v>1</v>
      </c>
      <c r="C464" s="130"/>
      <c r="D464" s="95" t="s">
        <v>445</v>
      </c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6" t="s">
        <v>379</v>
      </c>
      <c r="B471" s="317"/>
      <c r="C471" s="317"/>
      <c r="D471" s="317"/>
      <c r="E471" s="317"/>
      <c r="F471" s="317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v>2</v>
      </c>
      <c r="C476" s="140"/>
      <c r="D476" s="281">
        <f>IFERROR(E476/F476,"N.A")</f>
        <v>1</v>
      </c>
      <c r="E476" s="282">
        <f>COUNTIF('A1 Exploitation'!F451:F475,"ok")</f>
        <v>1</v>
      </c>
      <c r="F476" s="283">
        <f>COUNTA('A1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24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0.8571428571428571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36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8" t="s">
        <v>367</v>
      </c>
      <c r="B483" s="318"/>
      <c r="C483" s="318"/>
      <c r="D483" s="318"/>
      <c r="E483" s="185"/>
      <c r="F483" s="201"/>
    </row>
    <row r="484" spans="1:7" x14ac:dyDescent="0.3">
      <c r="A484" s="74">
        <f>B11</f>
        <v>43255</v>
      </c>
      <c r="B484" s="124"/>
      <c r="C484" s="135"/>
      <c r="D484" s="124"/>
    </row>
    <row r="485" spans="1:7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ht="33" x14ac:dyDescent="0.3">
      <c r="A491" s="70" t="s">
        <v>355</v>
      </c>
      <c r="B491" s="130">
        <v>1</v>
      </c>
      <c r="C491" s="131"/>
      <c r="D491" s="95" t="s">
        <v>450</v>
      </c>
      <c r="E491" s="106"/>
      <c r="F491" s="204"/>
    </row>
    <row r="492" spans="1:7" ht="33" x14ac:dyDescent="0.3">
      <c r="A492" s="66" t="s">
        <v>400</v>
      </c>
      <c r="B492" s="130">
        <v>1</v>
      </c>
      <c r="C492" s="131"/>
      <c r="D492" s="116" t="s">
        <v>446</v>
      </c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6</v>
      </c>
    </row>
    <row r="494" spans="1:7" x14ac:dyDescent="0.3">
      <c r="A494" s="5" t="s">
        <v>35</v>
      </c>
      <c r="B494" s="132"/>
      <c r="C494" s="133"/>
      <c r="D494" s="134">
        <f>D493/(COUNT(B488:C492)*2)</f>
        <v>0.6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81">
        <f>IFERROR(E498/F498,"N.A")</f>
        <v>1</v>
      </c>
      <c r="E498" s="282">
        <f>COUNTIF('A1 Exploitation'!F488:F497,"ok")</f>
        <v>1</v>
      </c>
      <c r="F498" s="283">
        <f>COUNTA('A1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12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0.75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43255</v>
      </c>
      <c r="B506" s="124"/>
      <c r="C506" s="135"/>
      <c r="D506" s="124"/>
    </row>
    <row r="507" spans="1:7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x14ac:dyDescent="0.3">
      <c r="A508" s="313"/>
      <c r="B508" s="41" t="s">
        <v>34</v>
      </c>
      <c r="C508" s="41" t="s">
        <v>33</v>
      </c>
      <c r="D508" s="356"/>
      <c r="E508" s="315"/>
      <c r="F508" s="315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81">
        <f>IFERROR(E512/F512,"N.A")</f>
        <v>1</v>
      </c>
      <c r="E512" s="284">
        <f>COUNTIF('A1 Exploitation'!F509:F511,"ok")</f>
        <v>1</v>
      </c>
      <c r="F512" s="285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43255</v>
      </c>
      <c r="B517" s="124"/>
      <c r="C517" s="135"/>
      <c r="D517" s="124"/>
    </row>
    <row r="518" spans="1:7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x14ac:dyDescent="0.3">
      <c r="A519" s="313"/>
      <c r="B519" s="41" t="s">
        <v>34</v>
      </c>
      <c r="C519" s="41" t="s">
        <v>33</v>
      </c>
      <c r="D519" s="356"/>
      <c r="E519" s="315"/>
      <c r="F519" s="315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2</v>
      </c>
      <c r="C532" s="140"/>
      <c r="D532" s="281">
        <f>IFERROR(E532/F532,"N.A")</f>
        <v>1</v>
      </c>
      <c r="E532" s="282">
        <f>COUNTIF('A1 Exploitation'!F520:F531,"ok")</f>
        <v>1</v>
      </c>
      <c r="F532" s="283">
        <f>COUNTA('A1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43255</v>
      </c>
      <c r="B537" s="124"/>
      <c r="C537" s="135"/>
      <c r="D537" s="124"/>
      <c r="G537" s="127"/>
    </row>
    <row r="538" spans="1:7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x14ac:dyDescent="0.3">
      <c r="A539" s="313"/>
      <c r="B539" s="41" t="s">
        <v>34</v>
      </c>
      <c r="C539" s="41" t="s">
        <v>33</v>
      </c>
      <c r="D539" s="356"/>
      <c r="E539" s="315"/>
      <c r="F539" s="315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81">
        <f>IFERROR(E543/F543,"N.A")</f>
        <v>1</v>
      </c>
      <c r="E543" s="282">
        <f>COUNTIF('A1 Exploitation'!F540:F542,"ok")</f>
        <v>1</v>
      </c>
      <c r="F543" s="283">
        <f>COUNTA('A1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0.9642857142857143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544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0.90666666666666662</v>
      </c>
    </row>
  </sheetData>
  <sheetProtection algorithmName="SHA-512" hashValue="paCXcJA5sH7/952JYNWcEtHt/hWkafk5Qgdoj8rxCVoULYp0nUsp2+LsVOOL7j4u9peKJrOnnuPBvZ+AtjRtlQ==" saltValue="QwsS/gV745FG+FVtTLnKwA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0" orientation="portrait" r:id="rId1"/>
  <rowBreaks count="5" manualBreakCount="5">
    <brk id="85" max="6" man="1"/>
    <brk id="173" max="6" man="1"/>
    <brk id="267" max="6" man="1"/>
    <brk id="391" max="6" man="1"/>
    <brk id="51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2" zoomScale="96" zoomScaleNormal="90" zoomScaleSheetLayoutView="96" workbookViewId="0">
      <selection activeCell="D18" sqref="D1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2"/>
      <c r="E1" s="332"/>
      <c r="F1" s="332"/>
      <c r="G1" s="332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53" t="s">
        <v>50</v>
      </c>
      <c r="B6" s="353"/>
      <c r="C6" s="353"/>
      <c r="D6" s="353"/>
      <c r="E6" s="353"/>
      <c r="F6" s="353"/>
      <c r="G6" s="125"/>
    </row>
    <row r="7" spans="1:7" s="12" customFormat="1" ht="21.75" customHeight="1" x14ac:dyDescent="0.45">
      <c r="A7" s="334" t="str">
        <f>'A2 Exploitation'!A8:F8</f>
        <v>MEDINA JADIDA</v>
      </c>
      <c r="B7" s="334"/>
      <c r="C7" s="334"/>
      <c r="D7" s="334"/>
      <c r="E7" s="334"/>
      <c r="F7" s="334"/>
      <c r="G7" s="125"/>
    </row>
    <row r="8" spans="1:7" s="12" customFormat="1" ht="24" x14ac:dyDescent="0.45">
      <c r="A8" s="14" t="s">
        <v>42</v>
      </c>
      <c r="B8" s="354" t="str">
        <f>'A2 Exploitation'!B9:F9</f>
        <v>M Souheil DRAOUI</v>
      </c>
      <c r="C8" s="354"/>
      <c r="D8" s="354"/>
      <c r="E8" s="354"/>
      <c r="F8" s="354"/>
      <c r="G8" s="125"/>
    </row>
    <row r="9" spans="1:7" s="12" customFormat="1" ht="24" x14ac:dyDescent="0.45">
      <c r="A9" s="15" t="s">
        <v>44</v>
      </c>
      <c r="B9" s="355" t="str">
        <f>'A2 Exploitation'!B10:F10</f>
        <v>Le chef rayon (Chakib)</v>
      </c>
      <c r="C9" s="355"/>
      <c r="D9" s="355"/>
      <c r="E9" s="355"/>
      <c r="F9" s="355"/>
      <c r="G9" s="125"/>
    </row>
    <row r="10" spans="1:7" s="12" customFormat="1" ht="24" x14ac:dyDescent="0.45">
      <c r="A10" s="14" t="s">
        <v>43</v>
      </c>
      <c r="B10" s="352">
        <f>'A2 Exploitation'!B11:F11</f>
        <v>43255</v>
      </c>
      <c r="C10" s="352"/>
      <c r="D10" s="352"/>
      <c r="E10" s="352"/>
      <c r="F10" s="352"/>
      <c r="G10" s="125"/>
    </row>
    <row r="11" spans="1:7" s="12" customFormat="1" ht="24" x14ac:dyDescent="0.45">
      <c r="A11" s="14" t="s">
        <v>294</v>
      </c>
      <c r="B11" s="351">
        <f>D199</f>
        <v>0.89035087719298245</v>
      </c>
      <c r="C11" s="351"/>
      <c r="D11" s="351"/>
      <c r="E11" s="351"/>
      <c r="F11" s="351"/>
      <c r="G11" s="125"/>
    </row>
    <row r="12" spans="1:7" s="12" customFormat="1" ht="22.5" x14ac:dyDescent="0.45">
      <c r="A12" s="11"/>
      <c r="D12" s="330"/>
      <c r="E12" s="330"/>
      <c r="F12" s="330"/>
      <c r="G12" s="330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6" t="s">
        <v>0</v>
      </c>
      <c r="B16" s="347"/>
      <c r="C16" s="347"/>
      <c r="D16" s="347"/>
      <c r="E16" s="347"/>
      <c r="F16" s="347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ht="33" x14ac:dyDescent="0.3">
      <c r="A19" s="17" t="s">
        <v>81</v>
      </c>
      <c r="B19" s="94">
        <v>1</v>
      </c>
      <c r="C19" s="94"/>
      <c r="D19" s="95" t="s">
        <v>451</v>
      </c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8" t="s">
        <v>36</v>
      </c>
      <c r="B22" s="344"/>
      <c r="C22" s="345"/>
      <c r="D22" s="250">
        <f>SUM(B17:C21)</f>
        <v>9</v>
      </c>
    </row>
    <row r="23" spans="1:7" x14ac:dyDescent="0.3">
      <c r="A23" s="339" t="s">
        <v>295</v>
      </c>
      <c r="B23" s="340"/>
      <c r="C23" s="341"/>
      <c r="D23" s="33">
        <f>D22/(COUNT(B17:C21)*2)</f>
        <v>0.9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7" t="s">
        <v>4</v>
      </c>
      <c r="B25" s="338"/>
      <c r="C25" s="338"/>
      <c r="D25" s="338"/>
      <c r="E25" s="338"/>
      <c r="F25" s="338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9" t="s">
        <v>36</v>
      </c>
      <c r="B33" s="340"/>
      <c r="C33" s="341"/>
      <c r="D33" s="248">
        <f>SUM(B26:C32)</f>
        <v>14</v>
      </c>
    </row>
    <row r="34" spans="1:7" x14ac:dyDescent="0.3">
      <c r="A34" s="339" t="s">
        <v>295</v>
      </c>
      <c r="B34" s="340"/>
      <c r="C34" s="341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7" t="s">
        <v>219</v>
      </c>
      <c r="B36" s="338"/>
      <c r="C36" s="338"/>
      <c r="D36" s="338"/>
      <c r="E36" s="338"/>
      <c r="F36" s="338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9" t="s">
        <v>36</v>
      </c>
      <c r="B42" s="340"/>
      <c r="C42" s="341"/>
      <c r="D42" s="248">
        <f>SUM(B37:C41)</f>
        <v>10</v>
      </c>
      <c r="E42" s="13"/>
      <c r="F42" s="13"/>
      <c r="G42" s="126"/>
    </row>
    <row r="43" spans="1:7" s="22" customFormat="1" x14ac:dyDescent="0.3">
      <c r="A43" s="339" t="s">
        <v>295</v>
      </c>
      <c r="B43" s="340"/>
      <c r="C43" s="341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9" t="s">
        <v>21</v>
      </c>
      <c r="B45" s="350"/>
      <c r="C45" s="350"/>
      <c r="D45" s="350"/>
      <c r="E45" s="350"/>
      <c r="F45" s="350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452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9" t="s">
        <v>36</v>
      </c>
      <c r="B52" s="340"/>
      <c r="C52" s="341"/>
      <c r="D52" s="248">
        <f>SUM(B46:C51)</f>
        <v>12</v>
      </c>
    </row>
    <row r="53" spans="1:7" x14ac:dyDescent="0.3">
      <c r="A53" s="339" t="s">
        <v>295</v>
      </c>
      <c r="B53" s="340"/>
      <c r="C53" s="341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7" t="s">
        <v>8</v>
      </c>
      <c r="B55" s="338"/>
      <c r="C55" s="338"/>
      <c r="D55" s="338"/>
      <c r="E55" s="338"/>
      <c r="F55" s="338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33" x14ac:dyDescent="0.3">
      <c r="A59" s="23" t="s">
        <v>92</v>
      </c>
      <c r="B59" s="94">
        <v>1</v>
      </c>
      <c r="C59" s="94"/>
      <c r="D59" s="95" t="s">
        <v>453</v>
      </c>
      <c r="E59" s="94"/>
      <c r="F59" s="94"/>
    </row>
    <row r="60" spans="1:7" ht="50.25" x14ac:dyDescent="0.35">
      <c r="A60" s="43" t="s">
        <v>221</v>
      </c>
      <c r="B60" s="94">
        <v>1</v>
      </c>
      <c r="C60" s="120" t="str">
        <f>IF(B60=0, -5, "0")</f>
        <v>0</v>
      </c>
      <c r="D60" s="95" t="s">
        <v>454</v>
      </c>
      <c r="E60" s="94"/>
      <c r="F60" s="94"/>
    </row>
    <row r="61" spans="1:7" ht="66.75" x14ac:dyDescent="0.35">
      <c r="A61" s="40" t="s">
        <v>297</v>
      </c>
      <c r="B61" s="94">
        <v>0</v>
      </c>
      <c r="C61" s="120">
        <f>IF(B61=0, -5, "0")</f>
        <v>-5</v>
      </c>
      <c r="D61" s="95" t="s">
        <v>455</v>
      </c>
      <c r="E61" s="95" t="s">
        <v>456</v>
      </c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9" t="s">
        <v>36</v>
      </c>
      <c r="B63" s="340"/>
      <c r="C63" s="341"/>
      <c r="D63" s="248">
        <f>SUM(B56:C62)</f>
        <v>5</v>
      </c>
    </row>
    <row r="64" spans="1:7" x14ac:dyDescent="0.3">
      <c r="A64" s="339" t="s">
        <v>295</v>
      </c>
      <c r="B64" s="340"/>
      <c r="C64" s="341"/>
      <c r="D64" s="33">
        <f>D63/(COUNT(B56:C62)*2)</f>
        <v>0.3125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7" t="s">
        <v>130</v>
      </c>
      <c r="B66" s="338"/>
      <c r="C66" s="338"/>
      <c r="D66" s="338"/>
      <c r="E66" s="338"/>
      <c r="F66" s="338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 t="s">
        <v>32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9" t="s">
        <v>36</v>
      </c>
      <c r="B84" s="340"/>
      <c r="C84" s="341"/>
      <c r="D84" s="248">
        <f>SUM(B67:C83)</f>
        <v>26</v>
      </c>
    </row>
    <row r="85" spans="1:7" x14ac:dyDescent="0.3">
      <c r="A85" s="339" t="s">
        <v>295</v>
      </c>
      <c r="B85" s="340"/>
      <c r="C85" s="341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7" t="s">
        <v>211</v>
      </c>
      <c r="B87" s="338"/>
      <c r="C87" s="338"/>
      <c r="D87" s="338"/>
      <c r="E87" s="338"/>
      <c r="F87" s="338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ht="49.5" x14ac:dyDescent="0.3">
      <c r="A95" s="20" t="s">
        <v>165</v>
      </c>
      <c r="B95" s="110">
        <v>1</v>
      </c>
      <c r="C95" s="94"/>
      <c r="D95" s="95" t="s">
        <v>480</v>
      </c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9" t="s">
        <v>36</v>
      </c>
      <c r="B102" s="340"/>
      <c r="C102" s="341"/>
      <c r="D102" s="248">
        <f>SUM(B88:C101)</f>
        <v>27</v>
      </c>
    </row>
    <row r="103" spans="1:7" x14ac:dyDescent="0.3">
      <c r="A103" s="339" t="s">
        <v>295</v>
      </c>
      <c r="B103" s="340"/>
      <c r="C103" s="341"/>
      <c r="D103" s="33">
        <f>D102/(COUNT(B88:C101)*2)</f>
        <v>0.9642857142857143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7" t="s">
        <v>212</v>
      </c>
      <c r="B106" s="338"/>
      <c r="C106" s="338"/>
      <c r="D106" s="338"/>
      <c r="E106" s="338"/>
      <c r="F106" s="338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9" t="s">
        <v>36</v>
      </c>
      <c r="B118" s="340"/>
      <c r="C118" s="341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9" t="s">
        <v>295</v>
      </c>
      <c r="B119" s="340"/>
      <c r="C119" s="341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7" t="s">
        <v>185</v>
      </c>
      <c r="B121" s="338"/>
      <c r="C121" s="338"/>
      <c r="D121" s="338"/>
      <c r="E121" s="338"/>
      <c r="F121" s="338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34.5" x14ac:dyDescent="0.4">
      <c r="A124" s="17" t="s">
        <v>293</v>
      </c>
      <c r="B124" s="111">
        <v>1</v>
      </c>
      <c r="C124" s="101"/>
      <c r="D124" s="95" t="s">
        <v>457</v>
      </c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ht="33" x14ac:dyDescent="0.3">
      <c r="A131" s="23" t="s">
        <v>276</v>
      </c>
      <c r="B131" s="111">
        <v>1</v>
      </c>
      <c r="C131" s="121"/>
      <c r="D131" s="95" t="s">
        <v>473</v>
      </c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9" t="s">
        <v>36</v>
      </c>
      <c r="B133" s="340"/>
      <c r="C133" s="341"/>
      <c r="D133" s="248">
        <f>SUM(B122:C132)</f>
        <v>20</v>
      </c>
    </row>
    <row r="134" spans="1:7" x14ac:dyDescent="0.3">
      <c r="A134" s="339" t="s">
        <v>295</v>
      </c>
      <c r="B134" s="340"/>
      <c r="C134" s="341"/>
      <c r="D134" s="32">
        <f>D133/(COUNT(B122:C132)*2)</f>
        <v>0.90909090909090906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7" t="s">
        <v>71</v>
      </c>
      <c r="B136" s="338"/>
      <c r="C136" s="338"/>
      <c r="D136" s="338"/>
      <c r="E136" s="338"/>
      <c r="F136" s="338"/>
    </row>
    <row r="137" spans="1:7" ht="34.5" x14ac:dyDescent="0.4">
      <c r="A137" s="23" t="s">
        <v>302</v>
      </c>
      <c r="B137" s="110">
        <v>1</v>
      </c>
      <c r="C137" s="101"/>
      <c r="D137" s="95" t="s">
        <v>458</v>
      </c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9" t="s">
        <v>36</v>
      </c>
      <c r="B149" s="340"/>
      <c r="C149" s="341"/>
      <c r="D149" s="248">
        <f>SUM(B137:C148)</f>
        <v>23</v>
      </c>
    </row>
    <row r="150" spans="1:7" x14ac:dyDescent="0.3">
      <c r="A150" s="339" t="s">
        <v>295</v>
      </c>
      <c r="B150" s="340"/>
      <c r="C150" s="341"/>
      <c r="D150" s="33">
        <f>D149/(COUNT(B137:C148)*2)</f>
        <v>0.95833333333333337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7" t="s">
        <v>217</v>
      </c>
      <c r="B152" s="338"/>
      <c r="C152" s="338"/>
      <c r="D152" s="338"/>
      <c r="E152" s="338"/>
      <c r="F152" s="338"/>
    </row>
    <row r="153" spans="1:7" ht="49.5" x14ac:dyDescent="0.3">
      <c r="A153" s="50" t="s">
        <v>279</v>
      </c>
      <c r="B153" s="94">
        <v>0</v>
      </c>
      <c r="C153" s="94"/>
      <c r="D153" s="95" t="s">
        <v>465</v>
      </c>
      <c r="E153" s="95" t="s">
        <v>459</v>
      </c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33.75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460</v>
      </c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9" t="s">
        <v>36</v>
      </c>
      <c r="B161" s="344"/>
      <c r="C161" s="345"/>
      <c r="D161" s="250">
        <f>SUM(B153:C160)</f>
        <v>13</v>
      </c>
    </row>
    <row r="162" spans="1:7" x14ac:dyDescent="0.3">
      <c r="A162" s="339" t="s">
        <v>295</v>
      </c>
      <c r="B162" s="340"/>
      <c r="C162" s="341"/>
      <c r="D162" s="33">
        <f>D161/(COUNT(B153:C160)*2)</f>
        <v>0.8125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7" t="s">
        <v>77</v>
      </c>
      <c r="B164" s="338"/>
      <c r="C164" s="338"/>
      <c r="D164" s="338"/>
      <c r="E164" s="338"/>
      <c r="F164" s="338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ht="49.5" x14ac:dyDescent="0.3">
      <c r="A167" s="44" t="s">
        <v>215</v>
      </c>
      <c r="B167" s="94">
        <v>1</v>
      </c>
      <c r="C167" s="94"/>
      <c r="D167" s="95" t="s">
        <v>461</v>
      </c>
      <c r="E167" s="94"/>
      <c r="F167" s="94"/>
    </row>
    <row r="168" spans="1:7" x14ac:dyDescent="0.3">
      <c r="A168" s="17" t="s">
        <v>86</v>
      </c>
      <c r="B168" s="94" t="s">
        <v>32</v>
      </c>
      <c r="C168" s="94"/>
      <c r="D168" s="94"/>
      <c r="E168" s="95"/>
      <c r="F168" s="94"/>
    </row>
    <row r="169" spans="1:7" x14ac:dyDescent="0.3">
      <c r="A169" s="339" t="s">
        <v>36</v>
      </c>
      <c r="B169" s="340"/>
      <c r="C169" s="341"/>
      <c r="D169" s="248">
        <f>SUM(B165:C168)</f>
        <v>5</v>
      </c>
    </row>
    <row r="170" spans="1:7" x14ac:dyDescent="0.3">
      <c r="A170" s="339" t="s">
        <v>295</v>
      </c>
      <c r="B170" s="340"/>
      <c r="C170" s="341"/>
      <c r="D170" s="33">
        <f>D169/(COUNT(B165:C168)*2)</f>
        <v>0.83333333333333337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2" t="s">
        <v>17</v>
      </c>
      <c r="B172" s="343"/>
      <c r="C172" s="343"/>
      <c r="D172" s="343"/>
      <c r="E172" s="343"/>
      <c r="F172" s="343"/>
    </row>
    <row r="173" spans="1:7" ht="49.5" x14ac:dyDescent="0.3">
      <c r="A173" s="20" t="s">
        <v>180</v>
      </c>
      <c r="B173" s="94">
        <v>1</v>
      </c>
      <c r="C173" s="94"/>
      <c r="D173" s="95" t="s">
        <v>463</v>
      </c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9" t="s">
        <v>36</v>
      </c>
      <c r="B177" s="340"/>
      <c r="C177" s="341"/>
      <c r="D177" s="248">
        <f>SUM(B173:C176)</f>
        <v>7</v>
      </c>
    </row>
    <row r="178" spans="1:7" x14ac:dyDescent="0.3">
      <c r="A178" s="339" t="s">
        <v>295</v>
      </c>
      <c r="B178" s="340"/>
      <c r="C178" s="341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7" t="s">
        <v>78</v>
      </c>
      <c r="B180" s="338"/>
      <c r="C180" s="338"/>
      <c r="D180" s="338"/>
      <c r="E180" s="338"/>
      <c r="F180" s="338"/>
    </row>
    <row r="181" spans="1:7" ht="33" x14ac:dyDescent="0.3">
      <c r="A181" s="44" t="s">
        <v>315</v>
      </c>
      <c r="B181" s="94">
        <v>1</v>
      </c>
      <c r="C181" s="94"/>
      <c r="D181" s="95" t="s">
        <v>462</v>
      </c>
      <c r="E181" s="95"/>
      <c r="F181" s="94"/>
    </row>
    <row r="182" spans="1:7" ht="49.5" x14ac:dyDescent="0.3">
      <c r="A182" s="52" t="s">
        <v>220</v>
      </c>
      <c r="B182" s="94">
        <v>1</v>
      </c>
      <c r="C182" s="94"/>
      <c r="D182" s="95" t="s">
        <v>466</v>
      </c>
      <c r="E182" s="69"/>
      <c r="F182" s="94"/>
    </row>
    <row r="183" spans="1:7" ht="66" x14ac:dyDescent="0.3">
      <c r="A183" s="17" t="s">
        <v>88</v>
      </c>
      <c r="B183" s="94">
        <v>1</v>
      </c>
      <c r="C183" s="94"/>
      <c r="D183" s="95" t="s">
        <v>467</v>
      </c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9" t="s">
        <v>36</v>
      </c>
      <c r="B186" s="340"/>
      <c r="C186" s="341"/>
      <c r="D186" s="248">
        <f>SUM(B181:C185)</f>
        <v>7</v>
      </c>
    </row>
    <row r="187" spans="1:7" x14ac:dyDescent="0.3">
      <c r="A187" s="339" t="s">
        <v>295</v>
      </c>
      <c r="B187" s="340"/>
      <c r="C187" s="341"/>
      <c r="D187" s="33">
        <f>D186/(COUNT(B181:C185)*2)</f>
        <v>0.7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7" t="s">
        <v>216</v>
      </c>
      <c r="B189" s="338"/>
      <c r="C189" s="338"/>
      <c r="D189" s="338"/>
      <c r="E189" s="338"/>
      <c r="F189" s="338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ht="33" x14ac:dyDescent="0.3">
      <c r="A192" s="20" t="s">
        <v>311</v>
      </c>
      <c r="B192" s="94">
        <v>1</v>
      </c>
      <c r="C192" s="94"/>
      <c r="D192" s="95" t="s">
        <v>481</v>
      </c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9" t="s">
        <v>36</v>
      </c>
      <c r="B194" s="340"/>
      <c r="C194" s="341"/>
      <c r="D194" s="54">
        <f>SUM(B190:C193)</f>
        <v>3</v>
      </c>
    </row>
    <row r="195" spans="1:6" x14ac:dyDescent="0.3">
      <c r="A195" s="339" t="s">
        <v>295</v>
      </c>
      <c r="B195" s="340"/>
      <c r="C195" s="341"/>
      <c r="D195" s="33">
        <f>D194/(COUNT(B190:C193)*2)</f>
        <v>0.75</v>
      </c>
    </row>
    <row r="197" spans="1:6" ht="18" x14ac:dyDescent="0.35">
      <c r="A197" s="64" t="s">
        <v>464</v>
      </c>
      <c r="B197" s="63"/>
      <c r="C197" s="63"/>
      <c r="D197" s="300">
        <f>E197/F197</f>
        <v>1</v>
      </c>
      <c r="E197" s="303">
        <f>COUNTIF('A1 Technique'!F17:F193,"ok")</f>
        <v>12</v>
      </c>
      <c r="F197" s="303">
        <f>COUNTA('A1 Technique'!F17:F193)</f>
        <v>12</v>
      </c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203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0.89035087719298245</v>
      </c>
    </row>
  </sheetData>
  <sheetProtection algorithmName="SHA-512" hashValue="64gsH1uIxzkJBS4kaX7RS+M5HqW6N1kpMRMNuKWrkH3W6QJDjQ7BtsP6L/ShmEXiOHn33CSYrm+9A9Qv79ygxw==" saltValue="AZF8DxBUkGIGCNCh3MfLTw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67" zoomScale="60" workbookViewId="0">
      <selection activeCell="B467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2"/>
      <c r="E1" s="332"/>
      <c r="F1" s="332"/>
      <c r="G1" s="332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33" t="s">
        <v>179</v>
      </c>
      <c r="B7" s="333"/>
      <c r="C7" s="333"/>
      <c r="D7" s="333"/>
      <c r="E7" s="333"/>
      <c r="F7" s="333"/>
      <c r="G7" s="125"/>
    </row>
    <row r="8" spans="1:7" ht="29.25" x14ac:dyDescent="0.45">
      <c r="A8" s="334" t="str">
        <f>'Page de garde'!D18</f>
        <v>MEDINA JADIDA</v>
      </c>
      <c r="B8" s="334"/>
      <c r="C8" s="334"/>
      <c r="D8" s="334"/>
      <c r="E8" s="334"/>
      <c r="F8" s="334"/>
      <c r="G8" s="125"/>
    </row>
    <row r="9" spans="1:7" ht="24" x14ac:dyDescent="0.45">
      <c r="A9" s="14" t="s">
        <v>42</v>
      </c>
      <c r="B9" s="335"/>
      <c r="C9" s="335"/>
      <c r="D9" s="335"/>
      <c r="E9" s="335"/>
      <c r="F9" s="335"/>
      <c r="G9" s="125"/>
    </row>
    <row r="10" spans="1:7" ht="24" x14ac:dyDescent="0.45">
      <c r="A10" s="15" t="s">
        <v>44</v>
      </c>
      <c r="B10" s="336"/>
      <c r="C10" s="336"/>
      <c r="D10" s="336"/>
      <c r="E10" s="336"/>
      <c r="F10" s="336"/>
      <c r="G10" s="125"/>
    </row>
    <row r="11" spans="1:7" ht="24" x14ac:dyDescent="0.45">
      <c r="A11" s="14" t="s">
        <v>43</v>
      </c>
      <c r="B11" s="331"/>
      <c r="C11" s="331"/>
      <c r="D11" s="331"/>
      <c r="E11" s="331"/>
      <c r="F11" s="331"/>
      <c r="G11" s="125"/>
    </row>
    <row r="12" spans="1:7" ht="24" x14ac:dyDescent="0.45">
      <c r="A12" s="14" t="s">
        <v>239</v>
      </c>
      <c r="B12" s="329">
        <f>D549</f>
        <v>0</v>
      </c>
      <c r="C12" s="329"/>
      <c r="D12" s="329"/>
      <c r="E12" s="329"/>
      <c r="F12" s="329"/>
      <c r="G12" s="125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3" t="s">
        <v>379</v>
      </c>
      <c r="B38" s="324"/>
      <c r="C38" s="324"/>
      <c r="D38" s="324"/>
      <c r="E38" s="324"/>
      <c r="F38" s="325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3" t="s">
        <v>379</v>
      </c>
      <c r="B94" s="324"/>
      <c r="C94" s="324"/>
      <c r="D94" s="324"/>
      <c r="E94" s="324"/>
      <c r="F94" s="325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6" t="s">
        <v>379</v>
      </c>
      <c r="B148" s="327"/>
      <c r="C148" s="327"/>
      <c r="D148" s="328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9" t="s">
        <v>379</v>
      </c>
      <c r="B195" s="319"/>
      <c r="C195" s="319"/>
      <c r="D195" s="319"/>
      <c r="E195" s="319"/>
      <c r="F195" s="319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9" t="s">
        <v>379</v>
      </c>
      <c r="B256" s="319"/>
      <c r="C256" s="319"/>
      <c r="D256" s="319"/>
      <c r="E256" s="319"/>
      <c r="F256" s="319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0" t="s">
        <v>396</v>
      </c>
      <c r="B308" s="321"/>
      <c r="C308" s="321"/>
      <c r="D308" s="321"/>
      <c r="E308" s="321"/>
      <c r="F308" s="322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0" t="s">
        <v>379</v>
      </c>
      <c r="B349" s="321"/>
      <c r="C349" s="321"/>
      <c r="D349" s="321"/>
      <c r="E349" s="321"/>
      <c r="F349" s="321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9" t="s">
        <v>379</v>
      </c>
      <c r="B383" s="319"/>
      <c r="C383" s="319"/>
      <c r="D383" s="319"/>
      <c r="E383" s="319"/>
      <c r="F383" s="319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9" t="s">
        <v>379</v>
      </c>
      <c r="B435" s="319"/>
      <c r="C435" s="319"/>
      <c r="D435" s="319"/>
      <c r="E435" s="319"/>
      <c r="F435" s="319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6" t="s">
        <v>379</v>
      </c>
      <c r="B471" s="317"/>
      <c r="C471" s="317"/>
      <c r="D471" s="317"/>
      <c r="E471" s="317"/>
      <c r="F471" s="31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4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8" t="s">
        <v>367</v>
      </c>
      <c r="B483" s="318"/>
      <c r="C483" s="318"/>
      <c r="D483" s="31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CwlQvylvWhySgHebdZOJI0fO9pIw3ag6rblezDWsXJKNKv8q74cW0hiJ71zVwuJ6+Z43GTCgpQlPOgljSkWt0A==" saltValue="2RpcMEmEw/cMv7z9YiR42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D198" sqref="D19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2"/>
      <c r="E1" s="332"/>
      <c r="F1" s="332"/>
      <c r="G1" s="332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53" t="s">
        <v>50</v>
      </c>
      <c r="B6" s="353"/>
      <c r="C6" s="353"/>
      <c r="D6" s="353"/>
      <c r="E6" s="353"/>
      <c r="F6" s="353"/>
      <c r="G6" s="125"/>
    </row>
    <row r="7" spans="1:7" s="12" customFormat="1" ht="21.75" customHeight="1" x14ac:dyDescent="0.45">
      <c r="A7" s="334" t="str">
        <f>'A3 Exploitation'!A8:F8</f>
        <v>MEDINA JADIDA</v>
      </c>
      <c r="B7" s="334"/>
      <c r="C7" s="334"/>
      <c r="D7" s="334"/>
      <c r="E7" s="334"/>
      <c r="F7" s="334"/>
      <c r="G7" s="125"/>
    </row>
    <row r="8" spans="1:7" s="12" customFormat="1" ht="24" x14ac:dyDescent="0.45">
      <c r="A8" s="14" t="s">
        <v>42</v>
      </c>
      <c r="B8" s="354">
        <f>'A3 Exploitation'!B9:F9</f>
        <v>0</v>
      </c>
      <c r="C8" s="354"/>
      <c r="D8" s="354"/>
      <c r="E8" s="354"/>
      <c r="F8" s="354"/>
      <c r="G8" s="125"/>
    </row>
    <row r="9" spans="1:7" s="12" customFormat="1" ht="24" x14ac:dyDescent="0.45">
      <c r="A9" s="15" t="s">
        <v>44</v>
      </c>
      <c r="B9" s="355">
        <f>'A3 Exploitation'!B10:F10</f>
        <v>0</v>
      </c>
      <c r="C9" s="355"/>
      <c r="D9" s="355"/>
      <c r="E9" s="355"/>
      <c r="F9" s="355"/>
      <c r="G9" s="125"/>
    </row>
    <row r="10" spans="1:7" s="12" customFormat="1" ht="24" x14ac:dyDescent="0.45">
      <c r="A10" s="14" t="s">
        <v>43</v>
      </c>
      <c r="B10" s="352">
        <f>'A3 Exploitation'!B11:F11</f>
        <v>0</v>
      </c>
      <c r="C10" s="352"/>
      <c r="D10" s="352"/>
      <c r="E10" s="352"/>
      <c r="F10" s="352"/>
      <c r="G10" s="125"/>
    </row>
    <row r="11" spans="1:7" s="12" customFormat="1" ht="24" x14ac:dyDescent="0.45">
      <c r="A11" s="14" t="s">
        <v>294</v>
      </c>
      <c r="B11" s="351">
        <f>D199</f>
        <v>0</v>
      </c>
      <c r="C11" s="351"/>
      <c r="D11" s="351"/>
      <c r="E11" s="351"/>
      <c r="F11" s="351"/>
      <c r="G11" s="125"/>
    </row>
    <row r="12" spans="1:7" s="12" customFormat="1" ht="22.5" x14ac:dyDescent="0.45">
      <c r="A12" s="11"/>
      <c r="D12" s="330"/>
      <c r="E12" s="330"/>
      <c r="F12" s="330"/>
      <c r="G12" s="330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6" t="s">
        <v>0</v>
      </c>
      <c r="B16" s="347"/>
      <c r="C16" s="347"/>
      <c r="D16" s="347"/>
      <c r="E16" s="347"/>
      <c r="F16" s="347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8" t="s">
        <v>36</v>
      </c>
      <c r="B22" s="344"/>
      <c r="C22" s="345"/>
      <c r="D22" s="92">
        <f>SUM(B17:C21)</f>
        <v>0</v>
      </c>
    </row>
    <row r="23" spans="1:7" x14ac:dyDescent="0.3">
      <c r="A23" s="339" t="s">
        <v>295</v>
      </c>
      <c r="B23" s="340"/>
      <c r="C23" s="341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7" t="s">
        <v>4</v>
      </c>
      <c r="B25" s="338"/>
      <c r="C25" s="338"/>
      <c r="D25" s="338"/>
      <c r="E25" s="338"/>
      <c r="F25" s="338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9" t="s">
        <v>36</v>
      </c>
      <c r="B33" s="340"/>
      <c r="C33" s="341"/>
      <c r="D33" s="91">
        <f>SUM(B26:C32)</f>
        <v>0</v>
      </c>
    </row>
    <row r="34" spans="1:7" x14ac:dyDescent="0.3">
      <c r="A34" s="339" t="s">
        <v>295</v>
      </c>
      <c r="B34" s="340"/>
      <c r="C34" s="341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7" t="s">
        <v>219</v>
      </c>
      <c r="B36" s="338"/>
      <c r="C36" s="338"/>
      <c r="D36" s="338"/>
      <c r="E36" s="338"/>
      <c r="F36" s="338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9" t="s">
        <v>36</v>
      </c>
      <c r="B42" s="340"/>
      <c r="C42" s="341"/>
      <c r="D42" s="91">
        <f>SUM(B37:C41)</f>
        <v>0</v>
      </c>
      <c r="E42" s="13"/>
      <c r="F42" s="13"/>
      <c r="G42" s="126"/>
    </row>
    <row r="43" spans="1:7" s="22" customFormat="1" x14ac:dyDescent="0.3">
      <c r="A43" s="339" t="s">
        <v>295</v>
      </c>
      <c r="B43" s="340"/>
      <c r="C43" s="341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9" t="s">
        <v>21</v>
      </c>
      <c r="B45" s="350"/>
      <c r="C45" s="350"/>
      <c r="D45" s="350"/>
      <c r="E45" s="350"/>
      <c r="F45" s="350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9" t="s">
        <v>36</v>
      </c>
      <c r="B52" s="340"/>
      <c r="C52" s="341"/>
      <c r="D52" s="91">
        <f>SUM(B46:C51)</f>
        <v>0</v>
      </c>
    </row>
    <row r="53" spans="1:7" x14ac:dyDescent="0.3">
      <c r="A53" s="339" t="s">
        <v>295</v>
      </c>
      <c r="B53" s="340"/>
      <c r="C53" s="341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7" t="s">
        <v>8</v>
      </c>
      <c r="B55" s="338"/>
      <c r="C55" s="338"/>
      <c r="D55" s="338"/>
      <c r="E55" s="338"/>
      <c r="F55" s="338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9" t="s">
        <v>36</v>
      </c>
      <c r="B63" s="340"/>
      <c r="C63" s="341"/>
      <c r="D63" s="91">
        <f>SUM(B56:C62)</f>
        <v>0</v>
      </c>
    </row>
    <row r="64" spans="1:7" x14ac:dyDescent="0.3">
      <c r="A64" s="339" t="s">
        <v>295</v>
      </c>
      <c r="B64" s="340"/>
      <c r="C64" s="341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7" t="s">
        <v>130</v>
      </c>
      <c r="B66" s="338"/>
      <c r="C66" s="338"/>
      <c r="D66" s="338"/>
      <c r="E66" s="338"/>
      <c r="F66" s="338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9" t="s">
        <v>36</v>
      </c>
      <c r="B84" s="340"/>
      <c r="C84" s="341"/>
      <c r="D84" s="91">
        <f>SUM(B67:C83)</f>
        <v>0</v>
      </c>
    </row>
    <row r="85" spans="1:7" x14ac:dyDescent="0.3">
      <c r="A85" s="339" t="s">
        <v>295</v>
      </c>
      <c r="B85" s="340"/>
      <c r="C85" s="341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7" t="s">
        <v>211</v>
      </c>
      <c r="B87" s="338"/>
      <c r="C87" s="338"/>
      <c r="D87" s="338"/>
      <c r="E87" s="338"/>
      <c r="F87" s="338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9" t="s">
        <v>36</v>
      </c>
      <c r="B102" s="340"/>
      <c r="C102" s="341"/>
      <c r="D102" s="91">
        <f>SUM(B88:C101)</f>
        <v>0</v>
      </c>
    </row>
    <row r="103" spans="1:7" x14ac:dyDescent="0.3">
      <c r="A103" s="339" t="s">
        <v>295</v>
      </c>
      <c r="B103" s="340"/>
      <c r="C103" s="341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7" t="s">
        <v>212</v>
      </c>
      <c r="B106" s="338"/>
      <c r="C106" s="338"/>
      <c r="D106" s="338"/>
      <c r="E106" s="338"/>
      <c r="F106" s="338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9" t="s">
        <v>36</v>
      </c>
      <c r="B118" s="340"/>
      <c r="C118" s="341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9" t="s">
        <v>295</v>
      </c>
      <c r="B119" s="340"/>
      <c r="C119" s="341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7" t="s">
        <v>185</v>
      </c>
      <c r="B121" s="338"/>
      <c r="C121" s="338"/>
      <c r="D121" s="338"/>
      <c r="E121" s="338"/>
      <c r="F121" s="338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9" t="s">
        <v>36</v>
      </c>
      <c r="B133" s="340"/>
      <c r="C133" s="341"/>
      <c r="D133" s="91">
        <f>SUM(B122:C132)</f>
        <v>0</v>
      </c>
    </row>
    <row r="134" spans="1:7" x14ac:dyDescent="0.3">
      <c r="A134" s="339" t="s">
        <v>295</v>
      </c>
      <c r="B134" s="340"/>
      <c r="C134" s="341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7" t="s">
        <v>71</v>
      </c>
      <c r="B136" s="338"/>
      <c r="C136" s="338"/>
      <c r="D136" s="338"/>
      <c r="E136" s="338"/>
      <c r="F136" s="338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9" t="s">
        <v>36</v>
      </c>
      <c r="B149" s="340"/>
      <c r="C149" s="341"/>
      <c r="D149" s="91">
        <f>SUM(B137:C148)</f>
        <v>0</v>
      </c>
    </row>
    <row r="150" spans="1:7" x14ac:dyDescent="0.3">
      <c r="A150" s="339" t="s">
        <v>295</v>
      </c>
      <c r="B150" s="340"/>
      <c r="C150" s="341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7" t="s">
        <v>217</v>
      </c>
      <c r="B152" s="338"/>
      <c r="C152" s="338"/>
      <c r="D152" s="338"/>
      <c r="E152" s="338"/>
      <c r="F152" s="338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9" t="s">
        <v>36</v>
      </c>
      <c r="B161" s="344"/>
      <c r="C161" s="345"/>
      <c r="D161" s="92">
        <f>SUM(B153:C160)</f>
        <v>0</v>
      </c>
    </row>
    <row r="162" spans="1:7" x14ac:dyDescent="0.3">
      <c r="A162" s="339" t="s">
        <v>295</v>
      </c>
      <c r="B162" s="340"/>
      <c r="C162" s="341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7" t="s">
        <v>77</v>
      </c>
      <c r="B164" s="338"/>
      <c r="C164" s="338"/>
      <c r="D164" s="338"/>
      <c r="E164" s="338"/>
      <c r="F164" s="338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9" t="s">
        <v>36</v>
      </c>
      <c r="B169" s="340"/>
      <c r="C169" s="341"/>
      <c r="D169" s="91">
        <f>SUM(B165:C168)</f>
        <v>0</v>
      </c>
    </row>
    <row r="170" spans="1:7" x14ac:dyDescent="0.3">
      <c r="A170" s="339" t="s">
        <v>295</v>
      </c>
      <c r="B170" s="340"/>
      <c r="C170" s="341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2" t="s">
        <v>17</v>
      </c>
      <c r="B172" s="343"/>
      <c r="C172" s="343"/>
      <c r="D172" s="343"/>
      <c r="E172" s="343"/>
      <c r="F172" s="343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9" t="s">
        <v>36</v>
      </c>
      <c r="B177" s="340"/>
      <c r="C177" s="341"/>
      <c r="D177" s="91">
        <f>SUM(B173:C176)</f>
        <v>0</v>
      </c>
    </row>
    <row r="178" spans="1:7" x14ac:dyDescent="0.3">
      <c r="A178" s="339" t="s">
        <v>295</v>
      </c>
      <c r="B178" s="340"/>
      <c r="C178" s="341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7" t="s">
        <v>78</v>
      </c>
      <c r="B180" s="338"/>
      <c r="C180" s="338"/>
      <c r="D180" s="338"/>
      <c r="E180" s="338"/>
      <c r="F180" s="338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9" t="s">
        <v>36</v>
      </c>
      <c r="B186" s="340"/>
      <c r="C186" s="341"/>
      <c r="D186" s="91">
        <f>SUM(B181:C185)</f>
        <v>0</v>
      </c>
    </row>
    <row r="187" spans="1:7" x14ac:dyDescent="0.3">
      <c r="A187" s="339" t="s">
        <v>295</v>
      </c>
      <c r="B187" s="340"/>
      <c r="C187" s="341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7" t="s">
        <v>216</v>
      </c>
      <c r="B189" s="338"/>
      <c r="C189" s="338"/>
      <c r="D189" s="338"/>
      <c r="E189" s="338"/>
      <c r="F189" s="338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9" t="s">
        <v>36</v>
      </c>
      <c r="B194" s="340"/>
      <c r="C194" s="341"/>
      <c r="D194" s="54">
        <f>SUM(B190:C193)</f>
        <v>0</v>
      </c>
    </row>
    <row r="195" spans="1:6" x14ac:dyDescent="0.3">
      <c r="A195" s="339" t="s">
        <v>295</v>
      </c>
      <c r="B195" s="340"/>
      <c r="C195" s="341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300" t="e">
        <f>E197/F197</f>
        <v>#DIV/0!</v>
      </c>
      <c r="E197" s="303">
        <f>COUNTIF('A2 Technique'!F17:F193,"ok")</f>
        <v>0</v>
      </c>
      <c r="F197" s="303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E4" sqref="E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2"/>
      <c r="E1" s="332"/>
      <c r="F1" s="332"/>
      <c r="G1" s="332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33" t="s">
        <v>179</v>
      </c>
      <c r="B7" s="333"/>
      <c r="C7" s="333"/>
      <c r="D7" s="333"/>
      <c r="E7" s="333"/>
      <c r="F7" s="333"/>
      <c r="G7" s="125"/>
    </row>
    <row r="8" spans="1:7" ht="29.25" x14ac:dyDescent="0.45">
      <c r="A8" s="334" t="str">
        <f>'Page de garde'!D18</f>
        <v>MEDINA JADIDA</v>
      </c>
      <c r="B8" s="334"/>
      <c r="C8" s="334"/>
      <c r="D8" s="334"/>
      <c r="E8" s="334"/>
      <c r="F8" s="334"/>
      <c r="G8" s="125"/>
    </row>
    <row r="9" spans="1:7" ht="24" x14ac:dyDescent="0.45">
      <c r="A9" s="14" t="s">
        <v>42</v>
      </c>
      <c r="B9" s="335"/>
      <c r="C9" s="335"/>
      <c r="D9" s="335"/>
      <c r="E9" s="335"/>
      <c r="F9" s="335"/>
      <c r="G9" s="125"/>
    </row>
    <row r="10" spans="1:7" ht="24" x14ac:dyDescent="0.45">
      <c r="A10" s="15" t="s">
        <v>44</v>
      </c>
      <c r="B10" s="336"/>
      <c r="C10" s="336"/>
      <c r="D10" s="336"/>
      <c r="E10" s="336"/>
      <c r="F10" s="336"/>
      <c r="G10" s="125"/>
    </row>
    <row r="11" spans="1:7" ht="24" x14ac:dyDescent="0.45">
      <c r="A11" s="14" t="s">
        <v>43</v>
      </c>
      <c r="B11" s="331"/>
      <c r="C11" s="331"/>
      <c r="D11" s="331"/>
      <c r="E11" s="331"/>
      <c r="F11" s="331"/>
      <c r="G11" s="125"/>
    </row>
    <row r="12" spans="1:7" ht="24" x14ac:dyDescent="0.45">
      <c r="A12" s="14" t="s">
        <v>239</v>
      </c>
      <c r="B12" s="329">
        <f>D549</f>
        <v>0</v>
      </c>
      <c r="C12" s="329"/>
      <c r="D12" s="329"/>
      <c r="E12" s="329"/>
      <c r="F12" s="329"/>
      <c r="G12" s="125"/>
    </row>
    <row r="13" spans="1:7" ht="22.5" x14ac:dyDescent="0.45">
      <c r="D13" s="330"/>
      <c r="E13" s="330"/>
      <c r="F13" s="330"/>
      <c r="G13" s="330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3" t="s">
        <v>30</v>
      </c>
      <c r="B17" s="314" t="s">
        <v>31</v>
      </c>
      <c r="C17" s="314"/>
      <c r="D17" s="314" t="s">
        <v>46</v>
      </c>
      <c r="E17" s="315" t="s">
        <v>310</v>
      </c>
      <c r="F17" s="315" t="s">
        <v>358</v>
      </c>
    </row>
    <row r="18" spans="1:8" ht="16.5" customHeight="1" x14ac:dyDescent="0.3">
      <c r="A18" s="313"/>
      <c r="B18" s="41" t="s">
        <v>34</v>
      </c>
      <c r="C18" s="41" t="s">
        <v>33</v>
      </c>
      <c r="D18" s="314"/>
      <c r="E18" s="315"/>
      <c r="F18" s="315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3" t="s">
        <v>379</v>
      </c>
      <c r="B38" s="324"/>
      <c r="C38" s="324"/>
      <c r="D38" s="324"/>
      <c r="E38" s="324"/>
      <c r="F38" s="325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3" t="s">
        <v>30</v>
      </c>
      <c r="B50" s="314" t="s">
        <v>31</v>
      </c>
      <c r="C50" s="314"/>
      <c r="D50" s="314" t="s">
        <v>46</v>
      </c>
      <c r="E50" s="315" t="s">
        <v>310</v>
      </c>
      <c r="F50" s="315" t="s">
        <v>360</v>
      </c>
      <c r="G50" s="127"/>
    </row>
    <row r="51" spans="1:7" ht="16.5" customHeight="1" x14ac:dyDescent="0.3">
      <c r="A51" s="313"/>
      <c r="B51" s="41" t="s">
        <v>34</v>
      </c>
      <c r="C51" s="41" t="s">
        <v>33</v>
      </c>
      <c r="D51" s="314"/>
      <c r="E51" s="315"/>
      <c r="F51" s="315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3" t="s">
        <v>379</v>
      </c>
      <c r="B94" s="324"/>
      <c r="C94" s="324"/>
      <c r="D94" s="324"/>
      <c r="E94" s="324"/>
      <c r="F94" s="325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3" t="s">
        <v>30</v>
      </c>
      <c r="B107" s="314" t="s">
        <v>31</v>
      </c>
      <c r="C107" s="314"/>
      <c r="D107" s="314" t="s">
        <v>46</v>
      </c>
      <c r="E107" s="315" t="s">
        <v>310</v>
      </c>
      <c r="F107" s="315" t="s">
        <v>360</v>
      </c>
    </row>
    <row r="108" spans="1:7" ht="16.5" customHeight="1" x14ac:dyDescent="0.3">
      <c r="A108" s="313"/>
      <c r="B108" s="41" t="s">
        <v>34</v>
      </c>
      <c r="C108" s="41" t="s">
        <v>33</v>
      </c>
      <c r="D108" s="314"/>
      <c r="E108" s="315"/>
      <c r="F108" s="315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6" t="s">
        <v>379</v>
      </c>
      <c r="B148" s="327"/>
      <c r="C148" s="327"/>
      <c r="D148" s="328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3" t="s">
        <v>30</v>
      </c>
      <c r="B162" s="314" t="s">
        <v>31</v>
      </c>
      <c r="C162" s="314"/>
      <c r="D162" s="314" t="s">
        <v>46</v>
      </c>
      <c r="E162" s="315" t="s">
        <v>310</v>
      </c>
      <c r="F162" s="315" t="s">
        <v>360</v>
      </c>
      <c r="G162" s="127"/>
    </row>
    <row r="163" spans="1:7" ht="16.5" customHeight="1" x14ac:dyDescent="0.3">
      <c r="A163" s="313"/>
      <c r="B163" s="41" t="s">
        <v>34</v>
      </c>
      <c r="C163" s="41" t="s">
        <v>33</v>
      </c>
      <c r="D163" s="314"/>
      <c r="E163" s="315"/>
      <c r="F163" s="315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9" t="s">
        <v>379</v>
      </c>
      <c r="B195" s="319"/>
      <c r="C195" s="319"/>
      <c r="D195" s="319"/>
      <c r="E195" s="319"/>
      <c r="F195" s="319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3" t="s">
        <v>30</v>
      </c>
      <c r="B209" s="314" t="s">
        <v>31</v>
      </c>
      <c r="C209" s="314"/>
      <c r="D209" s="314" t="s">
        <v>46</v>
      </c>
      <c r="E209" s="315" t="s">
        <v>310</v>
      </c>
      <c r="F209" s="315" t="s">
        <v>360</v>
      </c>
      <c r="G209" s="127"/>
    </row>
    <row r="210" spans="1:7" ht="16.5" customHeight="1" x14ac:dyDescent="0.3">
      <c r="A210" s="313"/>
      <c r="B210" s="41" t="s">
        <v>34</v>
      </c>
      <c r="C210" s="41" t="s">
        <v>33</v>
      </c>
      <c r="D210" s="314"/>
      <c r="E210" s="315"/>
      <c r="F210" s="315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9" t="s">
        <v>379</v>
      </c>
      <c r="B256" s="319"/>
      <c r="C256" s="319"/>
      <c r="D256" s="319"/>
      <c r="E256" s="319"/>
      <c r="F256" s="319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3" t="s">
        <v>30</v>
      </c>
      <c r="B270" s="314" t="s">
        <v>31</v>
      </c>
      <c r="C270" s="314"/>
      <c r="D270" s="314" t="s">
        <v>46</v>
      </c>
      <c r="E270" s="315" t="s">
        <v>310</v>
      </c>
      <c r="F270" s="315" t="s">
        <v>360</v>
      </c>
      <c r="G270" s="214"/>
    </row>
    <row r="271" spans="1:7" s="16" customFormat="1" ht="16.5" customHeight="1" x14ac:dyDescent="0.3">
      <c r="A271" s="313"/>
      <c r="B271" s="41" t="s">
        <v>34</v>
      </c>
      <c r="C271" s="41" t="s">
        <v>33</v>
      </c>
      <c r="D271" s="314"/>
      <c r="E271" s="315"/>
      <c r="F271" s="315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0" t="s">
        <v>396</v>
      </c>
      <c r="B308" s="321"/>
      <c r="C308" s="321"/>
      <c r="D308" s="321"/>
      <c r="E308" s="321"/>
      <c r="F308" s="322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3" t="s">
        <v>30</v>
      </c>
      <c r="B322" s="314" t="s">
        <v>31</v>
      </c>
      <c r="C322" s="314"/>
      <c r="D322" s="314" t="s">
        <v>46</v>
      </c>
      <c r="E322" s="315" t="s">
        <v>310</v>
      </c>
      <c r="F322" s="315" t="s">
        <v>360</v>
      </c>
      <c r="G322" s="127"/>
    </row>
    <row r="323" spans="1:7" ht="16.5" customHeight="1" x14ac:dyDescent="0.3">
      <c r="A323" s="313"/>
      <c r="B323" s="41" t="s">
        <v>34</v>
      </c>
      <c r="C323" s="41" t="s">
        <v>33</v>
      </c>
      <c r="D323" s="314"/>
      <c r="E323" s="315"/>
      <c r="F323" s="315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0" t="s">
        <v>379</v>
      </c>
      <c r="B349" s="321"/>
      <c r="C349" s="321"/>
      <c r="D349" s="321"/>
      <c r="E349" s="321"/>
      <c r="F349" s="321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3" t="s">
        <v>30</v>
      </c>
      <c r="B362" s="314" t="s">
        <v>31</v>
      </c>
      <c r="C362" s="314"/>
      <c r="D362" s="314" t="s">
        <v>46</v>
      </c>
      <c r="E362" s="315" t="s">
        <v>310</v>
      </c>
      <c r="F362" s="315" t="s">
        <v>360</v>
      </c>
      <c r="G362" s="127"/>
    </row>
    <row r="363" spans="1:7" ht="16.5" customHeight="1" x14ac:dyDescent="0.3">
      <c r="A363" s="313"/>
      <c r="B363" s="41" t="s">
        <v>34</v>
      </c>
      <c r="C363" s="41" t="s">
        <v>33</v>
      </c>
      <c r="D363" s="314"/>
      <c r="E363" s="315"/>
      <c r="F363" s="315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9" t="s">
        <v>379</v>
      </c>
      <c r="B383" s="319"/>
      <c r="C383" s="319"/>
      <c r="D383" s="319"/>
      <c r="E383" s="319"/>
      <c r="F383" s="319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3" t="s">
        <v>30</v>
      </c>
      <c r="B395" s="314" t="s">
        <v>31</v>
      </c>
      <c r="C395" s="314"/>
      <c r="D395" s="314" t="s">
        <v>46</v>
      </c>
      <c r="E395" s="315" t="s">
        <v>310</v>
      </c>
      <c r="F395" s="315" t="s">
        <v>360</v>
      </c>
      <c r="G395" s="127"/>
    </row>
    <row r="396" spans="1:7" ht="16.5" customHeight="1" x14ac:dyDescent="0.3">
      <c r="A396" s="313"/>
      <c r="B396" s="41" t="s">
        <v>34</v>
      </c>
      <c r="C396" s="41" t="s">
        <v>33</v>
      </c>
      <c r="D396" s="314"/>
      <c r="E396" s="315"/>
      <c r="F396" s="315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9" t="s">
        <v>379</v>
      </c>
      <c r="B435" s="319"/>
      <c r="C435" s="319"/>
      <c r="D435" s="319"/>
      <c r="E435" s="319"/>
      <c r="F435" s="319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3" t="s">
        <v>30</v>
      </c>
      <c r="B448" s="314" t="s">
        <v>31</v>
      </c>
      <c r="C448" s="314"/>
      <c r="D448" s="314" t="s">
        <v>46</v>
      </c>
      <c r="E448" s="315" t="s">
        <v>310</v>
      </c>
      <c r="F448" s="315" t="s">
        <v>360</v>
      </c>
      <c r="G448" s="127"/>
    </row>
    <row r="449" spans="1:6" ht="16.5" customHeight="1" x14ac:dyDescent="0.3">
      <c r="A449" s="313"/>
      <c r="B449" s="41" t="s">
        <v>34</v>
      </c>
      <c r="C449" s="41" t="s">
        <v>33</v>
      </c>
      <c r="D449" s="314"/>
      <c r="E449" s="315"/>
      <c r="F449" s="315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6" t="s">
        <v>379</v>
      </c>
      <c r="B471" s="317"/>
      <c r="C471" s="317"/>
      <c r="D471" s="317"/>
      <c r="E471" s="317"/>
      <c r="F471" s="317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304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8" t="s">
        <v>367</v>
      </c>
      <c r="B483" s="318"/>
      <c r="C483" s="318"/>
      <c r="D483" s="318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3" t="s">
        <v>30</v>
      </c>
      <c r="B485" s="314" t="s">
        <v>31</v>
      </c>
      <c r="C485" s="314"/>
      <c r="D485" s="314" t="s">
        <v>46</v>
      </c>
      <c r="E485" s="315" t="s">
        <v>310</v>
      </c>
      <c r="F485" s="315" t="s">
        <v>360</v>
      </c>
      <c r="G485" s="127"/>
    </row>
    <row r="486" spans="1:7" ht="16.5" customHeight="1" x14ac:dyDescent="0.3">
      <c r="A486" s="313"/>
      <c r="B486" s="41" t="s">
        <v>34</v>
      </c>
      <c r="C486" s="41" t="s">
        <v>33</v>
      </c>
      <c r="D486" s="314"/>
      <c r="E486" s="315"/>
      <c r="F486" s="315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3" t="s">
        <v>30</v>
      </c>
      <c r="B507" s="314" t="s">
        <v>31</v>
      </c>
      <c r="C507" s="314"/>
      <c r="D507" s="314" t="s">
        <v>46</v>
      </c>
      <c r="E507" s="315" t="s">
        <v>310</v>
      </c>
      <c r="F507" s="315" t="s">
        <v>360</v>
      </c>
      <c r="G507" s="127"/>
    </row>
    <row r="508" spans="1:7" ht="16.5" customHeight="1" x14ac:dyDescent="0.3">
      <c r="A508" s="313"/>
      <c r="B508" s="41" t="s">
        <v>34</v>
      </c>
      <c r="C508" s="41" t="s">
        <v>33</v>
      </c>
      <c r="D508" s="314"/>
      <c r="E508" s="315"/>
      <c r="F508" s="315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3" t="s">
        <v>30</v>
      </c>
      <c r="B518" s="314" t="s">
        <v>31</v>
      </c>
      <c r="C518" s="314"/>
      <c r="D518" s="314" t="s">
        <v>46</v>
      </c>
      <c r="E518" s="315" t="s">
        <v>310</v>
      </c>
      <c r="F518" s="315" t="s">
        <v>360</v>
      </c>
      <c r="G518" s="127"/>
    </row>
    <row r="519" spans="1:7" ht="16.5" customHeight="1" x14ac:dyDescent="0.3">
      <c r="A519" s="313"/>
      <c r="B519" s="41" t="s">
        <v>34</v>
      </c>
      <c r="C519" s="41" t="s">
        <v>33</v>
      </c>
      <c r="D519" s="314"/>
      <c r="E519" s="315"/>
      <c r="F519" s="315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3" t="s">
        <v>30</v>
      </c>
      <c r="B538" s="314" t="s">
        <v>31</v>
      </c>
      <c r="C538" s="314"/>
      <c r="D538" s="314" t="s">
        <v>46</v>
      </c>
      <c r="E538" s="315" t="s">
        <v>310</v>
      </c>
      <c r="F538" s="315" t="s">
        <v>360</v>
      </c>
      <c r="G538" s="127"/>
    </row>
    <row r="539" spans="1:7" ht="16.5" customHeight="1" x14ac:dyDescent="0.3">
      <c r="A539" s="313"/>
      <c r="B539" s="41" t="s">
        <v>34</v>
      </c>
      <c r="C539" s="41" t="s">
        <v>33</v>
      </c>
      <c r="D539" s="314"/>
      <c r="E539" s="315"/>
      <c r="F539" s="315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6OTDqFQU8i+0tH/PNYny2TPY+Rmmhyebif9kgxupB1LNDiArFju9tvm5ctL0I1c3Hst62oTdbNNeLlSgAsRg+w==" saltValue="XhxouNsQL+ywOyAXhUSyS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69" zoomScale="60" zoomScaleNormal="90" workbookViewId="0">
      <selection activeCell="E197" sqref="E197:F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2"/>
      <c r="E1" s="332"/>
      <c r="F1" s="332"/>
      <c r="G1" s="332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53" t="s">
        <v>50</v>
      </c>
      <c r="B6" s="353"/>
      <c r="C6" s="353"/>
      <c r="D6" s="353"/>
      <c r="E6" s="353"/>
      <c r="F6" s="353"/>
      <c r="G6" s="125"/>
    </row>
    <row r="7" spans="1:7" s="12" customFormat="1" ht="21.75" customHeight="1" x14ac:dyDescent="0.45">
      <c r="A7" s="334" t="e">
        <f>#REF!</f>
        <v>#REF!</v>
      </c>
      <c r="B7" s="334"/>
      <c r="C7" s="334"/>
      <c r="D7" s="334"/>
      <c r="E7" s="334"/>
      <c r="F7" s="334"/>
      <c r="G7" s="125"/>
    </row>
    <row r="8" spans="1:7" s="12" customFormat="1" ht="24" x14ac:dyDescent="0.45">
      <c r="A8" s="14" t="s">
        <v>42</v>
      </c>
      <c r="B8" s="354">
        <f>'A4 Exploitation'!B9:F9</f>
        <v>0</v>
      </c>
      <c r="C8" s="354"/>
      <c r="D8" s="354"/>
      <c r="E8" s="354"/>
      <c r="F8" s="354"/>
      <c r="G8" s="125"/>
    </row>
    <row r="9" spans="1:7" s="12" customFormat="1" ht="24" x14ac:dyDescent="0.45">
      <c r="A9" s="15" t="s">
        <v>44</v>
      </c>
      <c r="B9" s="355">
        <f>'A4 Exploitation'!B10:F10</f>
        <v>0</v>
      </c>
      <c r="C9" s="355"/>
      <c r="D9" s="355"/>
      <c r="E9" s="355"/>
      <c r="F9" s="355"/>
      <c r="G9" s="125"/>
    </row>
    <row r="10" spans="1:7" s="12" customFormat="1" ht="24" x14ac:dyDescent="0.45">
      <c r="A10" s="14" t="s">
        <v>43</v>
      </c>
      <c r="B10" s="352">
        <f>'A4 Exploitation'!A8:F8</f>
        <v>0</v>
      </c>
      <c r="C10" s="352"/>
      <c r="D10" s="352"/>
      <c r="E10" s="352"/>
      <c r="F10" s="352"/>
      <c r="G10" s="125"/>
    </row>
    <row r="11" spans="1:7" s="12" customFormat="1" ht="24" x14ac:dyDescent="0.45">
      <c r="A11" s="14" t="s">
        <v>294</v>
      </c>
      <c r="B11" s="351">
        <f>D199</f>
        <v>0</v>
      </c>
      <c r="C11" s="351"/>
      <c r="D11" s="351"/>
      <c r="E11" s="351"/>
      <c r="F11" s="351"/>
      <c r="G11" s="125"/>
    </row>
    <row r="12" spans="1:7" s="12" customFormat="1" ht="22.5" x14ac:dyDescent="0.45">
      <c r="A12" s="11"/>
      <c r="D12" s="330"/>
      <c r="E12" s="330"/>
      <c r="F12" s="330"/>
      <c r="G12" s="330"/>
    </row>
    <row r="13" spans="1:7" s="12" customFormat="1" ht="11.25" customHeight="1" x14ac:dyDescent="0.3">
      <c r="A13" s="313" t="s">
        <v>30</v>
      </c>
      <c r="B13" s="314" t="s">
        <v>31</v>
      </c>
      <c r="C13" s="314"/>
      <c r="D13" s="314" t="s">
        <v>46</v>
      </c>
      <c r="E13" s="314" t="s">
        <v>190</v>
      </c>
      <c r="F13" s="314" t="s">
        <v>191</v>
      </c>
      <c r="G13" s="112"/>
    </row>
    <row r="14" spans="1:7" s="12" customFormat="1" ht="12.75" customHeight="1" x14ac:dyDescent="0.3">
      <c r="A14" s="313"/>
      <c r="B14" s="34" t="s">
        <v>34</v>
      </c>
      <c r="C14" s="34" t="s">
        <v>33</v>
      </c>
      <c r="D14" s="314"/>
      <c r="E14" s="314"/>
      <c r="F14" s="314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6" t="s">
        <v>0</v>
      </c>
      <c r="B16" s="347"/>
      <c r="C16" s="347"/>
      <c r="D16" s="347"/>
      <c r="E16" s="347"/>
      <c r="F16" s="347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8" t="s">
        <v>36</v>
      </c>
      <c r="B22" s="344"/>
      <c r="C22" s="345"/>
      <c r="D22" s="245">
        <f>SUM(B17:C21)</f>
        <v>0</v>
      </c>
    </row>
    <row r="23" spans="1:7" x14ac:dyDescent="0.3">
      <c r="A23" s="339" t="s">
        <v>295</v>
      </c>
      <c r="B23" s="340"/>
      <c r="C23" s="341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7" t="s">
        <v>4</v>
      </c>
      <c r="B25" s="338"/>
      <c r="C25" s="338"/>
      <c r="D25" s="338"/>
      <c r="E25" s="338"/>
      <c r="F25" s="338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9" t="s">
        <v>36</v>
      </c>
      <c r="B33" s="340"/>
      <c r="C33" s="341"/>
      <c r="D33" s="244">
        <f>SUM(B26:C32)</f>
        <v>0</v>
      </c>
    </row>
    <row r="34" spans="1:7" x14ac:dyDescent="0.3">
      <c r="A34" s="339" t="s">
        <v>295</v>
      </c>
      <c r="B34" s="340"/>
      <c r="C34" s="341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7" t="s">
        <v>219</v>
      </c>
      <c r="B36" s="338"/>
      <c r="C36" s="338"/>
      <c r="D36" s="338"/>
      <c r="E36" s="338"/>
      <c r="F36" s="338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9" t="s">
        <v>36</v>
      </c>
      <c r="B42" s="340"/>
      <c r="C42" s="341"/>
      <c r="D42" s="244">
        <f>SUM(B37:C41)</f>
        <v>0</v>
      </c>
      <c r="E42" s="13"/>
      <c r="F42" s="13"/>
      <c r="G42" s="126"/>
    </row>
    <row r="43" spans="1:7" s="22" customFormat="1" x14ac:dyDescent="0.3">
      <c r="A43" s="339" t="s">
        <v>295</v>
      </c>
      <c r="B43" s="340"/>
      <c r="C43" s="341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9" t="s">
        <v>21</v>
      </c>
      <c r="B45" s="350"/>
      <c r="C45" s="350"/>
      <c r="D45" s="350"/>
      <c r="E45" s="350"/>
      <c r="F45" s="350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9" t="s">
        <v>36</v>
      </c>
      <c r="B52" s="340"/>
      <c r="C52" s="341"/>
      <c r="D52" s="244">
        <f>SUM(B46:C51)</f>
        <v>0</v>
      </c>
    </row>
    <row r="53" spans="1:7" x14ac:dyDescent="0.3">
      <c r="A53" s="339" t="s">
        <v>295</v>
      </c>
      <c r="B53" s="340"/>
      <c r="C53" s="341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7" t="s">
        <v>8</v>
      </c>
      <c r="B55" s="338"/>
      <c r="C55" s="338"/>
      <c r="D55" s="338"/>
      <c r="E55" s="338"/>
      <c r="F55" s="338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9" t="s">
        <v>36</v>
      </c>
      <c r="B63" s="340"/>
      <c r="C63" s="341"/>
      <c r="D63" s="244">
        <f>SUM(B56:C62)</f>
        <v>0</v>
      </c>
    </row>
    <row r="64" spans="1:7" x14ac:dyDescent="0.3">
      <c r="A64" s="339" t="s">
        <v>295</v>
      </c>
      <c r="B64" s="340"/>
      <c r="C64" s="341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7" t="s">
        <v>130</v>
      </c>
      <c r="B66" s="338"/>
      <c r="C66" s="338"/>
      <c r="D66" s="338"/>
      <c r="E66" s="338"/>
      <c r="F66" s="338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9" t="s">
        <v>36</v>
      </c>
      <c r="B84" s="340"/>
      <c r="C84" s="341"/>
      <c r="D84" s="244">
        <f>SUM(B67:C83)</f>
        <v>0</v>
      </c>
    </row>
    <row r="85" spans="1:7" x14ac:dyDescent="0.3">
      <c r="A85" s="339" t="s">
        <v>295</v>
      </c>
      <c r="B85" s="340"/>
      <c r="C85" s="341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7" t="s">
        <v>211</v>
      </c>
      <c r="B87" s="338"/>
      <c r="C87" s="338"/>
      <c r="D87" s="338"/>
      <c r="E87" s="338"/>
      <c r="F87" s="338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9" t="s">
        <v>36</v>
      </c>
      <c r="B102" s="340"/>
      <c r="C102" s="341"/>
      <c r="D102" s="244">
        <f>SUM(B88:C101)</f>
        <v>0</v>
      </c>
    </row>
    <row r="103" spans="1:7" x14ac:dyDescent="0.3">
      <c r="A103" s="339" t="s">
        <v>295</v>
      </c>
      <c r="B103" s="340"/>
      <c r="C103" s="341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7" t="s">
        <v>212</v>
      </c>
      <c r="B106" s="338"/>
      <c r="C106" s="338"/>
      <c r="D106" s="338"/>
      <c r="E106" s="338"/>
      <c r="F106" s="338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9" t="s">
        <v>36</v>
      </c>
      <c r="B118" s="340"/>
      <c r="C118" s="341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9" t="s">
        <v>295</v>
      </c>
      <c r="B119" s="340"/>
      <c r="C119" s="341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7" t="s">
        <v>185</v>
      </c>
      <c r="B121" s="338"/>
      <c r="C121" s="338"/>
      <c r="D121" s="338"/>
      <c r="E121" s="338"/>
      <c r="F121" s="338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9" t="s">
        <v>36</v>
      </c>
      <c r="B133" s="340"/>
      <c r="C133" s="341"/>
      <c r="D133" s="244">
        <f>SUM(B122:C132)</f>
        <v>0</v>
      </c>
    </row>
    <row r="134" spans="1:7" x14ac:dyDescent="0.3">
      <c r="A134" s="339" t="s">
        <v>295</v>
      </c>
      <c r="B134" s="340"/>
      <c r="C134" s="341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7" t="s">
        <v>71</v>
      </c>
      <c r="B136" s="338"/>
      <c r="C136" s="338"/>
      <c r="D136" s="338"/>
      <c r="E136" s="338"/>
      <c r="F136" s="338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9" t="s">
        <v>36</v>
      </c>
      <c r="B149" s="340"/>
      <c r="C149" s="341"/>
      <c r="D149" s="244">
        <f>SUM(B137:C148)</f>
        <v>0</v>
      </c>
    </row>
    <row r="150" spans="1:7" x14ac:dyDescent="0.3">
      <c r="A150" s="339" t="s">
        <v>295</v>
      </c>
      <c r="B150" s="340"/>
      <c r="C150" s="341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7" t="s">
        <v>217</v>
      </c>
      <c r="B152" s="338"/>
      <c r="C152" s="338"/>
      <c r="D152" s="338"/>
      <c r="E152" s="338"/>
      <c r="F152" s="338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9" t="s">
        <v>36</v>
      </c>
      <c r="B161" s="344"/>
      <c r="C161" s="345"/>
      <c r="D161" s="245">
        <f>SUM(B153:C160)</f>
        <v>0</v>
      </c>
    </row>
    <row r="162" spans="1:7" x14ac:dyDescent="0.3">
      <c r="A162" s="339" t="s">
        <v>295</v>
      </c>
      <c r="B162" s="340"/>
      <c r="C162" s="341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7" t="s">
        <v>77</v>
      </c>
      <c r="B164" s="338"/>
      <c r="C164" s="338"/>
      <c r="D164" s="338"/>
      <c r="E164" s="338"/>
      <c r="F164" s="338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9" t="s">
        <v>36</v>
      </c>
      <c r="B169" s="340"/>
      <c r="C169" s="341"/>
      <c r="D169" s="244">
        <f>SUM(B165:C168)</f>
        <v>0</v>
      </c>
    </row>
    <row r="170" spans="1:7" x14ac:dyDescent="0.3">
      <c r="A170" s="339" t="s">
        <v>295</v>
      </c>
      <c r="B170" s="340"/>
      <c r="C170" s="341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2" t="s">
        <v>17</v>
      </c>
      <c r="B172" s="343"/>
      <c r="C172" s="343"/>
      <c r="D172" s="343"/>
      <c r="E172" s="343"/>
      <c r="F172" s="343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9" t="s">
        <v>36</v>
      </c>
      <c r="B177" s="340"/>
      <c r="C177" s="341"/>
      <c r="D177" s="244">
        <f>SUM(B173:C176)</f>
        <v>0</v>
      </c>
    </row>
    <row r="178" spans="1:7" x14ac:dyDescent="0.3">
      <c r="A178" s="339" t="s">
        <v>295</v>
      </c>
      <c r="B178" s="340"/>
      <c r="C178" s="341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7" t="s">
        <v>78</v>
      </c>
      <c r="B180" s="338"/>
      <c r="C180" s="338"/>
      <c r="D180" s="338"/>
      <c r="E180" s="338"/>
      <c r="F180" s="338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9" t="s">
        <v>36</v>
      </c>
      <c r="B186" s="340"/>
      <c r="C186" s="341"/>
      <c r="D186" s="244">
        <f>SUM(B181:C185)</f>
        <v>0</v>
      </c>
    </row>
    <row r="187" spans="1:7" x14ac:dyDescent="0.3">
      <c r="A187" s="339" t="s">
        <v>295</v>
      </c>
      <c r="B187" s="340"/>
      <c r="C187" s="341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7" t="s">
        <v>216</v>
      </c>
      <c r="B189" s="338"/>
      <c r="C189" s="338"/>
      <c r="D189" s="338"/>
      <c r="E189" s="338"/>
      <c r="F189" s="338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9" t="s">
        <v>36</v>
      </c>
      <c r="B194" s="340"/>
      <c r="C194" s="341"/>
      <c r="D194" s="54">
        <f>SUM(B190:C193)</f>
        <v>0</v>
      </c>
    </row>
    <row r="195" spans="1:6" x14ac:dyDescent="0.3">
      <c r="A195" s="339" t="s">
        <v>295</v>
      </c>
      <c r="B195" s="340"/>
      <c r="C195" s="341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9" t="e">
        <f>E197/F197</f>
        <v>#DIV/0!</v>
      </c>
      <c r="E197" s="303">
        <f>COUNTIF('A3 Technique'!F17:F193,"ok")</f>
        <v>0</v>
      </c>
      <c r="F197" s="303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2018-03-05T15:03:39Z</cp:lastPrinted>
  <dcterms:created xsi:type="dcterms:W3CDTF">2015-10-03T07:44:26Z</dcterms:created>
  <dcterms:modified xsi:type="dcterms:W3CDTF">2018-06-07T15:33:07Z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