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29"/>
  <workbookPr codeName="ThisWorkbook"/>
  <mc:AlternateContent xmlns:mc="http://schemas.openxmlformats.org/markup-compatibility/2006">
    <mc:Choice Requires="x15">
      <x15ac:absPath xmlns:x15ac="http://schemas.microsoft.com/office/spreadsheetml/2010/11/ac" url="I:\"/>
    </mc:Choice>
  </mc:AlternateContent>
  <xr:revisionPtr revIDLastSave="0" documentId="13_ncr:1_{47D607E6-4A14-4EB6-9D90-ED9AE5942BE6}" xr6:coauthVersionLast="40" xr6:coauthVersionMax="40" xr10:uidLastSave="{00000000-0000-0000-0000-000000000000}"/>
  <bookViews>
    <workbookView xWindow="0" yWindow="0" windowWidth="20490" windowHeight="7755" tabRatio="916" activeTab="8"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444" i="31" l="1"/>
  <c r="A7" i="32"/>
  <c r="B10" i="32"/>
  <c r="F532" i="43" l="1"/>
  <c r="F543" i="40"/>
  <c r="F543" i="38"/>
  <c r="F543" i="31"/>
  <c r="F543" i="33"/>
  <c r="F543" i="43"/>
  <c r="E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8" i="35"/>
  <c r="B10" i="37"/>
  <c r="B9" i="37"/>
  <c r="B8" i="37"/>
  <c r="F197" i="41" l="1"/>
  <c r="F197" i="39"/>
  <c r="E197" i="25"/>
  <c r="D477" i="43"/>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E543" i="40"/>
  <c r="D543" i="40" s="1"/>
  <c r="F532" i="40"/>
  <c r="E532" i="40"/>
  <c r="F512" i="40"/>
  <c r="E512" i="40"/>
  <c r="D512" i="40" s="1"/>
  <c r="B512" i="40" s="1"/>
  <c r="F498" i="40"/>
  <c r="E498" i="40"/>
  <c r="F476" i="40"/>
  <c r="E476" i="40"/>
  <c r="D476" i="40" s="1"/>
  <c r="B476" i="40" s="1"/>
  <c r="F439" i="40"/>
  <c r="E439" i="40"/>
  <c r="F386" i="40"/>
  <c r="E386" i="40"/>
  <c r="D386" i="40" s="1"/>
  <c r="F353" i="40"/>
  <c r="E353" i="40"/>
  <c r="F313" i="40"/>
  <c r="E313" i="40"/>
  <c r="D313" i="40" s="1"/>
  <c r="F261" i="40"/>
  <c r="E261" i="40"/>
  <c r="F200" i="40"/>
  <c r="E200" i="40"/>
  <c r="D200" i="40" s="1"/>
  <c r="B200" i="40" s="1"/>
  <c r="F153" i="40"/>
  <c r="E153" i="40"/>
  <c r="F99" i="40"/>
  <c r="E99" i="40"/>
  <c r="D99" i="40" s="1"/>
  <c r="F41" i="40"/>
  <c r="E41" i="40"/>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F532" i="38"/>
  <c r="E532" i="38"/>
  <c r="F512" i="38"/>
  <c r="E512" i="38"/>
  <c r="F498" i="38"/>
  <c r="E498" i="38"/>
  <c r="F476" i="38"/>
  <c r="E476" i="38"/>
  <c r="D476" i="38" s="1"/>
  <c r="B476" i="38" s="1"/>
  <c r="D477" i="38" s="1"/>
  <c r="F439" i="38"/>
  <c r="E439" i="38"/>
  <c r="F386" i="38"/>
  <c r="E386" i="38"/>
  <c r="F353" i="38"/>
  <c r="E353" i="38"/>
  <c r="F313" i="38"/>
  <c r="E313" i="38"/>
  <c r="F261" i="38"/>
  <c r="E261" i="38"/>
  <c r="F200" i="38"/>
  <c r="E200" i="38"/>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E543" i="33"/>
  <c r="D543" i="33" s="1"/>
  <c r="F532" i="33"/>
  <c r="E532" i="33"/>
  <c r="F512" i="33"/>
  <c r="E512" i="33"/>
  <c r="F498" i="33"/>
  <c r="E498" i="33"/>
  <c r="F476" i="33"/>
  <c r="E476" i="33"/>
  <c r="F439" i="33"/>
  <c r="E439" i="33"/>
  <c r="F386" i="33"/>
  <c r="E386" i="33"/>
  <c r="F353" i="33"/>
  <c r="E353" i="33"/>
  <c r="F313" i="33"/>
  <c r="E313" i="33"/>
  <c r="F261" i="33"/>
  <c r="E261" i="33"/>
  <c r="F200" i="33"/>
  <c r="E200" i="33"/>
  <c r="F153" i="33"/>
  <c r="E153" i="33"/>
  <c r="F99" i="33"/>
  <c r="E99" i="33"/>
  <c r="F41" i="33"/>
  <c r="E41" i="33"/>
  <c r="F200" i="43"/>
  <c r="F153" i="43"/>
  <c r="F99" i="43"/>
  <c r="F41" i="43"/>
  <c r="E532" i="43"/>
  <c r="F512" i="43"/>
  <c r="E512" i="43"/>
  <c r="F498" i="43"/>
  <c r="E498" i="43"/>
  <c r="F476" i="43"/>
  <c r="E476" i="43"/>
  <c r="F439" i="43"/>
  <c r="E439" i="43"/>
  <c r="F386" i="43"/>
  <c r="E386" i="43"/>
  <c r="F353" i="43"/>
  <c r="E353" i="43"/>
  <c r="F313" i="43"/>
  <c r="E313" i="43"/>
  <c r="F261" i="43"/>
  <c r="E261" i="43"/>
  <c r="E200" i="43"/>
  <c r="E153" i="43"/>
  <c r="E99" i="43"/>
  <c r="D99" i="43" s="1"/>
  <c r="B99" i="43" s="1"/>
  <c r="D100" i="43" s="1"/>
  <c r="E41" i="43"/>
  <c r="A537" i="43"/>
  <c r="A517" i="43"/>
  <c r="A506" i="43"/>
  <c r="A484" i="43"/>
  <c r="A447" i="43"/>
  <c r="A394" i="43"/>
  <c r="A361" i="43"/>
  <c r="A321" i="43"/>
  <c r="A269" i="43"/>
  <c r="A208" i="43"/>
  <c r="A161" i="43"/>
  <c r="A106" i="43"/>
  <c r="A49" i="43"/>
  <c r="A16" i="43"/>
  <c r="A8" i="43"/>
  <c r="A7" i="35" s="1"/>
  <c r="D153" i="43" l="1"/>
  <c r="B153" i="43" s="1"/>
  <c r="D154" i="43" s="1"/>
  <c r="D476" i="43"/>
  <c r="D41" i="38"/>
  <c r="B41" i="38" s="1"/>
  <c r="D42" i="38" s="1"/>
  <c r="D153" i="38"/>
  <c r="B153" i="38" s="1"/>
  <c r="D154" i="38" s="1"/>
  <c r="D261" i="38"/>
  <c r="B261" i="38" s="1"/>
  <c r="D439" i="38"/>
  <c r="B439" i="38" s="1"/>
  <c r="D532" i="38"/>
  <c r="D41" i="40"/>
  <c r="B41" i="40" s="1"/>
  <c r="D153" i="40"/>
  <c r="D261" i="40"/>
  <c r="B261" i="40" s="1"/>
  <c r="D353" i="40"/>
  <c r="B353" i="40" s="1"/>
  <c r="D354" i="40" s="1"/>
  <c r="D439" i="40"/>
  <c r="B439" i="40" s="1"/>
  <c r="D440" i="40" s="1"/>
  <c r="D443" i="40" s="1"/>
  <c r="D444" i="40" s="1"/>
  <c r="D498" i="40"/>
  <c r="D532" i="40"/>
  <c r="B99" i="40"/>
  <c r="D100" i="40" s="1"/>
  <c r="B386" i="40"/>
  <c r="D387" i="40" s="1"/>
  <c r="B543" i="40"/>
  <c r="D544" i="40" s="1"/>
  <c r="D545" i="40" s="1"/>
  <c r="B532" i="38"/>
  <c r="D533" i="38" s="1"/>
  <c r="D534" i="38" s="1"/>
  <c r="B153" i="40"/>
  <c r="D154" i="40" s="1"/>
  <c r="B498" i="40"/>
  <c r="D499" i="40" s="1"/>
  <c r="B532" i="40"/>
  <c r="D533" i="40" s="1"/>
  <c r="D534" i="40" s="1"/>
  <c r="B313" i="40"/>
  <c r="D314" i="40" s="1"/>
  <c r="D200" i="43"/>
  <c r="B200" i="43" s="1"/>
  <c r="D201" i="43" s="1"/>
  <c r="D386" i="33"/>
  <c r="B386" i="33" s="1"/>
  <c r="D387" i="33" s="1"/>
  <c r="D476" i="33"/>
  <c r="B476" i="33" s="1"/>
  <c r="D477" i="33" s="1"/>
  <c r="D480" i="33" s="1"/>
  <c r="D481" i="33" s="1"/>
  <c r="D544" i="33"/>
  <c r="B543" i="33"/>
  <c r="D439" i="33"/>
  <c r="D99" i="38"/>
  <c r="B99" i="38" s="1"/>
  <c r="D100" i="38" s="1"/>
  <c r="D101" i="38" s="1"/>
  <c r="D200" i="38"/>
  <c r="B200" i="38" s="1"/>
  <c r="D313" i="38"/>
  <c r="D386" i="38"/>
  <c r="D512" i="38"/>
  <c r="B512" i="38" s="1"/>
  <c r="D513" i="38" s="1"/>
  <c r="D514" i="38" s="1"/>
  <c r="D543" i="38"/>
  <c r="D313" i="33"/>
  <c r="D99" i="33"/>
  <c r="B99" i="33" s="1"/>
  <c r="D100" i="33" s="1"/>
  <c r="D512" i="33"/>
  <c r="D261" i="43"/>
  <c r="B261" i="43" s="1"/>
  <c r="D262" i="43" s="1"/>
  <c r="D265" i="43" s="1"/>
  <c r="D266" i="43" s="1"/>
  <c r="D353" i="43"/>
  <c r="B353" i="43" s="1"/>
  <c r="D354" i="43" s="1"/>
  <c r="D439" i="43"/>
  <c r="B439" i="43" s="1"/>
  <c r="D440" i="43" s="1"/>
  <c r="D441" i="43" s="1"/>
  <c r="D498" i="43"/>
  <c r="B498" i="43" s="1"/>
  <c r="D499" i="43" s="1"/>
  <c r="D500" i="43" s="1"/>
  <c r="D41" i="33"/>
  <c r="D153" i="33"/>
  <c r="D261" i="33"/>
  <c r="D353" i="33"/>
  <c r="D498" i="33"/>
  <c r="D532" i="33"/>
  <c r="D353" i="38"/>
  <c r="D498" i="38"/>
  <c r="D440" i="38"/>
  <c r="D42" i="40"/>
  <c r="D45" i="40" s="1"/>
  <c r="D46" i="40" s="1"/>
  <c r="D513" i="40"/>
  <c r="D514" i="40" s="1"/>
  <c r="D41" i="43"/>
  <c r="D532" i="43"/>
  <c r="B532" i="43" s="1"/>
  <c r="D533" i="43" s="1"/>
  <c r="D534" i="43" s="1"/>
  <c r="B162" i="29" s="1"/>
  <c r="D313" i="43"/>
  <c r="B313" i="43" s="1"/>
  <c r="D314" i="43" s="1"/>
  <c r="D317" i="43" s="1"/>
  <c r="D318" i="43" s="1"/>
  <c r="D386" i="43"/>
  <c r="B386" i="43" s="1"/>
  <c r="D387" i="43" s="1"/>
  <c r="D388" i="43" s="1"/>
  <c r="D512" i="43"/>
  <c r="B512" i="43" s="1"/>
  <c r="D513" i="43" s="1"/>
  <c r="D514" i="43" s="1"/>
  <c r="B152" i="29" s="1"/>
  <c r="D543" i="43"/>
  <c r="B543" i="43" s="1"/>
  <c r="D544" i="43" s="1"/>
  <c r="D545" i="43" s="1"/>
  <c r="B171" i="29" s="1"/>
  <c r="D200" i="33"/>
  <c r="D155" i="43"/>
  <c r="D157" i="43"/>
  <c r="D158" i="43" s="1"/>
  <c r="D202" i="43"/>
  <c r="D204" i="43"/>
  <c r="D205" i="43" s="1"/>
  <c r="D478" i="43"/>
  <c r="D480" i="43"/>
  <c r="D481" i="43" s="1"/>
  <c r="D101" i="43"/>
  <c r="D102" i="43"/>
  <c r="D103" i="43" s="1"/>
  <c r="D201" i="40"/>
  <c r="D202" i="40" s="1"/>
  <c r="D262" i="40"/>
  <c r="D265" i="40" s="1"/>
  <c r="D266" i="40" s="1"/>
  <c r="D201" i="38"/>
  <c r="D202" i="38" s="1"/>
  <c r="D262" i="38"/>
  <c r="D263" i="38" s="1"/>
  <c r="D480" i="40"/>
  <c r="D481" i="40" s="1"/>
  <c r="D478" i="40"/>
  <c r="D85" i="40"/>
  <c r="D173" i="40"/>
  <c r="D480" i="38"/>
  <c r="D481" i="38" s="1"/>
  <c r="D478" i="38"/>
  <c r="D85" i="38"/>
  <c r="D173" i="38"/>
  <c r="D85" i="31"/>
  <c r="D173" i="31"/>
  <c r="D545" i="33"/>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547" i="40" l="1"/>
  <c r="D263" i="40"/>
  <c r="D355" i="40"/>
  <c r="D357" i="40"/>
  <c r="D358" i="40" s="1"/>
  <c r="D317" i="40"/>
  <c r="D318" i="40" s="1"/>
  <c r="D315" i="40"/>
  <c r="D157" i="40"/>
  <c r="D158" i="40" s="1"/>
  <c r="D155" i="40"/>
  <c r="D388" i="40"/>
  <c r="D390" i="40"/>
  <c r="D391" i="40" s="1"/>
  <c r="D45" i="38"/>
  <c r="D46" i="38" s="1"/>
  <c r="D43" i="38"/>
  <c r="D502" i="40"/>
  <c r="D503" i="40" s="1"/>
  <c r="D500" i="40"/>
  <c r="D155" i="38"/>
  <c r="D157" i="38"/>
  <c r="D158" i="38" s="1"/>
  <c r="D101" i="40"/>
  <c r="D102" i="40"/>
  <c r="D103" i="40" s="1"/>
  <c r="B313" i="38"/>
  <c r="D314" i="38" s="1"/>
  <c r="B498" i="38"/>
  <c r="D499" i="38" s="1"/>
  <c r="B543" i="38"/>
  <c r="D544" i="38" s="1"/>
  <c r="D545" i="38" s="1"/>
  <c r="B353" i="38"/>
  <c r="D354" i="38" s="1"/>
  <c r="B512" i="33"/>
  <c r="D513" i="33" s="1"/>
  <c r="D514" i="33" s="1"/>
  <c r="D265" i="38"/>
  <c r="D266" i="38" s="1"/>
  <c r="D533" i="33"/>
  <c r="D534" i="33" s="1"/>
  <c r="B532" i="33"/>
  <c r="B386" i="38"/>
  <c r="D387" i="38" s="1"/>
  <c r="B498" i="33"/>
  <c r="D499" i="33" s="1"/>
  <c r="B439" i="33"/>
  <c r="D440" i="33" s="1"/>
  <c r="D388" i="33"/>
  <c r="D390" i="33"/>
  <c r="D391" i="33" s="1"/>
  <c r="D354" i="33"/>
  <c r="D357" i="33" s="1"/>
  <c r="D358" i="33" s="1"/>
  <c r="B353" i="33"/>
  <c r="B261" i="33"/>
  <c r="D262" i="33" s="1"/>
  <c r="B200" i="33"/>
  <c r="D201" i="33" s="1"/>
  <c r="B153" i="33"/>
  <c r="D154" i="33" s="1"/>
  <c r="B313" i="33"/>
  <c r="D314" i="33" s="1"/>
  <c r="B41" i="33"/>
  <c r="D42" i="33" s="1"/>
  <c r="D43" i="33" s="1"/>
  <c r="D547" i="33"/>
  <c r="D443" i="43"/>
  <c r="D390" i="43"/>
  <c r="D391" i="43" s="1"/>
  <c r="B116" i="29" s="1"/>
  <c r="D315" i="43"/>
  <c r="D263" i="43"/>
  <c r="D478" i="33"/>
  <c r="D547" i="38"/>
  <c r="D502" i="43"/>
  <c r="D503" i="43" s="1"/>
  <c r="B143" i="29" s="1"/>
  <c r="D102" i="38"/>
  <c r="D103" i="38" s="1"/>
  <c r="D43" i="40"/>
  <c r="D101" i="33"/>
  <c r="D102" i="33"/>
  <c r="D103" i="33" s="1"/>
  <c r="D441" i="38"/>
  <c r="D443" i="38"/>
  <c r="D444" i="38" s="1"/>
  <c r="D547" i="43"/>
  <c r="B41" i="43"/>
  <c r="D42" i="43" s="1"/>
  <c r="D441" i="40"/>
  <c r="D355" i="43"/>
  <c r="D357" i="43"/>
  <c r="D358" i="43" s="1"/>
  <c r="B107" i="29" s="1"/>
  <c r="D204" i="40"/>
  <c r="D205" i="40" s="1"/>
  <c r="D204" i="38"/>
  <c r="D205" i="38" s="1"/>
  <c r="B71" i="29"/>
  <c r="D222" i="36"/>
  <c r="D223" i="36" s="1"/>
  <c r="D100" i="36"/>
  <c r="D101" i="36" s="1"/>
  <c r="B80" i="29"/>
  <c r="B62" i="29"/>
  <c r="B134"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388" i="38" l="1"/>
  <c r="D390" i="38"/>
  <c r="D391" i="38" s="1"/>
  <c r="D357" i="38"/>
  <c r="D358" i="38" s="1"/>
  <c r="D355" i="38"/>
  <c r="D500" i="38"/>
  <c r="D502" i="38"/>
  <c r="D503" i="38" s="1"/>
  <c r="B146" i="29" s="1"/>
  <c r="D315" i="38"/>
  <c r="D317" i="38"/>
  <c r="D318" i="38" s="1"/>
  <c r="D444" i="43"/>
  <c r="B125" i="29" s="1"/>
  <c r="D502" i="33"/>
  <c r="D503" i="33" s="1"/>
  <c r="D500" i="33"/>
  <c r="D441" i="33"/>
  <c r="D443" i="33"/>
  <c r="D444" i="33" s="1"/>
  <c r="B126" i="29" s="1"/>
  <c r="D355" i="33"/>
  <c r="D265" i="33"/>
  <c r="D266" i="33" s="1"/>
  <c r="D263" i="33"/>
  <c r="D202" i="33"/>
  <c r="D204" i="33"/>
  <c r="D205" i="33" s="1"/>
  <c r="D157" i="33"/>
  <c r="D158" i="33" s="1"/>
  <c r="D155" i="33"/>
  <c r="D317" i="33"/>
  <c r="D318" i="33" s="1"/>
  <c r="D315" i="33"/>
  <c r="D45" i="33"/>
  <c r="D46" i="33" s="1"/>
  <c r="D63" i="39"/>
  <c r="D64" i="39" s="1"/>
  <c r="D118" i="39"/>
  <c r="D119" i="39" s="1"/>
  <c r="D161" i="39"/>
  <c r="D162" i="39" s="1"/>
  <c r="D63" i="41"/>
  <c r="D64" i="41" s="1"/>
  <c r="D161" i="41"/>
  <c r="D162" i="41" s="1"/>
  <c r="D84" i="39"/>
  <c r="D85" i="39" s="1"/>
  <c r="D133" i="39"/>
  <c r="D134" i="39" s="1"/>
  <c r="D149" i="39"/>
  <c r="D150" i="39" s="1"/>
  <c r="D133" i="41"/>
  <c r="D134" i="41" s="1"/>
  <c r="D43" i="43"/>
  <c r="D45" i="43"/>
  <c r="D46" i="43" s="1"/>
  <c r="B53" i="29" s="1"/>
  <c r="D102" i="39"/>
  <c r="D103" i="39" s="1"/>
  <c r="D84" i="41"/>
  <c r="D85" i="41" s="1"/>
  <c r="D102" i="41"/>
  <c r="D103" i="41" s="1"/>
  <c r="D118" i="41"/>
  <c r="D119" i="41" s="1"/>
  <c r="D149" i="41"/>
  <c r="D150" i="41" s="1"/>
  <c r="D548" i="40"/>
  <c r="D549" i="40" s="1"/>
  <c r="B75" i="29"/>
  <c r="B93" i="29"/>
  <c r="B84" i="29"/>
  <c r="B102" i="29"/>
  <c r="B120" i="29"/>
  <c r="B147" i="29"/>
  <c r="D195" i="41"/>
  <c r="B129" i="29"/>
  <c r="B138" i="29"/>
  <c r="B66" i="29"/>
  <c r="B175" i="29"/>
  <c r="B48" i="29"/>
  <c r="B111" i="29"/>
  <c r="D195" i="39"/>
  <c r="B174" i="29"/>
  <c r="B83" i="29"/>
  <c r="B119" i="29"/>
  <c r="B56" i="29"/>
  <c r="B92" i="29"/>
  <c r="B137" i="29"/>
  <c r="B65" i="29"/>
  <c r="B47" i="29"/>
  <c r="B74" i="29"/>
  <c r="B110" i="29"/>
  <c r="D548" i="38" l="1"/>
  <c r="D549" i="38" s="1"/>
  <c r="D548" i="33"/>
  <c r="D549" i="33" s="1"/>
  <c r="D198" i="39"/>
  <c r="D199" i="39" s="1"/>
  <c r="B11" i="39" s="1"/>
  <c r="D198" i="41"/>
  <c r="D199" i="41" s="1"/>
  <c r="B11" i="41" s="1"/>
  <c r="D548" i="43"/>
  <c r="D549" i="43" s="1"/>
  <c r="B12" i="43" s="1"/>
  <c r="B183" i="29"/>
  <c r="B128" i="29"/>
  <c r="B101" i="29"/>
  <c r="B184" i="29" l="1"/>
  <c r="B35" i="29"/>
  <c r="B12" i="40"/>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313" i="31" l="1"/>
  <c r="D386" i="31"/>
  <c r="D476" i="31"/>
  <c r="B476" i="31" s="1"/>
  <c r="D477" i="31" s="1"/>
  <c r="D478" i="31" s="1"/>
  <c r="D512" i="31"/>
  <c r="B512" i="31" s="1"/>
  <c r="D513" i="31" s="1"/>
  <c r="D514" i="31" s="1"/>
  <c r="D200" i="31"/>
  <c r="B200" i="31" s="1"/>
  <c r="D201" i="31" s="1"/>
  <c r="D99" i="31"/>
  <c r="B99" i="31" s="1"/>
  <c r="D100" i="31" s="1"/>
  <c r="D480" i="31"/>
  <c r="D481" i="31" s="1"/>
  <c r="B386" i="31"/>
  <c r="D387" i="31" s="1"/>
  <c r="B313" i="31"/>
  <c r="D314" i="31" s="1"/>
  <c r="D197" i="35"/>
  <c r="B44" i="29" s="1"/>
  <c r="D102" i="35"/>
  <c r="D103" i="35" s="1"/>
  <c r="D118" i="35"/>
  <c r="D119" i="35" s="1"/>
  <c r="D149" i="35"/>
  <c r="D150" i="35" s="1"/>
  <c r="D41" i="31"/>
  <c r="B41" i="31" s="1"/>
  <c r="D42" i="31" s="1"/>
  <c r="D153" i="31"/>
  <c r="D261" i="31"/>
  <c r="D353" i="31"/>
  <c r="D439" i="31"/>
  <c r="D498" i="31"/>
  <c r="D532" i="31"/>
  <c r="D63" i="35"/>
  <c r="D64" i="35" s="1"/>
  <c r="D161" i="35"/>
  <c r="D162" i="35" s="1"/>
  <c r="D133" i="35"/>
  <c r="D13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5" i="37"/>
  <c r="B170" i="29"/>
  <c r="D195" i="35"/>
  <c r="B172" i="29"/>
  <c r="B90" i="29"/>
  <c r="B117" i="29"/>
  <c r="B135" i="29"/>
  <c r="B63" i="29"/>
  <c r="B72" i="29"/>
  <c r="B108" i="29"/>
  <c r="D317" i="31" l="1"/>
  <c r="D318" i="31" s="1"/>
  <c r="D315" i="31"/>
  <c r="D101" i="31"/>
  <c r="D102" i="31"/>
  <c r="D103" i="31" s="1"/>
  <c r="D390" i="31"/>
  <c r="D391" i="31" s="1"/>
  <c r="D388" i="31"/>
  <c r="D204" i="31"/>
  <c r="D205" i="31" s="1"/>
  <c r="D202" i="31"/>
  <c r="B353" i="31"/>
  <c r="D354" i="31" s="1"/>
  <c r="B532" i="31"/>
  <c r="D533" i="31" s="1"/>
  <c r="D534" i="31" s="1"/>
  <c r="B261" i="31"/>
  <c r="D262" i="31" s="1"/>
  <c r="B498" i="31"/>
  <c r="D499" i="31" s="1"/>
  <c r="B153" i="31"/>
  <c r="D154" i="31" s="1"/>
  <c r="B439" i="31"/>
  <c r="D440" i="31" s="1"/>
  <c r="D198" i="35"/>
  <c r="D199" i="35" s="1"/>
  <c r="B11" i="35" s="1"/>
  <c r="D45" i="31"/>
  <c r="D46" i="31" s="1"/>
  <c r="D43" i="3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357" i="31" l="1"/>
  <c r="D358" i="31" s="1"/>
  <c r="D355" i="31"/>
  <c r="D263" i="31"/>
  <c r="D265" i="31"/>
  <c r="D266" i="31" s="1"/>
  <c r="D502" i="31"/>
  <c r="D503" i="31" s="1"/>
  <c r="D500" i="31"/>
  <c r="D441" i="31"/>
  <c r="D443" i="31"/>
  <c r="D155" i="31"/>
  <c r="D157" i="31"/>
  <c r="D158" i="31" s="1"/>
  <c r="B25" i="29"/>
  <c r="B180" i="29"/>
  <c r="B11" i="37"/>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D102" i="32" l="1"/>
  <c r="D103" i="32" s="1"/>
  <c r="D118" i="32"/>
  <c r="D119" i="32" s="1"/>
  <c r="D133" i="32"/>
  <c r="D134" i="32" s="1"/>
  <c r="D149" i="32"/>
  <c r="D150" i="32" s="1"/>
  <c r="D84" i="32"/>
  <c r="D85" i="32" s="1"/>
  <c r="D161" i="32"/>
  <c r="D162"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B182" i="29" l="1"/>
  <c r="D84" i="25"/>
  <c r="D85" i="25" s="1"/>
  <c r="D63" i="25"/>
  <c r="D64" i="25" s="1"/>
  <c r="D149" i="25"/>
  <c r="D150" i="25" s="1"/>
  <c r="D102" i="25"/>
  <c r="D103" i="25" s="1"/>
  <c r="D118" i="25"/>
  <c r="D119" i="25" s="1"/>
  <c r="D133" i="25"/>
  <c r="D134" i="25" s="1"/>
  <c r="D161" i="25"/>
  <c r="D162" i="25" s="1"/>
  <c r="B27" i="29"/>
  <c r="B37" i="29"/>
  <c r="B12" i="31"/>
  <c r="D198" i="25" l="1"/>
  <c r="D199" i="25" s="1"/>
  <c r="B11" i="25" s="1"/>
  <c r="B46" i="29"/>
  <c r="B26" i="29" l="1"/>
  <c r="B181" i="29"/>
</calcChain>
</file>

<file path=xl/sharedStrings.xml><?xml version="1.0" encoding="utf-8"?>
<sst xmlns="http://schemas.openxmlformats.org/spreadsheetml/2006/main" count="5173" uniqueCount="581">
  <si>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</si>
  <si>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</si>
  <si>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</si>
  <si>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</si>
  <si>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</si>
  <si>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</si>
  <si>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</si>
  <si>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</si>
  <si>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</si>
  <si>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</si>
  <si>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</si>
  <si>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</si>
  <si>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</si>
  <si>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</si>
  <si>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</si>
  <si>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</si>
  <si>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</si>
  <si>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</si>
  <si>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</si>
  <si>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</si>
  <si>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</si>
  <si>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</si>
  <si>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</si>
  <si>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</si>
  <si>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</si>
  <si>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</si>
  <si>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</si>
  <si>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</si>
  <si>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</si>
  <si>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</si>
  <si>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</si>
  <si>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</si>
  <si>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</si>
  <si>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</si>
  <si>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</si>
  <si>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</si>
  <si>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</si>
  <si>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</si>
  <si>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</si>
  <si>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</si>
  <si>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</si>
  <si>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</si>
  <si>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</si>
  <si>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</si>
  <si>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</si>
  <si>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</si>
  <si>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</si>
  <si>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</si>
  <si>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</si>
  <si>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</si>
  <si>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</si>
  <si>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</si>
  <si>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</si>
  <si>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</si>
  <si>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</si>
  <si>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</si>
  <si>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</si>
  <si>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</si>
  <si>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</si>
  <si>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</si>
  <si>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</si>
  <si>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</si>
  <si>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</si>
  <si>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</si>
  <si>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</si>
  <si>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</si>
  <si>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</si>
  <si>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</si>
  <si>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</si>
  <si>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</si>
  <si>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</si>
  <si>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</si>
  <si>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</si>
  <si>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</si>
  <si>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</si>
  <si>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</si>
  <si>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</si>
  <si>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</si>
  <si>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</si>
  <si>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</si>
  <si>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</si>
  <si>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</si>
  <si>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</si>
  <si>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</si>
  <si>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</si>
  <si>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</si>
  <si>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</si>
  <si>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</si>
  <si>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</si>
  <si>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</si>
  <si>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</si>
  <si>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</si>
  <si>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</si>
  <si>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</si>
  <si>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</si>
  <si>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</si>
  <si>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</si>
  <si>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</si>
  <si>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</si>
  <si>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</si>
  <si>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</si>
  <si>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</si>
  <si>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</si>
  <si>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</si>
  <si>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</si>
  <si>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</si>
  <si>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</si>
  <si>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</si>
  <si>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</si>
  <si>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</si>
  <si>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</si>
  <si>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</si>
  <si>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</si>
  <si>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</si>
  <si>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</si>
  <si>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</si>
  <si>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</si>
  <si>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</si>
  <si>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</si>
  <si>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</si>
  <si>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</si>
  <si>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</si>
  <si>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</si>
  <si>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</si>
  <si>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</si>
  <si>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</si>
  <si>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</si>
  <si>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</si>
  <si>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</si>
  <si>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</si>
  <si>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</si>
  <si>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</si>
  <si>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</si>
  <si>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</si>
  <si>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</si>
  <si>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</si>
  <si>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</si>
  <si>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</si>
  <si>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</si>
  <si>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</si>
  <si>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</si>
  <si>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</si>
  <si>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</si>
  <si>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</si>
  <si>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</si>
  <si>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</si>
  <si>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</si>
  <si>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</si>
  <si>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</si>
  <si>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</si>
  <si>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</si>
  <si>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</si>
  <si>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</si>
  <si>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</si>
  <si>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</si>
  <si>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</si>
  <si>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</si>
  <si>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</si>
  <si>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</si>
  <si>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</si>
  <si>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</si>
  <si>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</si>
  <si>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</si>
  <si>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</si>
  <si>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</si>
  <si>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</si>
  <si>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</si>
  <si>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</si>
  <si>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</si>
  <si>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</si>
  <si>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</si>
  <si>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</si>
  <si>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</si>
  <si>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</si>
  <si>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</si>
  <si>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</si>
  <si>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</si>
  <si>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</si>
  <si>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</si>
  <si>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</si>
  <si>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</si>
  <si>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</si>
  <si>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</si>
  <si>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</si>
  <si>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</si>
  <si>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</si>
  <si>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</si>
  <si>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</si>
  <si>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</si>
  <si>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</si>
  <si>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</si>
  <si>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</si>
  <si>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</si>
  <si>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</si>
  <si>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</si>
  <si>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</si>
  <si>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</si>
  <si>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</si>
  <si>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</si>
  <si>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</si>
  <si>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</si>
  <si>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</si>
  <si>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</si>
  <si>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</si>
  <si>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</si>
  <si>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</si>
  <si>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</si>
  <si>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</si>
  <si>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</si>
  <si>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</si>
  <si>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</si>
  <si>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</si>
  <si>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</si>
  <si>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</si>
  <si>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</si>
  <si>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</si>
  <si>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</si>
  <si>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</si>
  <si>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</si>
  <si>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</si>
  <si>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</si>
  <si>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</si>
  <si>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</si>
  <si>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</si>
  <si>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</si>
  <si>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</si>
  <si>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</si>
  <si>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</si>
  <si>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</si>
  <si>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</si>
  <si>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</si>
  <si>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</si>
  <si>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</si>
  <si>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</si>
  <si>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</si>
  <si>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</si>
  <si>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</si>
  <si>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</si>
  <si>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</si>
  <si>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</si>
  <si>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</si>
  <si>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</si>
  <si>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</si>
  <si>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</si>
  <si>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</si>
  <si>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</si>
  <si>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</si>
  <si>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</si>
  <si>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</si>
  <si>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</si>
  <si>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</si>
  <si>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</si>
  <si>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</si>
  <si>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</si>
  <si>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</si>
  <si>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</si>
  <si>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</si>
  <si>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</si>
  <si>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</si>
  <si>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</si>
  <si>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</si>
  <si>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</si>
  <si>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</si>
  <si>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</si>
  <si>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</si>
  <si>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</si>
  <si>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</si>
  <si>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</si>
  <si>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</si>
  <si>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</si>
  <si>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</si>
  <si>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</si>
  <si>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</si>
  <si>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</si>
  <si>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</si>
  <si>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</si>
  <si>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</si>
  <si>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</si>
  <si>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</si>
  <si>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</si>
  <si>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</si>
  <si>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</si>
  <si>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</si>
  <si>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</si>
  <si>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</si>
  <si>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</si>
  <si>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</si>
  <si>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</si>
  <si>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</si>
  <si>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</si>
  <si>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</si>
  <si>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</si>
  <si>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</si>
  <si>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</si>
  <si>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</si>
  <si>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</si>
  <si>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</si>
  <si>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</si>
  <si>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</si>
  <si>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</si>
  <si>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</si>
  <si>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</si>
  <si>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</si>
  <si>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</si>
  <si>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</si>
  <si>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</si>
  <si>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</si>
  <si>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</si>
  <si>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</si>
  <si>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</si>
  <si>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</si>
  <si>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</si>
  <si>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</si>
  <si>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</si>
  <si>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</si>
  <si>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</si>
  <si>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</si>
  <si>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</si>
  <si>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</si>
  <si>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</si>
  <si>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</si>
  <si>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</si>
  <si>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</si>
  <si>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</si>
  <si>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</si>
  <si>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</si>
  <si>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</si>
  <si>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</si>
  <si>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</si>
  <si>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</si>
  <si>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</si>
  <si>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</si>
  <si>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</si>
  <si>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</si>
  <si>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</si>
  <si>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</si>
  <si>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</si>
  <si>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</si>
  <si>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</si>
  <si>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</si>
  <si>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</si>
  <si>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</si>
  <si>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</si>
  <si>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</si>
  <si>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</si>
  <si>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</si>
  <si>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</si>
  <si>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</si>
  <si>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</si>
  <si>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</si>
  <si>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</si>
  <si>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</si>
  <si>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</si>
  <si>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</si>
  <si>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</si>
  <si>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</si>
  <si>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</si>
  <si>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</si>
  <si>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</si>
  <si>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</si>
  <si>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</si>
  <si>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</si>
  <si>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</si>
  <si>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</si>
  <si>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</si>
  <si>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</si>
  <si>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</si>
  <si>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</si>
  <si>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</si>
  <si>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</si>
  <si>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</si>
  <si>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</si>
  <si>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</si>
  <si>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</si>
  <si>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</si>
  <si>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</si>
  <si>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</si>
  <si>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</si>
  <si>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</si>
  <si>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</si>
  <si>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</si>
  <si>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</si>
  <si>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</si>
  <si>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</si>
  <si>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</si>
  <si>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</si>
  <si>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</si>
  <si>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</si>
  <si>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</si>
  <si>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</si>
  <si>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</si>
  <si>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</si>
  <si>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</si>
  <si>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</si>
  <si>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</si>
  <si>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</si>
  <si>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</si>
  <si>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</si>
  <si>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</si>
  <si>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</si>
  <si>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</si>
  <si>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</si>
  <si>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</si>
  <si>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</si>
  <si>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</si>
  <si>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</si>
  <si>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</si>
  <si>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</si>
  <si>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Mme Samah SLAIMI</t>
  </si>
  <si>
    <t>Poubelle commune avec rayon FLEG</t>
  </si>
  <si>
    <t>Correct</t>
  </si>
  <si>
    <t>HR 51%, correct</t>
  </si>
  <si>
    <t>T°(affichée)=3°C, T°(mesurée)=4,1°C</t>
  </si>
  <si>
    <t>La lame de la trancheuse et son support sont écaillés. Le risque de contamination entre les débris de la lame et les produits de charcuterie est accru à ce niveau</t>
  </si>
  <si>
    <t>réparer ou remplacer les poubelles</t>
  </si>
  <si>
    <t>Le lave mains de la poissonnerie était bouché.
Le lave mains de la vestiaire est à ouverture manuelle, le respect de l'hygiène des mains est difficile à ce niveau</t>
  </si>
  <si>
    <t>MEDINA JADIDA</t>
  </si>
  <si>
    <t>Directeur du magasin et Chefs des rayons</t>
  </si>
  <si>
    <t>Les systèmes à pédale des poubelles (boucherie, charcuterie et salle de repos) n'étaient pas fonctionnelles</t>
  </si>
  <si>
    <t>Température affichée +10°C</t>
  </si>
  <si>
    <t xml:space="preserve">La planche de découpe présentait des traces de moisissures, les fissures sont difficiles à nettoyer. </t>
  </si>
  <si>
    <t xml:space="preserve">Raboter les planches </t>
  </si>
  <si>
    <t xml:space="preserve">Le support de la planche de découpe au niveau du laboratoire est usée </t>
  </si>
  <si>
    <t xml:space="preserve">Remplacer le support </t>
  </si>
  <si>
    <t>Le foie de bœuf est entreposé dans un récipient sans égouttoir. Le produit baigne dans sont exsudat</t>
  </si>
  <si>
    <t xml:space="preserve">Prévoir un égouttoir </t>
  </si>
  <si>
    <t>T°(affichée)=+3,8°C, T° (mesurée)=+3°C</t>
  </si>
  <si>
    <t>T°(affichée)=5°C, T°(mesurée)=4,9°C</t>
  </si>
  <si>
    <t>La vitre du meuble frigorifique est brisée. Remplacer l'élément défaillant</t>
  </si>
  <si>
    <t>Fixer la porte du local poubelle</t>
  </si>
  <si>
    <t xml:space="preserve">Améliorer le rangement du congélateur </t>
  </si>
  <si>
    <t>Le relevé mensuel de la thermosonde n'était pas enregistré pour le mois de janvier 2018</t>
  </si>
  <si>
    <t>Les brochettes sont exposées au niveau de la chambre froide sur un support non propre.
La hotte n'était pas propre.</t>
  </si>
  <si>
    <t>L'exposition des produits finis sur des papiers aluminium est fortement déconseillée. Une réaction chimique entre les produits et les débris d'aluminium peut se produire et nuire à la santé des consommateurs.</t>
  </si>
  <si>
    <t>Les produits sont exposés à la température du magasin</t>
  </si>
  <si>
    <t>M Souheil DRAOUI</t>
  </si>
  <si>
    <t>Le chef rayon (Chakib)</t>
  </si>
  <si>
    <t>L'autocontrôle du nettoyage n'était pas quotidien.</t>
  </si>
  <si>
    <t>La durée d'exposition des produits était enregistré 4h par défaut.</t>
  </si>
  <si>
    <t>Veuillez assurer l'étiquetage des produits entamés.</t>
  </si>
  <si>
    <t>La quantité réceptionné du produit poulet pack était de 44kg et celle tracé était de 31kg (manque 13kg). La traçabilité était défaillante à ce niveau.</t>
  </si>
  <si>
    <t>Le glaçage n'était pas satisfaisant.</t>
  </si>
  <si>
    <t>Renforcer le nettoyage au niveau pates, sucre, farine.</t>
  </si>
  <si>
    <t>Présence de 8 récipients dépourvus de louches.</t>
  </si>
  <si>
    <t>Mettre en place une louche pour chaque produit.</t>
  </si>
  <si>
    <t>Les boules de harissa n'étaient pas identifiés. Assurer l'étiquetage.</t>
  </si>
  <si>
    <t>Absence de papier essuie mains dans les sanitaires hommes et femmes.</t>
  </si>
  <si>
    <t>Présence d'un morceau de fromage "gouda rouge" dont la DLC était le jour de l'audit. La date de retrait n'a pas était respecté.</t>
  </si>
  <si>
    <t>Présence de 6 morceaux de fromages entamés et non identifiés.
Présence de 3 boudins de charcuterie entamés et non identifiés.
Présence d'une meule de fromage "tom de bizerte" dont l'étiquette n'était pas lisible. Le suivi ne peut pas être réalisé pour ce produit.</t>
  </si>
  <si>
    <t xml:space="preserve">L'enregistrement de la température mensuelle dans le petit tableau n'était pas réalisé pour les mois avril et mai. </t>
  </si>
  <si>
    <t>Présence d'odeur désagréable au niveau vestiaire des hommes.</t>
  </si>
  <si>
    <t>Le sol était ébréché au niveau de la porte de réception.</t>
  </si>
  <si>
    <t>Hygrométrie 47%, correct.</t>
  </si>
  <si>
    <t>Présence de givre au niveau du meuble des produits surgelés.</t>
  </si>
  <si>
    <t>Meuble froid d'exposition des yaourts:
T° affichée: 3°C
T° mesurée: 10°C</t>
  </si>
  <si>
    <t xml:space="preserve">La température des produits varie entre 9°C et 13°C . </t>
  </si>
  <si>
    <t>Assurer une température de 4°C à 6°C pour ces produits.</t>
  </si>
  <si>
    <t>Veuillez remplacer les lampes non fonctionnelles au niveau du rayon.</t>
  </si>
  <si>
    <t>Veuillez remplacer la lampe non fonctionnelle au dessus de l'étal.</t>
  </si>
  <si>
    <t>Veuillez assurer la réparation.</t>
  </si>
  <si>
    <t>Absence de distributeur savon liquide dans les sanitaires des femmes.</t>
  </si>
  <si>
    <t>Présence de traces de rouilles au niveau bouche de la machine de fabrique de glaçon.</t>
  </si>
  <si>
    <t>Absence de DEIV dans le local poubelles.</t>
  </si>
  <si>
    <t>Présence de deux DEIV non fonctionnels au rayon charcuteries et fromages.</t>
  </si>
  <si>
    <t>Taux de réalisation du plan d'action précédent</t>
  </si>
  <si>
    <t>Le système d'extraction d'air présent dans les sanitaires hommes et femmes n'était pas fonctionnel.</t>
  </si>
  <si>
    <t>La pédale de la poubelle était rompue au niveau rayon charcuteries et fromages.</t>
  </si>
  <si>
    <t>Stagnation d'eau dans le laboratoire de la boucherie. La bouche d'évacuation était élevée par rapport au sol. Revoir pente.</t>
  </si>
  <si>
    <t>Assurer un enregistrement quotidien de la traçabilité.</t>
  </si>
  <si>
    <t>Veuillez assurer l'enregistrement sur la fiche de traçabilité pour assurer le suivi des produits.</t>
  </si>
  <si>
    <t>Veuillez utiliser des égouttoirs pour remédier a cet écart.</t>
  </si>
  <si>
    <t>Assurer le balisage en arabe et en français pour tous les produits exposés.</t>
  </si>
  <si>
    <t>Utilisation d'insecticide sous pression.</t>
  </si>
  <si>
    <t>La peinture du meuble d'exposition des produits était écaillée.</t>
  </si>
  <si>
    <t>Le produit 20X20 Pralinée ouvert le 12/05/18 est non tracé. Le carton contient 6 pièces et on a tracé 7 pièces. La traçabilité est défaillante à ce niveau.</t>
  </si>
  <si>
    <t>Les feuilles d'enregistrement de la traçabilité du 20/05/18 et du 02/06/18 étaient manquantes. La traçabilité n'a pas était réalisée.</t>
  </si>
  <si>
    <t>Veuillez enregistrer l'heur e de fin d'exposition de la dernière pièce vendue du produit exposé.</t>
  </si>
  <si>
    <t>La  meule gouda rouge pèse 2,6kg et la quantité tracé était de 2,2kg (manque 400g non tracés).
Les produits edam allouche et tom de bizerte ouverts le 01/06/2018 n'étaient pas tracés.
La traçabilité du produit saucisson à l'ail "el mazraa" était défaillante. présence de deux dates d'ouverture alors que le produit entamé le 20/05/2018 n'était pas encore achevé.</t>
  </si>
  <si>
    <t>Présence de foie de bœuf stocké dans un récipient et baignant dans son exsudat (remarque récurrente).</t>
  </si>
  <si>
    <t>La quantité réceptionné du produit moule demi coquillage était de 20kg et celle tracée était de 12,7kg (manque 7,3kg). La traçabilité était défaillante pour ce produit.</t>
  </si>
  <si>
    <t>Les meubles d'exposition des produits n'étaient aptes à protéger les préparations</t>
  </si>
  <si>
    <t>Présence de givre dans le meuble froid négatif des produits surgelés.</t>
  </si>
  <si>
    <t>Directeur magasin &amp; chefs rayons</t>
  </si>
  <si>
    <t>Assurer la séparation des flux déchets/ produits.</t>
  </si>
  <si>
    <t xml:space="preserve">Présence excessive de mouches dans la zone de réception, </t>
  </si>
  <si>
    <t>Les murs en grillage de la réserve boissons sont à grandes mailles laissant accès aux nuisibles notament les mouches.</t>
  </si>
  <si>
    <t>Renforcer la lutte contre les insectes volants.</t>
  </si>
  <si>
    <t>Présence de crevasses au sol du quai de réception.</t>
  </si>
  <si>
    <t xml:space="preserve">Présence d'eau stagnante et des salissures dans la zone de réception.
Présence de toile d'araignée au plafond.
</t>
  </si>
  <si>
    <t>Etat de propreté de la balance insatisfaisant.</t>
  </si>
  <si>
    <t>Présence d'odeur de regard au laboratoire boucherie.</t>
  </si>
  <si>
    <t>Présence de fuite au poste lave-mains au niveau de la boucherie.</t>
  </si>
  <si>
    <t>Présence de piqûres de moisissures sur les instructions au niveau de la boucherie.</t>
  </si>
  <si>
    <t xml:space="preserve">Utilisation de l'eau de Javel pour désinfection du matériel et d'un produit pour dégraissage 'Carolin'. Ces produits ne sont pas indiqués dans le plan de nettoyage UHD.
</t>
  </si>
  <si>
    <t>T° laboratoire 19°C &gt; 12°C</t>
  </si>
  <si>
    <t>Le système de climatisation du local déchet de la boucherie est en panne.</t>
  </si>
  <si>
    <t>Réparer le système de climatisation au local déchets boucherie.</t>
  </si>
  <si>
    <t>L'armoire de stockage des emballages est souillée.</t>
  </si>
  <si>
    <t>Voir le démontage de la lame trancheuse pour faciliter les opérations de nettoyage.</t>
  </si>
  <si>
    <t>Le meuble d'exposition à température ambiante est partiellement protégé.
La vitre du meuble froid est cassée.</t>
  </si>
  <si>
    <t>Protéger correctement le meuble d'exposition à température ambiante.
Réparer la vitre du meuble froid.</t>
  </si>
  <si>
    <t>Stagnation d'eau souillée issue des eaux de nettoyage de la poissonnerie au rayon traiteur.</t>
  </si>
  <si>
    <t>Présence de rouille sur le revêtement de la gaine de fabrique de glace.</t>
  </si>
  <si>
    <t>Procéder à un traitement anti-rouille pour la fabrique de glace.</t>
  </si>
  <si>
    <t>Une attention est requise dans la réalisation de la traçabilité.</t>
  </si>
  <si>
    <t>Vérifier que la DLC UHD ne dépasse pas la DLC du fournisseur.</t>
  </si>
  <si>
    <t xml:space="preserve">La DLC UHD (19/09/2018) du produit 'sèche nettoyé congelé', emballé le 21/06/2018, dépasse la DLC (21/08/2018) du fournisseur 'Mahjoub' . </t>
  </si>
  <si>
    <t xml:space="preserve">Absence d'écumoire pour la filtration de l'huile entre les opérations de friture comme indiqué à l'instruction de travail.
</t>
  </si>
  <si>
    <t>Ancienne version de la procédure de nettoyage</t>
  </si>
  <si>
    <t>Les poulets rôtis (N) lot 18243) n'ont pas fait l'objet d'enregistrement dans la fiche de contrôle au rayon PFT.</t>
  </si>
  <si>
    <t>Absence de DEIV au local poubelle et dans la zone de réception.
Les DEIV aux rayon fromage &amp; poissonnerie &amp; FLEG sont en panne.</t>
  </si>
  <si>
    <t>Présence de salissures au dessous des caisses de légumes.</t>
  </si>
  <si>
    <t>Aspect non satisfaisant des amandes blanchis extra (DE 24/08/2018 &amp; DLC UHD 22/11/2018).</t>
  </si>
  <si>
    <t>Le nombre de louches ne suffit pas aux produits exposés.</t>
  </si>
  <si>
    <t xml:space="preserve">Les échantillons de pains compagne 'Sopral' ont un poids non conformes: 176g, 194g et 174g / 200g.
</t>
  </si>
  <si>
    <t xml:space="preserve">Les caisses de stockage des pains semi-cuits appartenant au fournisseur Wafa sont souillées.
</t>
  </si>
  <si>
    <t>Ecaillement du meuble d'exposition des gâteaux.</t>
  </si>
  <si>
    <t>Manque d'aération dans la salle de pause.</t>
  </si>
  <si>
    <t xml:space="preserve">Accumulation de poussière sur les bouches d'aération des sanitaires femmes. On note egalement que le système d'aération est en panne. </t>
  </si>
  <si>
    <t>Réparer le système d'aération et nettoyer les bouches de sorte d'air aux sanitaires femmes.</t>
  </si>
  <si>
    <t>Prévoir des égouttoirs au rayon boucherie.</t>
  </si>
  <si>
    <t>Etat de propreté des DEIV insatisfaisant.</t>
  </si>
  <si>
    <t>Présence de cadavres d'insectes dans tous les secteurs PFT; sur les meubles froids, les tables de travail et même sur les produits (cas des poissons et fromages).</t>
  </si>
  <si>
    <t>Sortie de la poubelle simultanément avec entrée de matières premières (produits laitiers). 
Les horaires de sortie de déchets ne sont pas affichés et communiqués.</t>
  </si>
  <si>
    <t>Enregistrements des autocontrôles de nettoyage et de désinfection</t>
  </si>
  <si>
    <t xml:space="preserve">Utilisation correcte des cadenciers de cuisson et de fabrication </t>
  </si>
  <si>
    <t>Présence des bulletins d'analyse et plans d'action</t>
  </si>
  <si>
    <t>L'opératrice présente des symptômes grippaux sans port de moyens de prévention lors des manipulations.</t>
  </si>
  <si>
    <t>Las abats baignent dans l'exsudat vu l'absence d'égouttoirs.</t>
  </si>
  <si>
    <t>Maintien d'un flacon de produit de dégraissage sur la scie électrique. Attention au risque de contamination chimique.</t>
  </si>
  <si>
    <t xml:space="preserve">Respect des durées de vie des produits trad. exposés dans le stand </t>
  </si>
  <si>
    <t>Prévoir suffisamment de louches au rayon condiments.</t>
  </si>
  <si>
    <t xml:space="preserve">Encombrement du local déchets.
Maintien de la porte ouverte.
La société de collecte de déchets n'a pas débarrassé les ordures pendant les 3 derniers jours.
La sortie des déchets a été réalisée le jour de l'audit lors des opérations d'entrée de matière première. </t>
  </si>
  <si>
    <t>Maintien des pizzas surgelés dans le meuble des produits de la mer surgelés suite à une panne survenue à la chambre froide négative traiteur.
Le risque de contamination croisée est accru.</t>
  </si>
  <si>
    <t>Hors service le jour de l'audit.</t>
  </si>
  <si>
    <t>Agglomération des résidus brulés sur les parois de la friteuse et les grilles du panier.
Accumulation de graisse sur les parois internes de la rôtissoire.
Développement de piqûres de moisissures sur une planche de découpe.</t>
  </si>
  <si>
    <t>Mme Meriam CHOUCHENE &amp; Mme Meriam LAHMER</t>
  </si>
  <si>
    <t xml:space="preserve">Présence de caisses de poissons vides, placées sur le quai de réception, présentant une source de nuisibles notamment les mouches.
</t>
  </si>
  <si>
    <t>Le contrôle des poissons réceptionnés de l'entrepôt ne font pas l'objet de suivi vu les horaires tardifs de réception; L'affectation d'un agent spécialisé pour cette tâche n'est pas planifiée.</t>
  </si>
  <si>
    <t>Les planches de découpe des aliments de différentes natures sont de même couleur et sont dépourvues d'autres identifications.</t>
  </si>
  <si>
    <t>Absence de preuve de scannage ou de produits Casse isolés suite à l'aperçue des restes d'emballage de certains fromages (Ex. Fromage alouche, etc.) jetés à la poubelle du rayon.</t>
  </si>
  <si>
    <t>Maintien d'une bouteille d'eau minérale à usage personnel dans le bac à glace.</t>
  </si>
  <si>
    <t>Utilisation d'une ancienne version pour assurer la traçabilité.
La traçabilité des produits de la mer emballés le 28/05/2018 n'est pas réalisée.
Manque de traçabilité pour le produit 'Sèche congelé nettoyé', DE 21/06/2018.</t>
  </si>
  <si>
    <t>Dr Hend KAMOUN</t>
  </si>
  <si>
    <t>Directeur du magasin et chefs rayons</t>
  </si>
  <si>
    <t>manque de conservation des certificats de salubrité des poissons livrés par l'entrepot</t>
  </si>
  <si>
    <t>etiquetage du pain libanais est non conforme 
impression d’étiquette balance de kaak sesam est incomplète</t>
  </si>
  <si>
    <t>OK</t>
  </si>
  <si>
    <t>température affichée 4°c et celle vérifiée 2,7°C</t>
  </si>
  <si>
    <t>présence d’un excès de givre au niveau sol</t>
  </si>
  <si>
    <t>les produits surgelés sont mal protégées dans la chambre froide négative</t>
  </si>
  <si>
    <t>Traiteur: présence de givre au niveau du présentoir réfrigéré des sandwichs</t>
  </si>
  <si>
    <t>présence d’un excès de givre au niveau sol de la ch froide négative
Traiteur: présence de givre au niveau du présentoir réfrigéré des sandwichs</t>
  </si>
  <si>
    <t>les travaux d’entretien réalisés suite à la fuite d’eau détectée n’ont pas été achevés au niveau des rayons poissonnerie et traiteur,</t>
  </si>
  <si>
    <t>finaliser les travaux en cours</t>
  </si>
  <si>
    <t>pour quelques fromages les données (DF et DLC ) enregistrées sur la fiche de traçabilité sont erronées ceci ne permet pas de retrouver la tracabilité des produits</t>
  </si>
  <si>
    <t>dépassement de DLC pour la ricotte meriah: DLC carrefour 24/11/18&gt; DLC fournisseur 23/11/18</t>
  </si>
  <si>
    <t>Etat de propreté de la friteuse est sale
Absence d'écumoire pour la filtration de l'huile entre les opérations de friture comme indiqué à l'instruction de travail.</t>
  </si>
  <si>
    <t>manque de papier seche main</t>
  </si>
  <si>
    <t>les quantités d'eau utilisée pour la désinfection ne sont pas enregistrées</t>
  </si>
  <si>
    <t>Le meme chef rayon manipule les fromages charcuteries et produits de volailles trad</t>
  </si>
  <si>
    <t>le  chef rayon qui  manipule les produits alimentaires porte un pull over au dessus de la chemise carrefour  et porte des chaussures de ville</t>
  </si>
  <si>
    <t xml:space="preserve">assurer le respect de la tenue de travail </t>
  </si>
  <si>
    <t>fuite d'eau au poste lave main  fromages charcuteries</t>
  </si>
  <si>
    <t>foie baigne dans l'exsudat vu l'absence d'égouttoirs.</t>
  </si>
  <si>
    <t>le chef rayon qui manipule les aliments porte des chaussures de ville</t>
  </si>
  <si>
    <t>température affichée 2,4°C et température vérifiée 0,9°C</t>
  </si>
  <si>
    <t>Prise électrique est non fonctionelle pour broncher l'armoire UV</t>
  </si>
  <si>
    <t>Traiteur: absence de cache pour le distributeur savon liquide
cache distributeur savon absent en poissonnerie</t>
  </si>
  <si>
    <t>température du meuble surgelé affichée   -24°C et celle vérifiée -18,8°C</t>
  </si>
  <si>
    <t>Absence de cache distributeur papier</t>
  </si>
  <si>
    <t xml:space="preserve">l’étiquetage est non conforme vu que la DF, DLC et lot illisible :pour mayonnaise, sauce pommes frites  et moutarde de la marque PALADIN
</t>
  </si>
  <si>
    <t>l’étiquetage est non conforme pour pizza fino surgelé: absence de DF et numero de lot</t>
  </si>
  <si>
    <t>afficheur de température non fonctionelle au niveau du linéaire yaourt</t>
  </si>
  <si>
    <t>présence de seau de harissa en boules périmé non identifié est entreposé avec les produits à consommer</t>
  </si>
  <si>
    <t>identifier les produits périmés et casses</t>
  </si>
  <si>
    <t>présence de 2 corbeille en ceramique contenant des petietites quantités de piments de cayenne et harissa non filmées et en attente de rajouter des nouvelles quantités de ces produits ,</t>
  </si>
  <si>
    <t>eviter  de rajouter de nouveaux lots de produits à des anciens afin d'éviter la contamination des nouveaux produits</t>
  </si>
  <si>
    <t>manque la deuxieme analyse coproparasitologique pour le personnel de la boucherie et poissonnerie</t>
  </si>
  <si>
    <t>stagnation d'eau au niveau de la plonge boucherie</t>
  </si>
  <si>
    <t>balance non fonctionelle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</si>
</sst>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
      <sz val="11"/>
      <color rgb="FF00000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2">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3" xfId="0" applyFont="1" applyFill="1" applyBorder="1" applyAlignment="1" applyProtection="1">
      <alignment vertical="center" wrapText="1"/>
      <protection locked="0"/>
    </xf>
    <xf numFmtId="0" fontId="14" fillId="0" borderId="1" xfId="0" applyFont="1" applyBorder="1" applyAlignment="1" applyProtection="1">
      <alignment vertical="center"/>
      <protection locked="0"/>
    </xf>
    <xf numFmtId="0" fontId="18" fillId="0" borderId="1" xfId="0" applyFont="1" applyBorder="1" applyAlignment="1" applyProtection="1">
      <alignment vertical="center" wrapText="1"/>
      <protection locked="0"/>
    </xf>
    <xf numFmtId="0" fontId="8" fillId="0" borderId="1" xfId="0" applyFont="1" applyBorder="1" applyAlignment="1" applyProtection="1">
      <alignment vertical="center"/>
      <protection locked="0"/>
    </xf>
    <xf numFmtId="0" fontId="14" fillId="2" borderId="1" xfId="1" applyFont="1" applyFill="1" applyBorder="1" applyAlignment="1" applyProtection="1">
      <alignment horizontal="left" wrapText="1"/>
    </xf>
    <xf numFmtId="0" fontId="14" fillId="2" borderId="1" xfId="1" applyFont="1" applyFill="1" applyBorder="1" applyAlignment="1" applyProtection="1">
      <alignment horizontal="left" vertical="center" wrapText="1"/>
      <protection locked="0"/>
    </xf>
    <xf numFmtId="165" fontId="8" fillId="14" borderId="1" xfId="0" applyNumberFormat="1" applyFont="1" applyFill="1" applyBorder="1" applyProtection="1">
      <protection locked="0"/>
    </xf>
    <xf numFmtId="9" fontId="8" fillId="16" borderId="1" xfId="0" applyNumberFormat="1" applyFont="1" applyFill="1" applyBorder="1" applyProtection="1">
      <protection locked="0"/>
    </xf>
    <xf numFmtId="165" fontId="8" fillId="16"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43" fillId="2" borderId="0" xfId="0" applyFont="1" applyFill="1"/>
    <xf numFmtId="0" fontId="8" fillId="2" borderId="1" xfId="0" applyFont="1" applyFill="1" applyBorder="1" applyAlignment="1" applyProtection="1">
      <alignment horizontal="center" vertical="center" wrapText="1"/>
    </xf>
    <xf numFmtId="0" fontId="8" fillId="0" borderId="0" xfId="0" applyFont="1" applyFill="1" applyAlignment="1" applyProtection="1">
      <alignment vertical="top" wrapText="1"/>
      <protection locked="0"/>
    </xf>
    <xf numFmtId="0" fontId="14" fillId="0" borderId="1" xfId="0" applyFont="1" applyBorder="1" applyAlignment="1" applyProtection="1">
      <alignment vertical="center" wrapText="1"/>
    </xf>
    <xf numFmtId="0" fontId="14" fillId="0" borderId="1" xfId="0" applyFont="1" applyBorder="1" applyAlignment="1" applyProtection="1">
      <alignment wrapText="1"/>
    </xf>
    <xf numFmtId="0" fontId="44" fillId="0" borderId="1" xfId="0" applyFont="1" applyBorder="1" applyAlignment="1" applyProtection="1">
      <alignment wrapText="1"/>
      <protection locked="0"/>
    </xf>
    <xf numFmtId="0" fontId="44" fillId="0" borderId="4" xfId="0" applyFont="1" applyBorder="1" applyAlignment="1" applyProtection="1">
      <alignmen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0.96666666666666667</c:v>
                </c:pt>
                <c:pt idx="2">
                  <c:v>0.8</c:v>
                </c:pt>
                <c:pt idx="3">
                  <c:v>0.96875</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06066176"/>
        <c:axId val="-606063456"/>
      </c:barChart>
      <c:catAx>
        <c:axId val="-606066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06063456"/>
        <c:crosses val="autoZero"/>
        <c:auto val="1"/>
        <c:lblAlgn val="ctr"/>
        <c:lblOffset val="100"/>
        <c:noMultiLvlLbl val="0"/>
      </c:catAx>
      <c:valAx>
        <c:axId val="-606063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06066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c:v>
                </c:pt>
                <c:pt idx="2">
                  <c:v>0.89473684210526316</c:v>
                </c:pt>
                <c:pt idx="3">
                  <c:v>0.9285714285714286</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507013504"/>
        <c:axId val="-507012416"/>
      </c:barChart>
      <c:catAx>
        <c:axId val="-50701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12416"/>
        <c:crosses val="autoZero"/>
        <c:auto val="1"/>
        <c:lblAlgn val="ctr"/>
        <c:lblOffset val="100"/>
        <c:noMultiLvlLbl val="0"/>
      </c:catAx>
      <c:valAx>
        <c:axId val="-507012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1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0.75</c:v>
                </c:pt>
                <c:pt idx="2">
                  <c:v>1</c:v>
                </c:pt>
                <c:pt idx="3">
                  <c:v>1</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507018400"/>
        <c:axId val="-507021120"/>
      </c:barChart>
      <c:catAx>
        <c:axId val="-50701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21120"/>
        <c:crosses val="autoZero"/>
        <c:auto val="1"/>
        <c:lblAlgn val="ctr"/>
        <c:lblOffset val="100"/>
        <c:noMultiLvlLbl val="0"/>
      </c:catAx>
      <c:valAx>
        <c:axId val="-507021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1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0.66666666666666663</c:v>
                </c:pt>
                <c:pt idx="3">
                  <c:v>1</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507019488"/>
        <c:axId val="-507018944"/>
      </c:barChart>
      <c:catAx>
        <c:axId val="-50701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18944"/>
        <c:crosses val="autoZero"/>
        <c:auto val="1"/>
        <c:lblAlgn val="ctr"/>
        <c:lblOffset val="100"/>
        <c:noMultiLvlLbl val="0"/>
      </c:catAx>
      <c:valAx>
        <c:axId val="-507018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1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0.9</c:v>
                </c:pt>
                <c:pt idx="3">
                  <c:v>0.96153846153846156</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507017312"/>
        <c:axId val="-507016768"/>
      </c:barChart>
      <c:catAx>
        <c:axId val="-507017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16768"/>
        <c:crosses val="autoZero"/>
        <c:auto val="1"/>
        <c:lblAlgn val="ctr"/>
        <c:lblOffset val="100"/>
        <c:noMultiLvlLbl val="0"/>
      </c:catAx>
      <c:valAx>
        <c:axId val="-507016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17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507014048"/>
        <c:axId val="-507010784"/>
      </c:barChart>
      <c:catAx>
        <c:axId val="-507014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10784"/>
        <c:crosses val="autoZero"/>
        <c:auto val="1"/>
        <c:lblAlgn val="ctr"/>
        <c:lblOffset val="100"/>
        <c:noMultiLvlLbl val="0"/>
      </c:catAx>
      <c:valAx>
        <c:axId val="-507010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14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0.96551724137931039</c:v>
                </c:pt>
                <c:pt idx="1">
                  <c:v>0.89035087719298245</c:v>
                </c:pt>
                <c:pt idx="2">
                  <c:v>0.92035398230088494</c:v>
                </c:pt>
                <c:pt idx="3">
                  <c:v>0.92173913043478262</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507009152"/>
        <c:axId val="-507008608"/>
      </c:barChart>
      <c:catAx>
        <c:axId val="-50700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08608"/>
        <c:crosses val="autoZero"/>
        <c:auto val="1"/>
        <c:lblAlgn val="ctr"/>
        <c:lblOffset val="100"/>
        <c:noMultiLvlLbl val="0"/>
      </c:catAx>
      <c:valAx>
        <c:axId val="-50700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0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0.98479729729729726</c:v>
                </c:pt>
                <c:pt idx="1">
                  <c:v>0.90666666666666662</c:v>
                </c:pt>
                <c:pt idx="2">
                  <c:v>0.92192691029900331</c:v>
                </c:pt>
                <c:pt idx="3">
                  <c:v>0.9563106796116505</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507022752"/>
        <c:axId val="-507022208"/>
      </c:barChart>
      <c:catAx>
        <c:axId val="-507022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22208"/>
        <c:crosses val="autoZero"/>
        <c:auto val="1"/>
        <c:lblAlgn val="ctr"/>
        <c:lblOffset val="100"/>
        <c:noMultiLvlLbl val="0"/>
      </c:catAx>
      <c:valAx>
        <c:axId val="-507022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22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0.97515726933830382</c:v>
                </c:pt>
                <c:pt idx="1">
                  <c:v>0.89850877192982459</c:v>
                </c:pt>
                <c:pt idx="2">
                  <c:v>0.92114044629994418</c:v>
                </c:pt>
                <c:pt idx="3">
                  <c:v>0.93902490502321656</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06217744"/>
        <c:axId val="-506225360"/>
        <c:extLst/>
      </c:barChart>
      <c:catAx>
        <c:axId val="-5062177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6225360"/>
        <c:crosses val="autoZero"/>
        <c:auto val="1"/>
        <c:lblAlgn val="ctr"/>
        <c:lblOffset val="100"/>
        <c:noMultiLvlLbl val="0"/>
      </c:catAx>
      <c:valAx>
        <c:axId val="-5062253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06217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c:v>
                </c:pt>
                <c:pt idx="1">
                  <c:v>0.98214285714285721</c:v>
                </c:pt>
                <c:pt idx="2">
                  <c:v>0.76704545454545459</c:v>
                </c:pt>
                <c:pt idx="3">
                  <c:v>0.83333333333333326</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06227536"/>
        <c:axId val="-506226992"/>
        <c:extLst/>
      </c:barChart>
      <c:catAx>
        <c:axId val="-506227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6226992"/>
        <c:crosses val="autoZero"/>
        <c:auto val="1"/>
        <c:lblAlgn val="ctr"/>
        <c:lblOffset val="100"/>
        <c:noMultiLvlLbl val="0"/>
      </c:catAx>
      <c:valAx>
        <c:axId val="-506226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06227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0.98484848484848486</c:v>
                </c:pt>
                <c:pt idx="2">
                  <c:v>0.97058823529411764</c:v>
                </c:pt>
                <c:pt idx="3">
                  <c:v>0.98529411764705888</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45227760"/>
        <c:axId val="-507173600"/>
      </c:barChart>
      <c:catAx>
        <c:axId val="-745227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73600"/>
        <c:crosses val="autoZero"/>
        <c:auto val="1"/>
        <c:lblAlgn val="ctr"/>
        <c:lblOffset val="100"/>
        <c:noMultiLvlLbl val="0"/>
      </c:catAx>
      <c:valAx>
        <c:axId val="-50717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5227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0.95714285714285718</c:v>
                </c:pt>
                <c:pt idx="1">
                  <c:v>0.84722222222222221</c:v>
                </c:pt>
                <c:pt idx="2">
                  <c:v>0.91428571428571426</c:v>
                </c:pt>
                <c:pt idx="3">
                  <c:v>0.9285714285714286</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07171968"/>
        <c:axId val="-507161632"/>
      </c:barChart>
      <c:catAx>
        <c:axId val="-507171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61632"/>
        <c:crosses val="autoZero"/>
        <c:auto val="1"/>
        <c:lblAlgn val="ctr"/>
        <c:lblOffset val="100"/>
        <c:noMultiLvlLbl val="0"/>
      </c:catAx>
      <c:valAx>
        <c:axId val="-507161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71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0.63636363636363635</c:v>
                </c:pt>
                <c:pt idx="2">
                  <c:v>0.95161290322580649</c:v>
                </c:pt>
                <c:pt idx="3">
                  <c:v>0.8125</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507165440"/>
        <c:axId val="-507164352"/>
      </c:barChart>
      <c:catAx>
        <c:axId val="-507165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64352"/>
        <c:crosses val="autoZero"/>
        <c:auto val="1"/>
        <c:lblAlgn val="ctr"/>
        <c:lblOffset val="100"/>
        <c:noMultiLvlLbl val="0"/>
      </c:catAx>
      <c:valAx>
        <c:axId val="-507164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65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0.9242424242424242</c:v>
                </c:pt>
                <c:pt idx="1">
                  <c:v>0.93939393939393945</c:v>
                </c:pt>
                <c:pt idx="2">
                  <c:v>0.93902439024390238</c:v>
                </c:pt>
                <c:pt idx="3">
                  <c:v>0.97560975609756095</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507160000"/>
        <c:axId val="-507173056"/>
      </c:barChart>
      <c:catAx>
        <c:axId val="-507160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73056"/>
        <c:crosses val="autoZero"/>
        <c:auto val="1"/>
        <c:lblAlgn val="ctr"/>
        <c:lblOffset val="100"/>
        <c:noMultiLvlLbl val="0"/>
      </c:catAx>
      <c:valAx>
        <c:axId val="-507173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6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0.98571428571428577</c:v>
                </c:pt>
                <c:pt idx="1">
                  <c:v>0.94285714285714284</c:v>
                </c:pt>
                <c:pt idx="2">
                  <c:v>0.77777777777777779</c:v>
                </c:pt>
                <c:pt idx="3">
                  <c:v>1</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507170880"/>
        <c:axId val="-507163808"/>
      </c:barChart>
      <c:catAx>
        <c:axId val="-507170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63808"/>
        <c:crosses val="autoZero"/>
        <c:auto val="1"/>
        <c:lblAlgn val="ctr"/>
        <c:lblOffset val="100"/>
        <c:noMultiLvlLbl val="0"/>
      </c:catAx>
      <c:valAx>
        <c:axId val="-507163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70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0.97916666666666663</c:v>
                </c:pt>
                <c:pt idx="2">
                  <c:v>0.97727272727272729</c:v>
                </c:pt>
                <c:pt idx="3">
                  <c:v>1</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507159456"/>
        <c:axId val="-507164896"/>
      </c:barChart>
      <c:catAx>
        <c:axId val="-50715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64896"/>
        <c:crosses val="autoZero"/>
        <c:auto val="1"/>
        <c:lblAlgn val="ctr"/>
        <c:lblOffset val="100"/>
        <c:noMultiLvlLbl val="0"/>
      </c:catAx>
      <c:valAx>
        <c:axId val="-50716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5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0.97058823529411764</c:v>
                </c:pt>
                <c:pt idx="2">
                  <c:v>1</c:v>
                </c:pt>
                <c:pt idx="3">
                  <c:v>0.96875</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507168160"/>
        <c:axId val="-507167616"/>
      </c:barChart>
      <c:catAx>
        <c:axId val="-50716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67616"/>
        <c:crosses val="autoZero"/>
        <c:auto val="1"/>
        <c:lblAlgn val="ctr"/>
        <c:lblOffset val="100"/>
        <c:noMultiLvlLbl val="0"/>
      </c:catAx>
      <c:valAx>
        <c:axId val="-507167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6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0.98275862068965514</c:v>
                </c:pt>
                <c:pt idx="2">
                  <c:v>1.037037037037037</c:v>
                </c:pt>
                <c:pt idx="3">
                  <c:v>0.9821428571428571</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507166528"/>
        <c:axId val="-507165984"/>
      </c:barChart>
      <c:catAx>
        <c:axId val="-507166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65984"/>
        <c:crosses val="autoZero"/>
        <c:auto val="1"/>
        <c:lblAlgn val="ctr"/>
        <c:lblOffset val="100"/>
        <c:noMultiLvlLbl val="0"/>
      </c:catAx>
      <c:valAx>
        <c:axId val="-507165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6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zoomScaleSheetLayoutView="100" workbookViewId="0">
      <selection activeCell="D202" sqref="D202"/>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0" t="s">
        <v>324</v>
      </c>
      <c r="B18" s="310"/>
      <c r="C18" s="310"/>
      <c r="D18" s="311" t="s">
        <v>416</v>
      </c>
      <c r="E18" s="311"/>
      <c r="F18" s="311"/>
      <c r="G18" s="311"/>
      <c r="H18" s="311"/>
      <c r="I18" s="311"/>
      <c r="J18" s="311"/>
      <c r="K18" s="311"/>
    </row>
    <row r="20" spans="1:11" ht="16.5" x14ac:dyDescent="0.3">
      <c r="A20" s="83"/>
      <c r="B20" s="78"/>
      <c r="C20" s="78"/>
      <c r="D20" s="78"/>
      <c r="E20" s="78"/>
      <c r="F20" s="78"/>
      <c r="G20" s="78"/>
      <c r="H20" s="78"/>
      <c r="I20" s="78"/>
    </row>
    <row r="21" spans="1:11" x14ac:dyDescent="0.25">
      <c r="A21" s="312" t="s">
        <v>325</v>
      </c>
      <c r="B21" s="312"/>
      <c r="C21" s="312"/>
      <c r="D21" s="312"/>
      <c r="E21" s="312"/>
      <c r="F21" s="312"/>
      <c r="G21" s="312"/>
      <c r="H21" s="312"/>
      <c r="I21" s="312"/>
      <c r="J21" s="312"/>
      <c r="K21" s="312"/>
    </row>
    <row r="22" spans="1:11" x14ac:dyDescent="0.25">
      <c r="A22" s="84"/>
      <c r="B22" s="79"/>
      <c r="C22" s="79"/>
      <c r="D22" s="78"/>
      <c r="E22" s="78"/>
      <c r="F22" s="78"/>
      <c r="G22" s="78"/>
      <c r="H22" s="78"/>
      <c r="I22" s="78"/>
    </row>
    <row r="23" spans="1:11" ht="42" customHeight="1" x14ac:dyDescent="0.25">
      <c r="A23" s="85" t="s">
        <v>326</v>
      </c>
      <c r="B23" s="313" t="s">
        <v>327</v>
      </c>
      <c r="C23" s="313"/>
      <c r="D23" s="78"/>
      <c r="E23" s="78"/>
      <c r="F23" s="78"/>
      <c r="G23" s="78"/>
      <c r="H23" s="78"/>
      <c r="I23" s="78"/>
      <c r="J23" s="77" t="str">
        <f>D18</f>
        <v>MEDINA JADIDA</v>
      </c>
    </row>
    <row r="24" spans="1:11" ht="33" customHeight="1" x14ac:dyDescent="0.25">
      <c r="A24" s="86" t="s">
        <v>328</v>
      </c>
      <c r="B24" s="314">
        <f>AVERAGE('A1 Exploitation'!D549,'A1 Technique'!D199)</f>
        <v>0.97515726933830382</v>
      </c>
      <c r="C24" s="314"/>
      <c r="D24" s="78"/>
      <c r="E24" s="78"/>
      <c r="F24" s="78"/>
      <c r="G24" s="78"/>
      <c r="H24" s="78"/>
      <c r="I24" s="78"/>
    </row>
    <row r="25" spans="1:11" ht="33" customHeight="1" x14ac:dyDescent="0.25">
      <c r="A25" s="85" t="s">
        <v>329</v>
      </c>
      <c r="B25" s="314">
        <f>AVERAGE('A2 Exploitation'!D549,'A2 Technique'!D199)</f>
        <v>0.89850877192982459</v>
      </c>
      <c r="C25" s="314"/>
      <c r="D25" s="78"/>
      <c r="E25" s="78"/>
      <c r="F25" s="78"/>
      <c r="G25" s="78"/>
      <c r="H25" s="78"/>
      <c r="I25" s="78"/>
    </row>
    <row r="26" spans="1:11" ht="33" customHeight="1" x14ac:dyDescent="0.25">
      <c r="A26" s="86" t="s">
        <v>330</v>
      </c>
      <c r="B26" s="314">
        <f>AVERAGE('A3 Exploitation'!D549,'A3 Technique'!D199)</f>
        <v>0.92114044629994418</v>
      </c>
      <c r="C26" s="314"/>
      <c r="D26" s="78"/>
      <c r="E26" s="78"/>
      <c r="F26" s="78"/>
      <c r="G26" s="78"/>
      <c r="H26" s="78"/>
      <c r="I26" s="78"/>
    </row>
    <row r="27" spans="1:11" ht="33" customHeight="1" x14ac:dyDescent="0.25">
      <c r="A27" s="86" t="s">
        <v>331</v>
      </c>
      <c r="B27" s="314">
        <f>AVERAGE('A4 Exploitation'!D549,'A4 Technique'!D199)</f>
        <v>0.93902490502321656</v>
      </c>
      <c r="C27" s="314"/>
      <c r="D27" s="78"/>
      <c r="E27" s="78"/>
      <c r="F27" s="78"/>
      <c r="G27" s="78"/>
      <c r="H27" s="78"/>
      <c r="I27" s="78"/>
    </row>
    <row r="28" spans="1:11" ht="33" customHeight="1" x14ac:dyDescent="0.25">
      <c r="A28" s="85" t="s">
        <v>332</v>
      </c>
      <c r="B28" s="314">
        <f>AVERAGE('A5 Exploitation'!D549,'A5 Technique'!D199)</f>
        <v>0</v>
      </c>
      <c r="C28" s="314"/>
      <c r="D28" s="78"/>
      <c r="E28" s="78"/>
      <c r="F28" s="78"/>
      <c r="G28" s="78"/>
      <c r="H28" s="78"/>
      <c r="I28" s="78"/>
    </row>
    <row r="29" spans="1:11" ht="33" customHeight="1" x14ac:dyDescent="0.25">
      <c r="A29" s="85" t="s">
        <v>333</v>
      </c>
      <c r="B29" s="314">
        <f>AVERAGE('A6 Exploitation'!D549,'A6 Technique'!D199)</f>
        <v>0</v>
      </c>
      <c r="C29" s="31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3" t="s">
        <v>334</v>
      </c>
      <c r="C33" s="313"/>
      <c r="D33" s="78"/>
      <c r="E33" s="78"/>
      <c r="F33" s="78"/>
      <c r="G33" s="78"/>
      <c r="H33" s="78"/>
      <c r="I33" s="78"/>
      <c r="J33" s="77" t="str">
        <f>D18</f>
        <v>MEDINA JADIDA</v>
      </c>
    </row>
    <row r="34" spans="1:10" ht="33" customHeight="1" x14ac:dyDescent="0.25">
      <c r="A34" s="86" t="s">
        <v>328</v>
      </c>
      <c r="B34" s="314">
        <f>'A1 Exploitation'!D549</f>
        <v>0.98479729729729726</v>
      </c>
      <c r="C34" s="314"/>
      <c r="D34" s="78"/>
      <c r="E34" s="78"/>
      <c r="F34" s="78"/>
      <c r="G34" s="78"/>
      <c r="H34" s="78"/>
      <c r="I34" s="78"/>
    </row>
    <row r="35" spans="1:10" ht="33" customHeight="1" x14ac:dyDescent="0.25">
      <c r="A35" s="85" t="s">
        <v>329</v>
      </c>
      <c r="B35" s="314">
        <f>'A2 Exploitation'!D549</f>
        <v>0.90666666666666662</v>
      </c>
      <c r="C35" s="314"/>
      <c r="D35" s="78"/>
      <c r="E35" s="78"/>
      <c r="F35" s="78"/>
      <c r="G35" s="78"/>
      <c r="H35" s="78"/>
      <c r="I35" s="78"/>
    </row>
    <row r="36" spans="1:10" ht="33" customHeight="1" x14ac:dyDescent="0.25">
      <c r="A36" s="86" t="s">
        <v>330</v>
      </c>
      <c r="B36" s="314">
        <f>'A3 Exploitation'!D549</f>
        <v>0.92192691029900331</v>
      </c>
      <c r="C36" s="314"/>
      <c r="D36" s="78"/>
      <c r="E36" s="78"/>
      <c r="F36" s="78"/>
      <c r="G36" s="78"/>
      <c r="H36" s="78"/>
      <c r="I36" s="78"/>
    </row>
    <row r="37" spans="1:10" ht="33" customHeight="1" x14ac:dyDescent="0.25">
      <c r="A37" s="86" t="s">
        <v>331</v>
      </c>
      <c r="B37" s="314">
        <f>'A4 Exploitation'!D549</f>
        <v>0.9563106796116505</v>
      </c>
      <c r="C37" s="314"/>
      <c r="D37" s="78"/>
      <c r="E37" s="78"/>
      <c r="F37" s="78"/>
      <c r="G37" s="78"/>
      <c r="H37" s="78"/>
      <c r="I37" s="78"/>
    </row>
    <row r="38" spans="1:10" ht="33" customHeight="1" x14ac:dyDescent="0.25">
      <c r="A38" s="85" t="s">
        <v>332</v>
      </c>
      <c r="B38" s="314">
        <f>'A5 Exploitation'!D549</f>
        <v>0</v>
      </c>
      <c r="C38" s="314"/>
      <c r="D38" s="78"/>
      <c r="E38" s="78"/>
      <c r="F38" s="78"/>
      <c r="G38" s="78"/>
      <c r="H38" s="78"/>
      <c r="I38" s="78"/>
    </row>
    <row r="39" spans="1:10" ht="33" customHeight="1" x14ac:dyDescent="0.25">
      <c r="A39" s="85" t="s">
        <v>333</v>
      </c>
      <c r="B39" s="314">
        <f>'A6 Exploitation'!D549</f>
        <v>0</v>
      </c>
      <c r="C39" s="31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5" t="s">
        <v>335</v>
      </c>
      <c r="C42" s="315"/>
      <c r="D42" s="78"/>
      <c r="E42" s="78"/>
      <c r="F42" s="78"/>
      <c r="G42" s="78"/>
      <c r="H42" s="78"/>
      <c r="I42" s="78"/>
      <c r="J42" s="77" t="str">
        <f>D18</f>
        <v>MEDINA JADIDA</v>
      </c>
    </row>
    <row r="43" spans="1:10" ht="33" customHeight="1" x14ac:dyDescent="0.25">
      <c r="A43" s="86" t="s">
        <v>328</v>
      </c>
      <c r="B43" s="314">
        <f>AVERAGE('A1 Exploitation'!D547, 'A1 Technique'!D197)</f>
        <v>0.75</v>
      </c>
      <c r="C43" s="314"/>
      <c r="D43" s="78"/>
      <c r="E43" s="78"/>
      <c r="F43" s="78"/>
      <c r="G43" s="78"/>
      <c r="H43" s="78"/>
      <c r="I43" s="78"/>
    </row>
    <row r="44" spans="1:10" ht="33" customHeight="1" x14ac:dyDescent="0.25">
      <c r="A44" s="85" t="s">
        <v>329</v>
      </c>
      <c r="B44" s="314">
        <f>AVERAGE('A2 Exploitation'!D547, 'A2 Technique'!D197)</f>
        <v>0.98214285714285721</v>
      </c>
      <c r="C44" s="314"/>
      <c r="D44" s="78"/>
      <c r="E44" s="78"/>
      <c r="F44" s="78"/>
      <c r="G44" s="78"/>
      <c r="H44" s="78"/>
      <c r="I44" s="78"/>
    </row>
    <row r="45" spans="1:10" ht="33" customHeight="1" x14ac:dyDescent="0.25">
      <c r="A45" s="86" t="s">
        <v>330</v>
      </c>
      <c r="B45" s="314">
        <f>AVERAGE('A3 Exploitation'!D547, 'A3 Technique'!D197)</f>
        <v>0.76704545454545459</v>
      </c>
      <c r="C45" s="314"/>
      <c r="D45" s="78"/>
      <c r="E45" s="78"/>
      <c r="F45" s="78"/>
      <c r="G45" s="78"/>
      <c r="H45" s="78"/>
      <c r="I45" s="78"/>
    </row>
    <row r="46" spans="1:10" ht="33" customHeight="1" x14ac:dyDescent="0.25">
      <c r="A46" s="86" t="s">
        <v>331</v>
      </c>
      <c r="B46" s="314">
        <f>AVERAGE('A4 Exploitation'!D547, 'A4 Technique'!D197)</f>
        <v>0.83333333333333326</v>
      </c>
      <c r="C46" s="314"/>
      <c r="D46" s="78"/>
      <c r="E46" s="78"/>
      <c r="F46" s="78"/>
      <c r="G46" s="78"/>
      <c r="H46" s="78"/>
      <c r="I46" s="78"/>
    </row>
    <row r="47" spans="1:10" ht="33" customHeight="1" x14ac:dyDescent="0.25">
      <c r="A47" s="85" t="s">
        <v>332</v>
      </c>
      <c r="B47" s="314" t="e">
        <f>AVERAGE('A5 Exploitation'!D547, 'A5 Technique'!D197)</f>
        <v>#DIV/0!</v>
      </c>
      <c r="C47" s="314"/>
      <c r="D47" s="78"/>
      <c r="E47" s="78"/>
      <c r="F47" s="78"/>
      <c r="G47" s="78"/>
      <c r="H47" s="78"/>
      <c r="I47" s="78"/>
    </row>
    <row r="48" spans="1:10" ht="33" customHeight="1" x14ac:dyDescent="0.25">
      <c r="A48" s="85" t="s">
        <v>333</v>
      </c>
      <c r="B48" s="314" t="e">
        <f>AVERAGE('A6 Exploitation'!D547, 'A6 Technique'!D197)</f>
        <v>#DIV/0!</v>
      </c>
      <c r="C48" s="31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3" t="s">
        <v>336</v>
      </c>
      <c r="C51" s="313"/>
      <c r="D51" s="78"/>
      <c r="E51" s="78"/>
      <c r="F51" s="78"/>
      <c r="G51" s="78"/>
      <c r="H51" s="78"/>
      <c r="I51" s="78"/>
      <c r="J51" s="77" t="str">
        <f>D18</f>
        <v>MEDINA JADIDA</v>
      </c>
    </row>
    <row r="52" spans="1:10" ht="33" customHeight="1" x14ac:dyDescent="0.25">
      <c r="A52" s="86" t="s">
        <v>328</v>
      </c>
      <c r="B52" s="316">
        <f>'A1 Exploitation'!D46</f>
        <v>1</v>
      </c>
      <c r="C52" s="316"/>
      <c r="D52" s="78"/>
      <c r="E52" s="78"/>
      <c r="F52" s="78"/>
      <c r="G52" s="78"/>
      <c r="H52" s="78"/>
      <c r="I52" s="78"/>
    </row>
    <row r="53" spans="1:10" ht="33" customHeight="1" x14ac:dyDescent="0.25">
      <c r="A53" s="85" t="s">
        <v>329</v>
      </c>
      <c r="B53" s="316">
        <f>'A2 Exploitation'!D46</f>
        <v>0.96666666666666667</v>
      </c>
      <c r="C53" s="316"/>
      <c r="D53" s="78"/>
      <c r="E53" s="78"/>
      <c r="F53" s="78"/>
      <c r="G53" s="78"/>
      <c r="H53" s="78"/>
      <c r="I53" s="78"/>
    </row>
    <row r="54" spans="1:10" ht="33" customHeight="1" x14ac:dyDescent="0.25">
      <c r="A54" s="86" t="s">
        <v>330</v>
      </c>
      <c r="B54" s="316">
        <f>'A3 Exploitation'!D46</f>
        <v>0.8</v>
      </c>
      <c r="C54" s="316"/>
      <c r="D54" s="78"/>
      <c r="E54" s="78"/>
      <c r="F54" s="78"/>
      <c r="G54" s="78"/>
      <c r="H54" s="78"/>
      <c r="I54" s="78"/>
    </row>
    <row r="55" spans="1:10" ht="33" customHeight="1" x14ac:dyDescent="0.25">
      <c r="A55" s="86" t="s">
        <v>331</v>
      </c>
      <c r="B55" s="316">
        <f>'A4 Exploitation'!D46</f>
        <v>0.96875</v>
      </c>
      <c r="C55" s="316"/>
      <c r="D55" s="78"/>
      <c r="E55" s="78"/>
      <c r="F55" s="78"/>
      <c r="G55" s="78"/>
      <c r="H55" s="78"/>
      <c r="I55" s="78"/>
    </row>
    <row r="56" spans="1:10" ht="33" customHeight="1" x14ac:dyDescent="0.25">
      <c r="A56" s="85" t="s">
        <v>332</v>
      </c>
      <c r="B56" s="316">
        <f>'A5 Exploitation'!D46</f>
        <v>0</v>
      </c>
      <c r="C56" s="316"/>
      <c r="D56" s="78"/>
      <c r="E56" s="78"/>
      <c r="F56" s="78"/>
      <c r="G56" s="78"/>
      <c r="H56" s="78"/>
      <c r="I56" s="78"/>
    </row>
    <row r="57" spans="1:10" ht="33" customHeight="1" x14ac:dyDescent="0.25">
      <c r="A57" s="85" t="s">
        <v>333</v>
      </c>
      <c r="B57" s="316">
        <f>'A6 Exploitation'!D46</f>
        <v>0</v>
      </c>
      <c r="C57" s="31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3" t="s">
        <v>337</v>
      </c>
      <c r="C60" s="313"/>
      <c r="D60" s="78"/>
      <c r="E60" s="78"/>
      <c r="F60" s="78"/>
      <c r="G60" s="78"/>
      <c r="H60" s="78"/>
      <c r="I60" s="78"/>
      <c r="J60" s="77" t="str">
        <f>D18</f>
        <v>MEDINA JADIDA</v>
      </c>
    </row>
    <row r="61" spans="1:10" ht="33" customHeight="1" x14ac:dyDescent="0.25">
      <c r="A61" s="86" t="s">
        <v>328</v>
      </c>
      <c r="B61" s="314">
        <f>'A1 Exploitation'!D103</f>
        <v>1</v>
      </c>
      <c r="C61" s="314"/>
      <c r="D61" s="78"/>
      <c r="E61" s="78"/>
      <c r="F61" s="78"/>
      <c r="G61" s="78"/>
      <c r="H61" s="78"/>
      <c r="I61" s="78"/>
    </row>
    <row r="62" spans="1:10" ht="33" customHeight="1" x14ac:dyDescent="0.25">
      <c r="A62" s="85" t="s">
        <v>329</v>
      </c>
      <c r="B62" s="314">
        <f>'A2 Exploitation'!D103</f>
        <v>0.98484848484848486</v>
      </c>
      <c r="C62" s="314"/>
      <c r="D62" s="78"/>
      <c r="E62" s="78"/>
      <c r="F62" s="78"/>
      <c r="G62" s="78"/>
      <c r="H62" s="78"/>
      <c r="I62" s="78"/>
    </row>
    <row r="63" spans="1:10" ht="33" customHeight="1" x14ac:dyDescent="0.25">
      <c r="A63" s="86" t="s">
        <v>330</v>
      </c>
      <c r="B63" s="314">
        <f>'A3 Exploitation'!D103</f>
        <v>0.97058823529411764</v>
      </c>
      <c r="C63" s="314"/>
      <c r="D63" s="78"/>
      <c r="E63" s="78"/>
      <c r="F63" s="78"/>
      <c r="G63" s="78"/>
      <c r="H63" s="78"/>
      <c r="I63" s="78"/>
    </row>
    <row r="64" spans="1:10" ht="33" customHeight="1" x14ac:dyDescent="0.25">
      <c r="A64" s="86" t="s">
        <v>331</v>
      </c>
      <c r="B64" s="314">
        <f>'A4 Exploitation'!D103</f>
        <v>0.98529411764705888</v>
      </c>
      <c r="C64" s="314"/>
      <c r="D64" s="78"/>
      <c r="E64" s="78"/>
      <c r="F64" s="78"/>
      <c r="G64" s="78"/>
      <c r="H64" s="78"/>
      <c r="I64" s="78"/>
    </row>
    <row r="65" spans="1:10" ht="33" customHeight="1" x14ac:dyDescent="0.25">
      <c r="A65" s="85" t="s">
        <v>332</v>
      </c>
      <c r="B65" s="314">
        <f>'A5 Exploitation'!D103</f>
        <v>0</v>
      </c>
      <c r="C65" s="314"/>
      <c r="D65" s="78"/>
      <c r="E65" s="78"/>
      <c r="F65" s="78"/>
      <c r="G65" s="78"/>
      <c r="H65" s="78"/>
      <c r="I65" s="78"/>
    </row>
    <row r="66" spans="1:10" ht="33" customHeight="1" x14ac:dyDescent="0.25">
      <c r="A66" s="85" t="s">
        <v>333</v>
      </c>
      <c r="B66" s="314">
        <f>'A6 Exploitation'!D103</f>
        <v>0</v>
      </c>
      <c r="C66" s="31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3" t="s">
        <v>338</v>
      </c>
      <c r="C69" s="313"/>
      <c r="D69" s="78"/>
      <c r="E69" s="78"/>
      <c r="F69" s="78"/>
      <c r="G69" s="78"/>
      <c r="H69" s="78"/>
      <c r="I69" s="78"/>
      <c r="J69" s="77" t="str">
        <f>D18</f>
        <v>MEDINA JADIDA</v>
      </c>
    </row>
    <row r="70" spans="1:10" ht="33" customHeight="1" x14ac:dyDescent="0.25">
      <c r="A70" s="86" t="s">
        <v>328</v>
      </c>
      <c r="B70" s="314">
        <f>'A1 Exploitation'!D158</f>
        <v>0.95714285714285718</v>
      </c>
      <c r="C70" s="314"/>
      <c r="D70" s="78"/>
      <c r="E70" s="78"/>
      <c r="F70" s="78"/>
      <c r="G70" s="78"/>
      <c r="H70" s="78"/>
      <c r="I70" s="78"/>
    </row>
    <row r="71" spans="1:10" ht="33" customHeight="1" x14ac:dyDescent="0.25">
      <c r="A71" s="85" t="s">
        <v>329</v>
      </c>
      <c r="B71" s="314">
        <f>'A2 Exploitation'!D158</f>
        <v>0.84722222222222221</v>
      </c>
      <c r="C71" s="314"/>
      <c r="D71" s="78"/>
      <c r="E71" s="78"/>
      <c r="F71" s="78"/>
      <c r="G71" s="78"/>
      <c r="H71" s="78"/>
      <c r="I71" s="78"/>
    </row>
    <row r="72" spans="1:10" ht="33" customHeight="1" x14ac:dyDescent="0.25">
      <c r="A72" s="86" t="s">
        <v>330</v>
      </c>
      <c r="B72" s="314">
        <f>'A3 Exploitation'!D158</f>
        <v>0.91428571428571426</v>
      </c>
      <c r="C72" s="314"/>
      <c r="D72" s="78"/>
      <c r="E72" s="78"/>
      <c r="F72" s="78"/>
      <c r="G72" s="78"/>
      <c r="H72" s="78"/>
      <c r="I72" s="78"/>
    </row>
    <row r="73" spans="1:10" ht="33" customHeight="1" x14ac:dyDescent="0.25">
      <c r="A73" s="86" t="s">
        <v>331</v>
      </c>
      <c r="B73" s="314">
        <f>'A4 Exploitation'!D158</f>
        <v>0.9285714285714286</v>
      </c>
      <c r="C73" s="314"/>
      <c r="D73" s="78"/>
      <c r="E73" s="78"/>
      <c r="F73" s="78"/>
      <c r="G73" s="78"/>
      <c r="H73" s="78"/>
      <c r="I73" s="78"/>
    </row>
    <row r="74" spans="1:10" ht="33" customHeight="1" x14ac:dyDescent="0.25">
      <c r="A74" s="85" t="s">
        <v>332</v>
      </c>
      <c r="B74" s="314">
        <f>'A5 Exploitation'!D158</f>
        <v>0</v>
      </c>
      <c r="C74" s="314"/>
      <c r="D74" s="78"/>
      <c r="E74" s="78"/>
      <c r="F74" s="78"/>
      <c r="G74" s="78"/>
      <c r="H74" s="78"/>
      <c r="I74" s="78"/>
    </row>
    <row r="75" spans="1:10" ht="33" customHeight="1" x14ac:dyDescent="0.25">
      <c r="A75" s="85" t="s">
        <v>333</v>
      </c>
      <c r="B75" s="314">
        <f>'A6 Exploitation'!D158</f>
        <v>0</v>
      </c>
      <c r="C75" s="31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3" t="s">
        <v>339</v>
      </c>
      <c r="C78" s="313"/>
      <c r="D78" s="78"/>
      <c r="E78" s="78"/>
      <c r="F78" s="78"/>
      <c r="G78" s="78"/>
      <c r="H78" s="78"/>
      <c r="I78" s="78"/>
      <c r="J78" s="77" t="str">
        <f>D18</f>
        <v>MEDINA JADIDA</v>
      </c>
    </row>
    <row r="79" spans="1:10" ht="33" customHeight="1" x14ac:dyDescent="0.25">
      <c r="A79" s="86" t="s">
        <v>328</v>
      </c>
      <c r="B79" s="314">
        <f>'A1 Exploitation'!D205</f>
        <v>1</v>
      </c>
      <c r="C79" s="314"/>
      <c r="D79" s="78"/>
      <c r="E79" s="78"/>
      <c r="F79" s="78"/>
      <c r="G79" s="78"/>
      <c r="H79" s="78"/>
      <c r="I79" s="78"/>
    </row>
    <row r="80" spans="1:10" ht="33" customHeight="1" x14ac:dyDescent="0.25">
      <c r="A80" s="85" t="s">
        <v>329</v>
      </c>
      <c r="B80" s="314">
        <f>'A2 Exploitation'!D205</f>
        <v>0.63636363636363635</v>
      </c>
      <c r="C80" s="314"/>
      <c r="D80" s="78"/>
      <c r="E80" s="78"/>
      <c r="F80" s="78"/>
      <c r="G80" s="78"/>
      <c r="H80" s="78"/>
      <c r="I80" s="78"/>
    </row>
    <row r="81" spans="1:10" ht="33" customHeight="1" x14ac:dyDescent="0.25">
      <c r="A81" s="86" t="s">
        <v>330</v>
      </c>
      <c r="B81" s="314">
        <f>'A3 Exploitation'!D205</f>
        <v>0.95161290322580649</v>
      </c>
      <c r="C81" s="314"/>
      <c r="D81" s="78"/>
      <c r="E81" s="78"/>
      <c r="F81" s="78"/>
      <c r="G81" s="78"/>
      <c r="H81" s="78"/>
      <c r="I81" s="78"/>
    </row>
    <row r="82" spans="1:10" ht="33" customHeight="1" x14ac:dyDescent="0.25">
      <c r="A82" s="86" t="s">
        <v>331</v>
      </c>
      <c r="B82" s="314">
        <f>'A4 Exploitation'!D205</f>
        <v>0.8125</v>
      </c>
      <c r="C82" s="314"/>
      <c r="D82" s="78"/>
      <c r="E82" s="78"/>
      <c r="F82" s="78"/>
      <c r="G82" s="78"/>
      <c r="H82" s="78"/>
      <c r="I82" s="78"/>
    </row>
    <row r="83" spans="1:10" ht="33" customHeight="1" x14ac:dyDescent="0.25">
      <c r="A83" s="85" t="s">
        <v>332</v>
      </c>
      <c r="B83" s="314">
        <f>'A5 Exploitation'!D205</f>
        <v>0</v>
      </c>
      <c r="C83" s="314"/>
      <c r="D83" s="78"/>
      <c r="E83" s="78"/>
      <c r="F83" s="78"/>
      <c r="G83" s="78"/>
      <c r="H83" s="78"/>
      <c r="I83" s="78"/>
    </row>
    <row r="84" spans="1:10" ht="33" customHeight="1" x14ac:dyDescent="0.25">
      <c r="A84" s="85" t="s">
        <v>333</v>
      </c>
      <c r="B84" s="314">
        <f>'A6 Exploitation'!D205</f>
        <v>0</v>
      </c>
      <c r="C84" s="31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3" t="s">
        <v>340</v>
      </c>
      <c r="C87" s="313"/>
      <c r="D87" s="78"/>
      <c r="E87" s="78"/>
      <c r="F87" s="78"/>
      <c r="G87" s="78"/>
      <c r="H87" s="78"/>
      <c r="I87" s="78"/>
      <c r="J87" s="77" t="str">
        <f>D18</f>
        <v>MEDINA JADIDA</v>
      </c>
    </row>
    <row r="88" spans="1:10" ht="33" customHeight="1" x14ac:dyDescent="0.25">
      <c r="A88" s="86" t="s">
        <v>328</v>
      </c>
      <c r="B88" s="314">
        <f>'A1 Exploitation'!D266</f>
        <v>0.9242424242424242</v>
      </c>
      <c r="C88" s="314"/>
      <c r="D88" s="78"/>
      <c r="E88" s="78"/>
      <c r="F88" s="78"/>
      <c r="G88" s="78"/>
      <c r="H88" s="78"/>
      <c r="I88" s="78"/>
    </row>
    <row r="89" spans="1:10" ht="33" customHeight="1" x14ac:dyDescent="0.25">
      <c r="A89" s="85" t="s">
        <v>329</v>
      </c>
      <c r="B89" s="314">
        <f>'A2 Exploitation'!D266</f>
        <v>0.93939393939393945</v>
      </c>
      <c r="C89" s="314"/>
      <c r="D89" s="78"/>
      <c r="E89" s="78"/>
      <c r="F89" s="78"/>
      <c r="G89" s="78"/>
      <c r="H89" s="78"/>
      <c r="I89" s="78"/>
    </row>
    <row r="90" spans="1:10" ht="33" customHeight="1" x14ac:dyDescent="0.25">
      <c r="A90" s="86" t="s">
        <v>330</v>
      </c>
      <c r="B90" s="314">
        <f>'A3 Exploitation'!D266</f>
        <v>0.93902439024390238</v>
      </c>
      <c r="C90" s="314"/>
      <c r="D90" s="78"/>
      <c r="E90" s="78"/>
      <c r="F90" s="78"/>
      <c r="G90" s="78"/>
      <c r="H90" s="78"/>
      <c r="I90" s="78"/>
    </row>
    <row r="91" spans="1:10" ht="33" customHeight="1" x14ac:dyDescent="0.25">
      <c r="A91" s="86" t="s">
        <v>331</v>
      </c>
      <c r="B91" s="314">
        <f>'A4 Exploitation'!D266</f>
        <v>0.97560975609756095</v>
      </c>
      <c r="C91" s="314"/>
      <c r="D91" s="78"/>
      <c r="E91" s="78"/>
      <c r="F91" s="78"/>
      <c r="G91" s="78"/>
      <c r="H91" s="78"/>
      <c r="I91" s="78"/>
    </row>
    <row r="92" spans="1:10" ht="33" customHeight="1" x14ac:dyDescent="0.25">
      <c r="A92" s="85" t="s">
        <v>332</v>
      </c>
      <c r="B92" s="314">
        <f>'A5 Exploitation'!D266</f>
        <v>0</v>
      </c>
      <c r="C92" s="314"/>
      <c r="D92" s="78"/>
      <c r="E92" s="78"/>
      <c r="F92" s="78"/>
      <c r="G92" s="78"/>
      <c r="H92" s="78"/>
      <c r="I92" s="78"/>
    </row>
    <row r="93" spans="1:10" ht="33" customHeight="1" x14ac:dyDescent="0.25">
      <c r="A93" s="85" t="s">
        <v>333</v>
      </c>
      <c r="B93" s="314">
        <f>'A6 Exploitation'!D266</f>
        <v>0</v>
      </c>
      <c r="C93" s="31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3" t="s">
        <v>341</v>
      </c>
      <c r="C96" s="313"/>
      <c r="D96" s="78"/>
      <c r="E96" s="78"/>
      <c r="F96" s="78"/>
      <c r="G96" s="78"/>
      <c r="H96" s="78"/>
      <c r="I96" s="78"/>
      <c r="J96" s="77" t="str">
        <f>D18</f>
        <v>MEDINA JADIDA</v>
      </c>
    </row>
    <row r="97" spans="1:10" ht="33" customHeight="1" x14ac:dyDescent="0.25">
      <c r="A97" s="86" t="s">
        <v>328</v>
      </c>
      <c r="B97" s="314">
        <f>'A1 Exploitation'!D318</f>
        <v>0.98571428571428577</v>
      </c>
      <c r="C97" s="314"/>
      <c r="D97" s="78"/>
      <c r="E97" s="78"/>
      <c r="F97" s="78"/>
      <c r="G97" s="78"/>
      <c r="H97" s="78"/>
      <c r="I97" s="78"/>
    </row>
    <row r="98" spans="1:10" ht="33" customHeight="1" x14ac:dyDescent="0.25">
      <c r="A98" s="85" t="s">
        <v>329</v>
      </c>
      <c r="B98" s="314">
        <f>'A2 Exploitation'!D318</f>
        <v>0.94285714285714284</v>
      </c>
      <c r="C98" s="314"/>
      <c r="D98" s="78"/>
      <c r="E98" s="78"/>
      <c r="F98" s="78"/>
      <c r="G98" s="78"/>
      <c r="H98" s="78"/>
      <c r="I98" s="78"/>
    </row>
    <row r="99" spans="1:10" ht="33" customHeight="1" x14ac:dyDescent="0.25">
      <c r="A99" s="86" t="s">
        <v>330</v>
      </c>
      <c r="B99" s="314">
        <f>'A3 Exploitation'!D318</f>
        <v>0.77777777777777779</v>
      </c>
      <c r="C99" s="314"/>
      <c r="D99" s="78"/>
      <c r="E99" s="78"/>
      <c r="F99" s="78"/>
      <c r="G99" s="78"/>
      <c r="H99" s="78"/>
      <c r="I99" s="78"/>
    </row>
    <row r="100" spans="1:10" ht="33" customHeight="1" x14ac:dyDescent="0.25">
      <c r="A100" s="86" t="s">
        <v>331</v>
      </c>
      <c r="B100" s="314">
        <f>'A4 Exploitation'!D318</f>
        <v>1</v>
      </c>
      <c r="C100" s="314"/>
      <c r="D100" s="78"/>
      <c r="E100" s="78"/>
      <c r="F100" s="78"/>
      <c r="G100" s="78"/>
      <c r="H100" s="78"/>
      <c r="I100" s="78"/>
    </row>
    <row r="101" spans="1:10" ht="33" customHeight="1" x14ac:dyDescent="0.25">
      <c r="A101" s="85" t="s">
        <v>332</v>
      </c>
      <c r="B101" s="314">
        <f>'A5 Exploitation'!D318</f>
        <v>0</v>
      </c>
      <c r="C101" s="314"/>
      <c r="D101" s="78"/>
      <c r="E101" s="78"/>
      <c r="F101" s="78"/>
      <c r="G101" s="78"/>
      <c r="H101" s="78"/>
      <c r="I101" s="78"/>
    </row>
    <row r="102" spans="1:10" ht="33" customHeight="1" x14ac:dyDescent="0.25">
      <c r="A102" s="85" t="s">
        <v>333</v>
      </c>
      <c r="B102" s="314">
        <f>'A6 Exploitation'!D318</f>
        <v>0</v>
      </c>
      <c r="C102" s="31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3" t="s">
        <v>342</v>
      </c>
      <c r="C105" s="313"/>
      <c r="D105" s="78"/>
      <c r="E105" s="78"/>
      <c r="F105" s="78"/>
      <c r="G105" s="78"/>
      <c r="H105" s="78"/>
      <c r="I105" s="78"/>
      <c r="J105" s="77" t="str">
        <f>D18</f>
        <v>MEDINA JADIDA</v>
      </c>
    </row>
    <row r="106" spans="1:10" ht="33" customHeight="1" x14ac:dyDescent="0.25">
      <c r="A106" s="86" t="s">
        <v>328</v>
      </c>
      <c r="B106" s="314">
        <f>'A1 Exploitation'!D358</f>
        <v>1</v>
      </c>
      <c r="C106" s="314"/>
      <c r="D106" s="78"/>
      <c r="E106" s="78"/>
      <c r="F106" s="78"/>
      <c r="G106" s="78"/>
      <c r="H106" s="78"/>
      <c r="I106" s="78"/>
    </row>
    <row r="107" spans="1:10" ht="33" customHeight="1" x14ac:dyDescent="0.25">
      <c r="A107" s="85" t="s">
        <v>329</v>
      </c>
      <c r="B107" s="314">
        <f>'A2 Exploitation'!D358</f>
        <v>0.97916666666666663</v>
      </c>
      <c r="C107" s="314"/>
      <c r="D107" s="78"/>
      <c r="E107" s="78"/>
      <c r="F107" s="78"/>
      <c r="G107" s="78"/>
      <c r="H107" s="78"/>
      <c r="I107" s="78"/>
    </row>
    <row r="108" spans="1:10" ht="33" customHeight="1" x14ac:dyDescent="0.25">
      <c r="A108" s="86" t="s">
        <v>330</v>
      </c>
      <c r="B108" s="314">
        <f>'A3 Exploitation'!D358</f>
        <v>0.97727272727272729</v>
      </c>
      <c r="C108" s="314"/>
      <c r="D108" s="78"/>
      <c r="E108" s="78"/>
      <c r="F108" s="78"/>
      <c r="G108" s="78"/>
      <c r="H108" s="78"/>
      <c r="I108" s="78"/>
    </row>
    <row r="109" spans="1:10" ht="33" customHeight="1" x14ac:dyDescent="0.25">
      <c r="A109" s="86" t="s">
        <v>331</v>
      </c>
      <c r="B109" s="314">
        <f>'A4 Exploitation'!D358</f>
        <v>1</v>
      </c>
      <c r="C109" s="314"/>
      <c r="D109" s="78"/>
      <c r="E109" s="78"/>
      <c r="F109" s="78"/>
      <c r="G109" s="78"/>
      <c r="H109" s="78"/>
      <c r="I109" s="78"/>
    </row>
    <row r="110" spans="1:10" ht="33" customHeight="1" x14ac:dyDescent="0.25">
      <c r="A110" s="85" t="s">
        <v>332</v>
      </c>
      <c r="B110" s="314">
        <f>'A5 Exploitation'!D358</f>
        <v>0</v>
      </c>
      <c r="C110" s="314"/>
      <c r="D110" s="78"/>
      <c r="E110" s="78"/>
      <c r="F110" s="78"/>
      <c r="G110" s="78"/>
      <c r="H110" s="78"/>
      <c r="I110" s="78"/>
    </row>
    <row r="111" spans="1:10" ht="33" customHeight="1" x14ac:dyDescent="0.25">
      <c r="A111" s="85" t="s">
        <v>333</v>
      </c>
      <c r="B111" s="314">
        <f>'A6 Exploitation'!D358</f>
        <v>0</v>
      </c>
      <c r="C111" s="31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3" t="s">
        <v>343</v>
      </c>
      <c r="C114" s="313"/>
      <c r="D114" s="78"/>
      <c r="E114" s="78"/>
      <c r="F114" s="78"/>
      <c r="G114" s="78"/>
      <c r="H114" s="78"/>
      <c r="I114" s="78"/>
      <c r="J114" s="77" t="str">
        <f>D18</f>
        <v>MEDINA JADIDA</v>
      </c>
    </row>
    <row r="115" spans="1:10" ht="33" customHeight="1" x14ac:dyDescent="0.25">
      <c r="A115" s="86" t="s">
        <v>328</v>
      </c>
      <c r="B115" s="314">
        <f>'A1 Exploitation'!D391</f>
        <v>1</v>
      </c>
      <c r="C115" s="314"/>
      <c r="D115" s="78"/>
      <c r="E115" s="78"/>
      <c r="F115" s="78"/>
      <c r="G115" s="78"/>
      <c r="H115" s="78"/>
      <c r="I115" s="78"/>
    </row>
    <row r="116" spans="1:10" ht="33" customHeight="1" x14ac:dyDescent="0.25">
      <c r="A116" s="85" t="s">
        <v>329</v>
      </c>
      <c r="B116" s="314">
        <f>'A2 Exploitation'!D391</f>
        <v>0.97058823529411764</v>
      </c>
      <c r="C116" s="314"/>
      <c r="D116" s="78"/>
      <c r="E116" s="78"/>
      <c r="F116" s="78"/>
      <c r="G116" s="78"/>
      <c r="H116" s="78"/>
      <c r="I116" s="78"/>
    </row>
    <row r="117" spans="1:10" ht="33" customHeight="1" x14ac:dyDescent="0.25">
      <c r="A117" s="86" t="s">
        <v>330</v>
      </c>
      <c r="B117" s="314">
        <f>'A3 Exploitation'!D391</f>
        <v>1</v>
      </c>
      <c r="C117" s="314"/>
      <c r="D117" s="78"/>
      <c r="E117" s="78"/>
      <c r="F117" s="78"/>
      <c r="G117" s="78"/>
      <c r="H117" s="78"/>
      <c r="I117" s="78"/>
    </row>
    <row r="118" spans="1:10" ht="33" customHeight="1" x14ac:dyDescent="0.25">
      <c r="A118" s="86" t="s">
        <v>331</v>
      </c>
      <c r="B118" s="314">
        <f>'A4 Exploitation'!D391</f>
        <v>0.96875</v>
      </c>
      <c r="C118" s="314"/>
      <c r="D118" s="78"/>
      <c r="E118" s="78"/>
      <c r="F118" s="78"/>
      <c r="G118" s="78"/>
      <c r="H118" s="78"/>
      <c r="I118" s="78"/>
    </row>
    <row r="119" spans="1:10" ht="33" customHeight="1" x14ac:dyDescent="0.25">
      <c r="A119" s="85" t="s">
        <v>332</v>
      </c>
      <c r="B119" s="314">
        <f>'A5 Exploitation'!D391</f>
        <v>0</v>
      </c>
      <c r="C119" s="314"/>
      <c r="D119" s="78"/>
      <c r="E119" s="78"/>
      <c r="F119" s="78"/>
      <c r="G119" s="78"/>
      <c r="H119" s="78"/>
      <c r="I119" s="78"/>
    </row>
    <row r="120" spans="1:10" ht="33" customHeight="1" x14ac:dyDescent="0.25">
      <c r="A120" s="85" t="s">
        <v>333</v>
      </c>
      <c r="B120" s="314">
        <f>'A6 Exploitation'!D391</f>
        <v>0</v>
      </c>
      <c r="C120" s="31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3" t="s">
        <v>344</v>
      </c>
      <c r="C123" s="313"/>
      <c r="D123" s="78"/>
      <c r="E123" s="78"/>
      <c r="F123" s="78"/>
      <c r="G123" s="78"/>
      <c r="H123" s="78"/>
      <c r="I123" s="78"/>
      <c r="J123" s="77" t="str">
        <f>D18</f>
        <v>MEDINA JADIDA</v>
      </c>
    </row>
    <row r="124" spans="1:10" ht="33" customHeight="1" x14ac:dyDescent="0.25">
      <c r="A124" s="86" t="s">
        <v>328</v>
      </c>
      <c r="B124" s="314">
        <f>'A1 Exploitation'!D444</f>
        <v>1</v>
      </c>
      <c r="C124" s="314"/>
      <c r="D124" s="78"/>
      <c r="E124" s="78"/>
      <c r="F124" s="78"/>
      <c r="G124" s="78"/>
      <c r="H124" s="78"/>
      <c r="I124" s="78"/>
    </row>
    <row r="125" spans="1:10" ht="33" customHeight="1" x14ac:dyDescent="0.25">
      <c r="A125" s="85" t="s">
        <v>329</v>
      </c>
      <c r="B125" s="314">
        <f>'A2 Exploitation'!D444</f>
        <v>0.98275862068965514</v>
      </c>
      <c r="C125" s="314"/>
      <c r="D125" s="78"/>
      <c r="E125" s="78"/>
      <c r="F125" s="78"/>
      <c r="G125" s="78"/>
      <c r="H125" s="78"/>
      <c r="I125" s="78"/>
    </row>
    <row r="126" spans="1:10" ht="33" customHeight="1" x14ac:dyDescent="0.25">
      <c r="A126" s="86" t="s">
        <v>330</v>
      </c>
      <c r="B126" s="314">
        <f>'A3 Exploitation'!D444</f>
        <v>1.037037037037037</v>
      </c>
      <c r="C126" s="314"/>
      <c r="D126" s="78"/>
      <c r="E126" s="78"/>
      <c r="F126" s="78"/>
      <c r="G126" s="78"/>
      <c r="H126" s="78"/>
      <c r="I126" s="78"/>
    </row>
    <row r="127" spans="1:10" ht="33" customHeight="1" x14ac:dyDescent="0.25">
      <c r="A127" s="86" t="s">
        <v>331</v>
      </c>
      <c r="B127" s="314">
        <f>'A4 Exploitation'!D444</f>
        <v>0.9821428571428571</v>
      </c>
      <c r="C127" s="314"/>
      <c r="D127" s="78"/>
      <c r="E127" s="78"/>
      <c r="F127" s="78"/>
      <c r="G127" s="78"/>
      <c r="H127" s="78"/>
      <c r="I127" s="78"/>
    </row>
    <row r="128" spans="1:10" ht="33" customHeight="1" x14ac:dyDescent="0.25">
      <c r="A128" s="85" t="s">
        <v>332</v>
      </c>
      <c r="B128" s="314">
        <f>'A5 Exploitation'!D444</f>
        <v>0</v>
      </c>
      <c r="C128" s="314"/>
      <c r="D128" s="78"/>
      <c r="E128" s="78"/>
      <c r="F128" s="78"/>
      <c r="G128" s="78"/>
      <c r="H128" s="78"/>
      <c r="I128" s="78"/>
    </row>
    <row r="129" spans="1:10" ht="33" customHeight="1" x14ac:dyDescent="0.25">
      <c r="A129" s="85" t="s">
        <v>333</v>
      </c>
      <c r="B129" s="314">
        <f>'A6 Exploitation'!D444</f>
        <v>0</v>
      </c>
      <c r="C129" s="31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3" t="s">
        <v>345</v>
      </c>
      <c r="C132" s="313"/>
      <c r="D132" s="78"/>
      <c r="E132" s="78"/>
      <c r="F132" s="78"/>
      <c r="G132" s="78"/>
      <c r="H132" s="78"/>
      <c r="I132" s="78"/>
      <c r="J132" s="77" t="str">
        <f>D18</f>
        <v>MEDINA JADIDA</v>
      </c>
    </row>
    <row r="133" spans="1:10" ht="33" customHeight="1" x14ac:dyDescent="0.25">
      <c r="A133" s="86" t="s">
        <v>328</v>
      </c>
      <c r="B133" s="314">
        <f>'A1 Exploitation'!D481</f>
        <v>1</v>
      </c>
      <c r="C133" s="314"/>
      <c r="D133" s="78"/>
      <c r="E133" s="78"/>
      <c r="F133" s="78"/>
      <c r="G133" s="78"/>
      <c r="H133" s="78"/>
      <c r="I133" s="78"/>
    </row>
    <row r="134" spans="1:10" ht="33" customHeight="1" x14ac:dyDescent="0.25">
      <c r="A134" s="85" t="s">
        <v>329</v>
      </c>
      <c r="B134" s="314">
        <f>'A2 Exploitation'!D481</f>
        <v>0.9</v>
      </c>
      <c r="C134" s="314"/>
      <c r="D134" s="78"/>
      <c r="E134" s="78"/>
      <c r="F134" s="78"/>
      <c r="G134" s="78"/>
      <c r="H134" s="78"/>
      <c r="I134" s="78"/>
    </row>
    <row r="135" spans="1:10" ht="33" customHeight="1" x14ac:dyDescent="0.25">
      <c r="A135" s="86" t="s">
        <v>330</v>
      </c>
      <c r="B135" s="314">
        <f>'A3 Exploitation'!D481</f>
        <v>0.89473684210526316</v>
      </c>
      <c r="C135" s="314"/>
      <c r="D135" s="78"/>
      <c r="E135" s="78"/>
      <c r="F135" s="78"/>
      <c r="G135" s="78"/>
      <c r="H135" s="78"/>
      <c r="I135" s="78"/>
    </row>
    <row r="136" spans="1:10" ht="33" customHeight="1" x14ac:dyDescent="0.25">
      <c r="A136" s="86" t="s">
        <v>331</v>
      </c>
      <c r="B136" s="314">
        <f>'A4 Exploitation'!D481</f>
        <v>0.9285714285714286</v>
      </c>
      <c r="C136" s="314"/>
      <c r="D136" s="78"/>
      <c r="E136" s="78"/>
      <c r="F136" s="78"/>
      <c r="G136" s="78"/>
      <c r="H136" s="78"/>
      <c r="I136" s="78"/>
    </row>
    <row r="137" spans="1:10" ht="33" customHeight="1" x14ac:dyDescent="0.25">
      <c r="A137" s="85" t="s">
        <v>332</v>
      </c>
      <c r="B137" s="314">
        <f>'A5 Exploitation'!D481</f>
        <v>0</v>
      </c>
      <c r="C137" s="314"/>
      <c r="D137" s="78"/>
      <c r="E137" s="78"/>
      <c r="F137" s="78"/>
      <c r="G137" s="78"/>
      <c r="H137" s="78"/>
      <c r="I137" s="78"/>
    </row>
    <row r="138" spans="1:10" ht="33" customHeight="1" x14ac:dyDescent="0.25">
      <c r="A138" s="85" t="s">
        <v>333</v>
      </c>
      <c r="B138" s="314">
        <f>'A6 Exploitation'!D481</f>
        <v>0</v>
      </c>
      <c r="C138" s="31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3" t="s">
        <v>346</v>
      </c>
      <c r="C141" s="313"/>
      <c r="D141" s="78"/>
      <c r="E141" s="78"/>
      <c r="F141" s="78"/>
      <c r="G141" s="78"/>
      <c r="H141" s="78"/>
      <c r="I141" s="78"/>
      <c r="J141" s="77" t="str">
        <f>D18</f>
        <v>MEDINA JADIDA</v>
      </c>
    </row>
    <row r="142" spans="1:10" ht="33" customHeight="1" x14ac:dyDescent="0.25">
      <c r="A142" s="86" t="s">
        <v>328</v>
      </c>
      <c r="B142" s="314">
        <f>'A1 Exploitation'!D503</f>
        <v>1</v>
      </c>
      <c r="C142" s="314"/>
      <c r="D142" s="78"/>
      <c r="E142" s="78"/>
      <c r="F142" s="78"/>
      <c r="G142" s="78"/>
      <c r="H142" s="78"/>
      <c r="I142" s="78"/>
    </row>
    <row r="143" spans="1:10" ht="33" customHeight="1" x14ac:dyDescent="0.25">
      <c r="A143" s="85" t="s">
        <v>329</v>
      </c>
      <c r="B143" s="314">
        <f>'A2 Exploitation'!D503</f>
        <v>0.75</v>
      </c>
      <c r="C143" s="314"/>
      <c r="D143" s="78"/>
      <c r="E143" s="78"/>
      <c r="F143" s="78"/>
      <c r="G143" s="78"/>
      <c r="H143" s="78"/>
      <c r="I143" s="78"/>
    </row>
    <row r="144" spans="1:10" ht="33" customHeight="1" x14ac:dyDescent="0.25">
      <c r="A144" s="86" t="s">
        <v>330</v>
      </c>
      <c r="B144" s="314">
        <f>'A3 Exploitation'!D503</f>
        <v>1</v>
      </c>
      <c r="C144" s="314"/>
      <c r="D144" s="78"/>
      <c r="E144" s="78"/>
      <c r="F144" s="78"/>
      <c r="G144" s="78"/>
      <c r="H144" s="78"/>
      <c r="I144" s="78"/>
    </row>
    <row r="145" spans="1:10" ht="33" customHeight="1" x14ac:dyDescent="0.25">
      <c r="A145" s="86" t="s">
        <v>331</v>
      </c>
      <c r="B145" s="314">
        <f>'A4 Exploitation'!D503</f>
        <v>1</v>
      </c>
      <c r="C145" s="314"/>
      <c r="D145" s="78"/>
      <c r="E145" s="78"/>
      <c r="F145" s="78"/>
      <c r="G145" s="78"/>
      <c r="H145" s="78"/>
      <c r="I145" s="78"/>
    </row>
    <row r="146" spans="1:10" ht="33" customHeight="1" x14ac:dyDescent="0.25">
      <c r="A146" s="85" t="s">
        <v>332</v>
      </c>
      <c r="B146" s="314">
        <f>'A5 Exploitation'!D503</f>
        <v>0</v>
      </c>
      <c r="C146" s="314"/>
      <c r="D146" s="78"/>
      <c r="E146" s="78"/>
      <c r="F146" s="78"/>
      <c r="G146" s="78"/>
      <c r="H146" s="78"/>
      <c r="I146" s="78"/>
    </row>
    <row r="147" spans="1:10" ht="33" customHeight="1" x14ac:dyDescent="0.25">
      <c r="A147" s="85" t="s">
        <v>333</v>
      </c>
      <c r="B147" s="314">
        <f>'A6 Exploitation'!D503</f>
        <v>0</v>
      </c>
      <c r="C147" s="31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3" t="s">
        <v>347</v>
      </c>
      <c r="C150" s="313"/>
      <c r="D150" s="78"/>
      <c r="E150" s="78"/>
      <c r="F150" s="78"/>
      <c r="G150" s="78"/>
      <c r="H150" s="78"/>
      <c r="I150" s="78"/>
      <c r="J150" s="77" t="str">
        <f>D18</f>
        <v>MEDINA JADIDA</v>
      </c>
    </row>
    <row r="151" spans="1:10" ht="33" customHeight="1" x14ac:dyDescent="0.25">
      <c r="A151" s="86" t="s">
        <v>328</v>
      </c>
      <c r="B151" s="314">
        <f>'A1 Exploitation'!D514</f>
        <v>1</v>
      </c>
      <c r="C151" s="314"/>
      <c r="D151" s="78"/>
      <c r="E151" s="78"/>
      <c r="F151" s="78"/>
      <c r="G151" s="78"/>
      <c r="H151" s="78"/>
      <c r="I151" s="78"/>
    </row>
    <row r="152" spans="1:10" ht="33" customHeight="1" x14ac:dyDescent="0.25">
      <c r="A152" s="85" t="s">
        <v>329</v>
      </c>
      <c r="B152" s="314">
        <f>'A2 Exploitation'!D514</f>
        <v>1</v>
      </c>
      <c r="C152" s="314"/>
      <c r="D152" s="78"/>
      <c r="E152" s="78"/>
      <c r="F152" s="78"/>
      <c r="G152" s="78"/>
      <c r="H152" s="78"/>
      <c r="I152" s="78"/>
    </row>
    <row r="153" spans="1:10" ht="33" customHeight="1" x14ac:dyDescent="0.25">
      <c r="A153" s="86" t="s">
        <v>330</v>
      </c>
      <c r="B153" s="314">
        <f>'A3 Exploitation'!D514</f>
        <v>0.66666666666666663</v>
      </c>
      <c r="C153" s="314"/>
      <c r="D153" s="78"/>
      <c r="E153" s="78"/>
      <c r="F153" s="78"/>
      <c r="G153" s="78"/>
      <c r="H153" s="78"/>
      <c r="I153" s="78"/>
    </row>
    <row r="154" spans="1:10" ht="33" customHeight="1" x14ac:dyDescent="0.25">
      <c r="A154" s="86" t="s">
        <v>331</v>
      </c>
      <c r="B154" s="314">
        <f>'A4 Exploitation'!D514</f>
        <v>1</v>
      </c>
      <c r="C154" s="314"/>
      <c r="D154" s="78"/>
      <c r="E154" s="78"/>
      <c r="F154" s="78"/>
      <c r="G154" s="78"/>
      <c r="H154" s="78"/>
      <c r="I154" s="78"/>
    </row>
    <row r="155" spans="1:10" ht="33" customHeight="1" x14ac:dyDescent="0.25">
      <c r="A155" s="85" t="s">
        <v>332</v>
      </c>
      <c r="B155" s="314">
        <f>'A5 Exploitation'!D514</f>
        <v>0</v>
      </c>
      <c r="C155" s="314"/>
      <c r="D155" s="78"/>
      <c r="E155" s="78"/>
      <c r="F155" s="78"/>
      <c r="G155" s="78"/>
      <c r="H155" s="78"/>
      <c r="I155" s="78"/>
    </row>
    <row r="156" spans="1:10" ht="33" customHeight="1" x14ac:dyDescent="0.25">
      <c r="A156" s="85" t="s">
        <v>333</v>
      </c>
      <c r="B156" s="314">
        <f>'A6 Exploitation'!D514</f>
        <v>0</v>
      </c>
      <c r="C156" s="31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7"/>
      <c r="C159" s="317"/>
      <c r="D159" s="78"/>
      <c r="E159" s="78"/>
      <c r="F159" s="78"/>
      <c r="G159" s="78"/>
      <c r="H159" s="78"/>
      <c r="I159" s="78"/>
    </row>
    <row r="160" spans="1:10" ht="33" customHeight="1" x14ac:dyDescent="0.25">
      <c r="A160" s="85" t="s">
        <v>326</v>
      </c>
      <c r="B160" s="313" t="s">
        <v>348</v>
      </c>
      <c r="C160" s="313"/>
      <c r="D160" s="78"/>
      <c r="E160" s="78"/>
      <c r="F160" s="78"/>
      <c r="G160" s="78"/>
      <c r="H160" s="78"/>
      <c r="I160" s="78"/>
      <c r="J160" s="77" t="str">
        <f>D18</f>
        <v>MEDINA JADIDA</v>
      </c>
    </row>
    <row r="161" spans="1:10" ht="33" customHeight="1" x14ac:dyDescent="0.25">
      <c r="A161" s="86" t="s">
        <v>328</v>
      </c>
      <c r="B161" s="314">
        <f>'A1 Exploitation'!D534</f>
        <v>1</v>
      </c>
      <c r="C161" s="314"/>
      <c r="D161" s="78"/>
      <c r="E161" s="78"/>
      <c r="F161" s="78"/>
      <c r="G161" s="78"/>
      <c r="H161" s="78"/>
      <c r="I161" s="78"/>
    </row>
    <row r="162" spans="1:10" ht="33" customHeight="1" x14ac:dyDescent="0.25">
      <c r="A162" s="85" t="s">
        <v>329</v>
      </c>
      <c r="B162" s="314">
        <f>'A2 Exploitation'!D534</f>
        <v>1</v>
      </c>
      <c r="C162" s="314"/>
      <c r="D162" s="78"/>
      <c r="E162" s="78"/>
      <c r="F162" s="78"/>
      <c r="G162" s="78"/>
      <c r="H162" s="78"/>
      <c r="I162" s="78"/>
    </row>
    <row r="163" spans="1:10" ht="33" customHeight="1" x14ac:dyDescent="0.25">
      <c r="A163" s="86" t="s">
        <v>330</v>
      </c>
      <c r="B163" s="314">
        <f>'A3 Exploitation'!D534</f>
        <v>0.9</v>
      </c>
      <c r="C163" s="314"/>
      <c r="D163" s="78"/>
      <c r="E163" s="78"/>
      <c r="F163" s="78"/>
      <c r="G163" s="78"/>
      <c r="H163" s="78"/>
      <c r="I163" s="78"/>
    </row>
    <row r="164" spans="1:10" ht="33" customHeight="1" x14ac:dyDescent="0.25">
      <c r="A164" s="86" t="s">
        <v>331</v>
      </c>
      <c r="B164" s="314">
        <f>'A4 Exploitation'!D534</f>
        <v>0.96153846153846156</v>
      </c>
      <c r="C164" s="314"/>
    </row>
    <row r="165" spans="1:10" ht="33" customHeight="1" x14ac:dyDescent="0.25">
      <c r="A165" s="85" t="s">
        <v>332</v>
      </c>
      <c r="B165" s="314">
        <f>'A5 Exploitation'!D534</f>
        <v>0</v>
      </c>
      <c r="C165" s="314"/>
    </row>
    <row r="166" spans="1:10" ht="18" x14ac:dyDescent="0.25">
      <c r="A166" s="85" t="s">
        <v>333</v>
      </c>
      <c r="B166" s="314">
        <f>'A6 Exploitation'!D534</f>
        <v>0</v>
      </c>
      <c r="C166" s="314"/>
    </row>
    <row r="167" spans="1:10" ht="18.75" x14ac:dyDescent="0.25">
      <c r="A167" s="89"/>
      <c r="B167" s="82"/>
      <c r="C167" s="82"/>
    </row>
    <row r="168" spans="1:10" ht="33" customHeight="1" x14ac:dyDescent="0.25">
      <c r="A168" s="89"/>
      <c r="B168" s="82"/>
      <c r="C168" s="82"/>
    </row>
    <row r="169" spans="1:10" ht="33" customHeight="1" x14ac:dyDescent="0.25">
      <c r="A169" s="85" t="s">
        <v>326</v>
      </c>
      <c r="B169" s="313" t="s">
        <v>349</v>
      </c>
      <c r="C169" s="313"/>
      <c r="J169" s="77" t="str">
        <f>D18</f>
        <v>MEDINA JADIDA</v>
      </c>
    </row>
    <row r="170" spans="1:10" ht="33" customHeight="1" x14ac:dyDescent="0.25">
      <c r="A170" s="86" t="s">
        <v>328</v>
      </c>
      <c r="B170" s="314">
        <f>'A1 Exploitation'!D545</f>
        <v>1</v>
      </c>
      <c r="C170" s="314"/>
    </row>
    <row r="171" spans="1:10" ht="33" customHeight="1" x14ac:dyDescent="0.25">
      <c r="A171" s="85" t="s">
        <v>329</v>
      </c>
      <c r="B171" s="314">
        <f>'A2 Exploitation'!D545</f>
        <v>1</v>
      </c>
      <c r="C171" s="314"/>
    </row>
    <row r="172" spans="1:10" ht="33" customHeight="1" x14ac:dyDescent="0.25">
      <c r="A172" s="86" t="s">
        <v>330</v>
      </c>
      <c r="B172" s="314">
        <f>'A3 Exploitation'!D545</f>
        <v>1</v>
      </c>
      <c r="C172" s="314"/>
    </row>
    <row r="173" spans="1:10" ht="33" customHeight="1" x14ac:dyDescent="0.25">
      <c r="A173" s="86" t="s">
        <v>331</v>
      </c>
      <c r="B173" s="314">
        <f>'A4 Exploitation'!D545</f>
        <v>1</v>
      </c>
      <c r="C173" s="314"/>
    </row>
    <row r="174" spans="1:10" ht="33" customHeight="1" x14ac:dyDescent="0.25">
      <c r="A174" s="85" t="s">
        <v>332</v>
      </c>
      <c r="B174" s="314">
        <f>'A5 Exploitation'!D545</f>
        <v>0</v>
      </c>
      <c r="C174" s="314"/>
    </row>
    <row r="175" spans="1:10" ht="18" x14ac:dyDescent="0.25">
      <c r="A175" s="85" t="s">
        <v>333</v>
      </c>
      <c r="B175" s="314">
        <f>'A6 Exploitation'!D545</f>
        <v>0</v>
      </c>
      <c r="C175" s="314"/>
    </row>
    <row r="176" spans="1:10" ht="18.75" x14ac:dyDescent="0.25">
      <c r="A176" s="89"/>
      <c r="B176" s="82"/>
      <c r="C176" s="82"/>
    </row>
    <row r="177" spans="1:10" ht="33" customHeight="1" x14ac:dyDescent="0.25">
      <c r="A177" s="89"/>
      <c r="B177" s="82"/>
      <c r="C177" s="82"/>
    </row>
    <row r="178" spans="1:10" ht="33" customHeight="1" x14ac:dyDescent="0.25">
      <c r="A178" s="85" t="s">
        <v>326</v>
      </c>
      <c r="B178" s="313" t="s">
        <v>350</v>
      </c>
      <c r="C178" s="313"/>
      <c r="J178" s="77" t="str">
        <f>D18</f>
        <v>MEDINA JADIDA</v>
      </c>
    </row>
    <row r="179" spans="1:10" ht="33" customHeight="1" x14ac:dyDescent="0.25">
      <c r="A179" s="86" t="s">
        <v>328</v>
      </c>
      <c r="B179" s="314">
        <f>'A1 Technique'!D199</f>
        <v>0.96551724137931039</v>
      </c>
      <c r="C179" s="314"/>
    </row>
    <row r="180" spans="1:10" ht="33" customHeight="1" x14ac:dyDescent="0.25">
      <c r="A180" s="85" t="s">
        <v>329</v>
      </c>
      <c r="B180" s="314">
        <f>'A2 Technique'!D199</f>
        <v>0.89035087719298245</v>
      </c>
      <c r="C180" s="314"/>
    </row>
    <row r="181" spans="1:10" ht="33" customHeight="1" x14ac:dyDescent="0.25">
      <c r="A181" s="86" t="s">
        <v>330</v>
      </c>
      <c r="B181" s="314">
        <f>'A3 Technique'!D199</f>
        <v>0.92035398230088494</v>
      </c>
      <c r="C181" s="314"/>
    </row>
    <row r="182" spans="1:10" ht="33" customHeight="1" x14ac:dyDescent="0.25">
      <c r="A182" s="86" t="s">
        <v>331</v>
      </c>
      <c r="B182" s="314">
        <f>'A4 Technique'!D199</f>
        <v>0.92173913043478262</v>
      </c>
      <c r="C182" s="314"/>
    </row>
    <row r="183" spans="1:10" ht="33" customHeight="1" x14ac:dyDescent="0.25">
      <c r="A183" s="85" t="s">
        <v>332</v>
      </c>
      <c r="B183" s="314">
        <f>'A5 Technique'!D199</f>
        <v>0</v>
      </c>
      <c r="C183" s="314"/>
    </row>
    <row r="184" spans="1:10" ht="18" x14ac:dyDescent="0.25">
      <c r="A184" s="85" t="s">
        <v>333</v>
      </c>
      <c r="B184" s="314">
        <f>'A6 Technique'!D199</f>
        <v>0</v>
      </c>
      <c r="C184" s="31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B549"/>
  <sheetViews>
    <sheetView view="pageBreakPreview" zoomScale="60" workbookViewId="0">
      <selection activeCell="E4" sqref="E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0" t="s">
        <v>179</v>
      </c>
      <c r="B7" s="320"/>
      <c r="C7" s="320"/>
      <c r="D7" s="320"/>
      <c r="E7" s="320"/>
      <c r="F7" s="320"/>
      <c r="G7" s="125"/>
    </row>
    <row r="8" spans="1:7" ht="29.25" x14ac:dyDescent="0.45">
      <c r="A8" s="321" t="str">
        <f>'Page de garde'!D18</f>
        <v>MEDINA JADIDA</v>
      </c>
      <c r="B8" s="321"/>
      <c r="C8" s="321"/>
      <c r="D8" s="321"/>
      <c r="E8" s="321"/>
      <c r="F8" s="321"/>
      <c r="G8" s="125"/>
    </row>
    <row r="9" spans="1:7" ht="24" x14ac:dyDescent="0.45">
      <c r="A9" s="14" t="s">
        <v>42</v>
      </c>
      <c r="B9" s="322"/>
      <c r="C9" s="322"/>
      <c r="D9" s="322"/>
      <c r="E9" s="322"/>
      <c r="F9" s="322"/>
      <c r="G9" s="125"/>
    </row>
    <row r="10" spans="1:7" ht="24" x14ac:dyDescent="0.45">
      <c r="A10" s="15" t="s">
        <v>44</v>
      </c>
      <c r="B10" s="323"/>
      <c r="C10" s="323"/>
      <c r="D10" s="323"/>
      <c r="E10" s="323"/>
      <c r="F10" s="323"/>
      <c r="G10" s="125"/>
    </row>
    <row r="11" spans="1:7" ht="24" x14ac:dyDescent="0.45">
      <c r="A11" s="14" t="s">
        <v>43</v>
      </c>
      <c r="B11" s="318"/>
      <c r="C11" s="318"/>
      <c r="D11" s="318"/>
      <c r="E11" s="318"/>
      <c r="F11" s="318"/>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9" t="s">
        <v>379</v>
      </c>
      <c r="B38" s="330"/>
      <c r="C38" s="330"/>
      <c r="D38" s="330"/>
      <c r="E38" s="330"/>
      <c r="F38" s="33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6" t="s">
        <v>30</v>
      </c>
      <c r="B50" s="327" t="s">
        <v>31</v>
      </c>
      <c r="C50" s="327"/>
      <c r="D50" s="327" t="s">
        <v>46</v>
      </c>
      <c r="E50" s="328" t="s">
        <v>310</v>
      </c>
      <c r="F50" s="328" t="s">
        <v>360</v>
      </c>
      <c r="G50" s="127"/>
    </row>
    <row r="51" spans="1:7" ht="16.5" customHeight="1"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9" t="s">
        <v>379</v>
      </c>
      <c r="B94" s="330"/>
      <c r="C94" s="330"/>
      <c r="D94" s="330"/>
      <c r="E94" s="330"/>
      <c r="F94" s="33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6" t="s">
        <v>30</v>
      </c>
      <c r="B107" s="327" t="s">
        <v>31</v>
      </c>
      <c r="C107" s="327"/>
      <c r="D107" s="327" t="s">
        <v>46</v>
      </c>
      <c r="E107" s="328" t="s">
        <v>310</v>
      </c>
      <c r="F107" s="328" t="s">
        <v>360</v>
      </c>
    </row>
    <row r="108" spans="1:7" ht="16.5" customHeight="1"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6" t="s">
        <v>30</v>
      </c>
      <c r="B162" s="327" t="s">
        <v>31</v>
      </c>
      <c r="C162" s="327"/>
      <c r="D162" s="327" t="s">
        <v>46</v>
      </c>
      <c r="E162" s="328" t="s">
        <v>310</v>
      </c>
      <c r="F162" s="328" t="s">
        <v>360</v>
      </c>
      <c r="G162" s="127"/>
    </row>
    <row r="163" spans="1:7" ht="16.5" customHeight="1"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6" t="s">
        <v>30</v>
      </c>
      <c r="B209" s="327" t="s">
        <v>31</v>
      </c>
      <c r="C209" s="327"/>
      <c r="D209" s="327" t="s">
        <v>46</v>
      </c>
      <c r="E209" s="328" t="s">
        <v>310</v>
      </c>
      <c r="F209" s="328" t="s">
        <v>360</v>
      </c>
      <c r="G209" s="127"/>
    </row>
    <row r="210" spans="1:7" ht="16.5" customHeight="1"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5" t="s">
        <v>379</v>
      </c>
      <c r="B256" s="335"/>
      <c r="C256" s="335"/>
      <c r="D256" s="335"/>
      <c r="E256" s="335"/>
      <c r="F256" s="33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6" t="s">
        <v>30</v>
      </c>
      <c r="B270" s="327" t="s">
        <v>31</v>
      </c>
      <c r="C270" s="327"/>
      <c r="D270" s="327" t="s">
        <v>46</v>
      </c>
      <c r="E270" s="328" t="s">
        <v>310</v>
      </c>
      <c r="F270" s="328" t="s">
        <v>360</v>
      </c>
      <c r="G270" s="214"/>
    </row>
    <row r="271" spans="1:7" s="16" customFormat="1" ht="16.5" customHeigh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6" t="s">
        <v>30</v>
      </c>
      <c r="B322" s="327" t="s">
        <v>31</v>
      </c>
      <c r="C322" s="327"/>
      <c r="D322" s="327" t="s">
        <v>46</v>
      </c>
      <c r="E322" s="328" t="s">
        <v>310</v>
      </c>
      <c r="F322" s="328" t="s">
        <v>360</v>
      </c>
      <c r="G322" s="127"/>
    </row>
    <row r="323" spans="1:7" ht="16.5" customHeight="1"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6" t="s">
        <v>30</v>
      </c>
      <c r="B362" s="327" t="s">
        <v>31</v>
      </c>
      <c r="C362" s="327"/>
      <c r="D362" s="327" t="s">
        <v>46</v>
      </c>
      <c r="E362" s="328" t="s">
        <v>310</v>
      </c>
      <c r="F362" s="328" t="s">
        <v>360</v>
      </c>
      <c r="G362" s="127"/>
    </row>
    <row r="363" spans="1:7" ht="16.5" customHeight="1"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6" t="s">
        <v>30</v>
      </c>
      <c r="B395" s="327" t="s">
        <v>31</v>
      </c>
      <c r="C395" s="327"/>
      <c r="D395" s="327" t="s">
        <v>46</v>
      </c>
      <c r="E395" s="328" t="s">
        <v>310</v>
      </c>
      <c r="F395" s="328" t="s">
        <v>360</v>
      </c>
      <c r="G395" s="127"/>
    </row>
    <row r="396" spans="1:7" ht="16.5" customHeight="1"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6" t="s">
        <v>30</v>
      </c>
      <c r="B448" s="327" t="s">
        <v>31</v>
      </c>
      <c r="C448" s="327"/>
      <c r="D448" s="327" t="s">
        <v>46</v>
      </c>
      <c r="E448" s="328" t="s">
        <v>310</v>
      </c>
      <c r="F448" s="328" t="s">
        <v>360</v>
      </c>
      <c r="G448" s="127"/>
    </row>
    <row r="449" spans="1:6" ht="16.5" customHeight="1"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4"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0</v>
      </c>
      <c r="B484" s="124"/>
      <c r="C484" s="135"/>
      <c r="D484" s="124"/>
    </row>
    <row r="485" spans="1:7" ht="16.5" customHeight="1" x14ac:dyDescent="0.3">
      <c r="A485" s="326" t="s">
        <v>30</v>
      </c>
      <c r="B485" s="327" t="s">
        <v>31</v>
      </c>
      <c r="C485" s="327"/>
      <c r="D485" s="327" t="s">
        <v>46</v>
      </c>
      <c r="E485" s="328" t="s">
        <v>310</v>
      </c>
      <c r="F485" s="328" t="s">
        <v>360</v>
      </c>
      <c r="G485" s="127"/>
    </row>
    <row r="486" spans="1:7" ht="16.5" customHeight="1"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6" t="s">
        <v>30</v>
      </c>
      <c r="B507" s="327" t="s">
        <v>31</v>
      </c>
      <c r="C507" s="327"/>
      <c r="D507" s="327" t="s">
        <v>46</v>
      </c>
      <c r="E507" s="328" t="s">
        <v>310</v>
      </c>
      <c r="F507" s="328" t="s">
        <v>360</v>
      </c>
      <c r="G507" s="127"/>
    </row>
    <row r="508" spans="1:7" ht="16.5" customHeight="1" x14ac:dyDescent="0.3">
      <c r="A508" s="326"/>
      <c r="B508" s="41" t="s">
        <v>34</v>
      </c>
      <c r="C508" s="41" t="s">
        <v>33</v>
      </c>
      <c r="D508" s="327"/>
      <c r="E508" s="328"/>
      <c r="F508" s="32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6" t="s">
        <v>30</v>
      </c>
      <c r="B518" s="327" t="s">
        <v>31</v>
      </c>
      <c r="C518" s="327"/>
      <c r="D518" s="327" t="s">
        <v>46</v>
      </c>
      <c r="E518" s="328" t="s">
        <v>310</v>
      </c>
      <c r="F518" s="328" t="s">
        <v>360</v>
      </c>
      <c r="G518" s="127"/>
    </row>
    <row r="519" spans="1:7" ht="16.5" customHeight="1" x14ac:dyDescent="0.3">
      <c r="A519" s="326"/>
      <c r="B519" s="41" t="s">
        <v>34</v>
      </c>
      <c r="C519" s="41" t="s">
        <v>33</v>
      </c>
      <c r="D519" s="327"/>
      <c r="E519" s="328"/>
      <c r="F519" s="32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6" t="s">
        <v>30</v>
      </c>
      <c r="B538" s="327" t="s">
        <v>31</v>
      </c>
      <c r="C538" s="327"/>
      <c r="D538" s="327" t="s">
        <v>46</v>
      </c>
      <c r="E538" s="328" t="s">
        <v>310</v>
      </c>
      <c r="F538" s="328" t="s">
        <v>360</v>
      </c>
      <c r="G538" s="127"/>
    </row>
    <row r="539" spans="1:7" ht="16.5" customHeight="1" x14ac:dyDescent="0.3">
      <c r="A539" s="326"/>
      <c r="B539" s="41" t="s">
        <v>34</v>
      </c>
      <c r="C539" s="41" t="s">
        <v>33</v>
      </c>
      <c r="D539" s="327"/>
      <c r="E539" s="328"/>
      <c r="F539" s="32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nFGBfvZdJL5IpE4LFNHrB66tbhLwmQLmLoY88ojOT5S+flgaQVIGZwjzkVuV/rx9Yftw+JXq7p24q4yXUwXPBQ==" saltValue="UHVyoaH4+3lMxOwOLOMIN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99"/>
  <sheetViews>
    <sheetView view="pageBreakPreview" topLeftCell="A170"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3" t="s">
        <v>50</v>
      </c>
      <c r="B6" s="343"/>
      <c r="C6" s="343"/>
      <c r="D6" s="343"/>
      <c r="E6" s="343"/>
      <c r="F6" s="343"/>
      <c r="G6" s="125"/>
    </row>
    <row r="7" spans="1:7" s="12" customFormat="1" ht="21.75" customHeight="1" x14ac:dyDescent="0.45">
      <c r="A7" s="321" t="str">
        <f>'A5 Exploitation'!A8:F8</f>
        <v>MEDINA JADIDA</v>
      </c>
      <c r="B7" s="321"/>
      <c r="C7" s="321"/>
      <c r="D7" s="321"/>
      <c r="E7" s="321"/>
      <c r="F7" s="321"/>
      <c r="G7" s="125"/>
    </row>
    <row r="8" spans="1:7" s="12" customFormat="1" ht="24" x14ac:dyDescent="0.45">
      <c r="A8" s="14" t="s">
        <v>42</v>
      </c>
      <c r="B8" s="344">
        <f>'A5 Exploitation'!B9:F9</f>
        <v>0</v>
      </c>
      <c r="C8" s="344"/>
      <c r="D8" s="344"/>
      <c r="E8" s="344"/>
      <c r="F8" s="344"/>
      <c r="G8" s="125"/>
    </row>
    <row r="9" spans="1:7" s="12" customFormat="1" ht="24" x14ac:dyDescent="0.45">
      <c r="A9" s="15" t="s">
        <v>44</v>
      </c>
      <c r="B9" s="345">
        <f>'A5 Exploitation'!B10:F10</f>
        <v>0</v>
      </c>
      <c r="C9" s="345"/>
      <c r="D9" s="345"/>
      <c r="E9" s="345"/>
      <c r="F9" s="345"/>
      <c r="G9" s="125"/>
    </row>
    <row r="10" spans="1:7" s="12" customFormat="1" ht="24" x14ac:dyDescent="0.45">
      <c r="A10" s="14" t="s">
        <v>43</v>
      </c>
      <c r="B10" s="342">
        <f>'A5 Exploitation'!B11:F11</f>
        <v>0</v>
      </c>
      <c r="C10" s="342"/>
      <c r="D10" s="342"/>
      <c r="E10" s="342"/>
      <c r="F10" s="342"/>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53"/>
      <c r="C22" s="354"/>
      <c r="D22" s="258">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57">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57">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57">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57">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57">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57">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57">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57">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57">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3"/>
      <c r="C161" s="354"/>
      <c r="D161" s="258">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57">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57">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57">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299" t="e">
        <f>E197/F197</f>
        <v>#DIV/0!</v>
      </c>
      <c r="E197" s="303">
        <f>COUNTIF('A4 Technique'!F17:F193,"ok")</f>
        <v>0</v>
      </c>
      <c r="F197" s="303">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B549"/>
  <sheetViews>
    <sheetView view="pageBreakPreview" zoomScale="60" workbookViewId="0">
      <selection activeCell="F4" sqref="F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0" t="s">
        <v>179</v>
      </c>
      <c r="B7" s="320"/>
      <c r="C7" s="320"/>
      <c r="D7" s="320"/>
      <c r="E7" s="320"/>
      <c r="F7" s="320"/>
      <c r="G7" s="125"/>
    </row>
    <row r="8" spans="1:7" ht="29.25" x14ac:dyDescent="0.45">
      <c r="A8" s="321" t="str">
        <f>'Page de garde'!D18</f>
        <v>MEDINA JADIDA</v>
      </c>
      <c r="B8" s="321"/>
      <c r="C8" s="321"/>
      <c r="D8" s="321"/>
      <c r="E8" s="321"/>
      <c r="F8" s="321"/>
      <c r="G8" s="125"/>
    </row>
    <row r="9" spans="1:7" ht="24" x14ac:dyDescent="0.45">
      <c r="A9" s="14" t="s">
        <v>42</v>
      </c>
      <c r="B9" s="322"/>
      <c r="C9" s="322"/>
      <c r="D9" s="322"/>
      <c r="E9" s="322"/>
      <c r="F9" s="322"/>
      <c r="G9" s="125"/>
    </row>
    <row r="10" spans="1:7" ht="24" x14ac:dyDescent="0.45">
      <c r="A10" s="15" t="s">
        <v>44</v>
      </c>
      <c r="B10" s="323"/>
      <c r="C10" s="323"/>
      <c r="D10" s="323"/>
      <c r="E10" s="323"/>
      <c r="F10" s="323"/>
      <c r="G10" s="125"/>
    </row>
    <row r="11" spans="1:7" ht="24" x14ac:dyDescent="0.45">
      <c r="A11" s="14" t="s">
        <v>43</v>
      </c>
      <c r="B11" s="318"/>
      <c r="C11" s="318"/>
      <c r="D11" s="318"/>
      <c r="E11" s="318"/>
      <c r="F11" s="318"/>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9" t="s">
        <v>379</v>
      </c>
      <c r="B38" s="330"/>
      <c r="C38" s="330"/>
      <c r="D38" s="330"/>
      <c r="E38" s="330"/>
      <c r="F38" s="33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6" t="s">
        <v>30</v>
      </c>
      <c r="B50" s="327" t="s">
        <v>31</v>
      </c>
      <c r="C50" s="327"/>
      <c r="D50" s="327" t="s">
        <v>46</v>
      </c>
      <c r="E50" s="328" t="s">
        <v>310</v>
      </c>
      <c r="F50" s="328" t="s">
        <v>360</v>
      </c>
      <c r="G50" s="127"/>
    </row>
    <row r="51" spans="1:7" ht="16.5" customHeight="1"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9" t="s">
        <v>379</v>
      </c>
      <c r="B94" s="330"/>
      <c r="C94" s="330"/>
      <c r="D94" s="330"/>
      <c r="E94" s="330"/>
      <c r="F94" s="33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6" t="s">
        <v>30</v>
      </c>
      <c r="B107" s="327" t="s">
        <v>31</v>
      </c>
      <c r="C107" s="327"/>
      <c r="D107" s="327" t="s">
        <v>46</v>
      </c>
      <c r="E107" s="328" t="s">
        <v>310</v>
      </c>
      <c r="F107" s="328" t="s">
        <v>360</v>
      </c>
    </row>
    <row r="108" spans="1:7" ht="16.5" customHeight="1"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6" t="s">
        <v>30</v>
      </c>
      <c r="B162" s="327" t="s">
        <v>31</v>
      </c>
      <c r="C162" s="327"/>
      <c r="D162" s="327" t="s">
        <v>46</v>
      </c>
      <c r="E162" s="328" t="s">
        <v>310</v>
      </c>
      <c r="F162" s="328" t="s">
        <v>360</v>
      </c>
      <c r="G162" s="127"/>
    </row>
    <row r="163" spans="1:7" ht="16.5" customHeight="1"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6" t="s">
        <v>30</v>
      </c>
      <c r="B209" s="327" t="s">
        <v>31</v>
      </c>
      <c r="C209" s="327"/>
      <c r="D209" s="327" t="s">
        <v>46</v>
      </c>
      <c r="E209" s="328" t="s">
        <v>310</v>
      </c>
      <c r="F209" s="328" t="s">
        <v>360</v>
      </c>
      <c r="G209" s="127"/>
    </row>
    <row r="210" spans="1:7" ht="16.5" customHeight="1"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5" t="s">
        <v>379</v>
      </c>
      <c r="B256" s="335"/>
      <c r="C256" s="335"/>
      <c r="D256" s="335"/>
      <c r="E256" s="335"/>
      <c r="F256" s="33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6" t="s">
        <v>30</v>
      </c>
      <c r="B270" s="327" t="s">
        <v>31</v>
      </c>
      <c r="C270" s="327"/>
      <c r="D270" s="327" t="s">
        <v>46</v>
      </c>
      <c r="E270" s="328" t="s">
        <v>310</v>
      </c>
      <c r="F270" s="328" t="s">
        <v>360</v>
      </c>
      <c r="G270" s="214"/>
    </row>
    <row r="271" spans="1:7" s="16" customFormat="1" ht="16.5" customHeigh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6" t="s">
        <v>30</v>
      </c>
      <c r="B322" s="327" t="s">
        <v>31</v>
      </c>
      <c r="C322" s="327"/>
      <c r="D322" s="327" t="s">
        <v>46</v>
      </c>
      <c r="E322" s="328" t="s">
        <v>310</v>
      </c>
      <c r="F322" s="328" t="s">
        <v>360</v>
      </c>
      <c r="G322" s="127"/>
    </row>
    <row r="323" spans="1:7" ht="16.5" customHeight="1"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6" t="s">
        <v>30</v>
      </c>
      <c r="B362" s="327" t="s">
        <v>31</v>
      </c>
      <c r="C362" s="327"/>
      <c r="D362" s="327" t="s">
        <v>46</v>
      </c>
      <c r="E362" s="328" t="s">
        <v>310</v>
      </c>
      <c r="F362" s="328" t="s">
        <v>360</v>
      </c>
      <c r="G362" s="127"/>
    </row>
    <row r="363" spans="1:7" ht="16.5" customHeight="1"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6" t="s">
        <v>30</v>
      </c>
      <c r="B395" s="327" t="s">
        <v>31</v>
      </c>
      <c r="C395" s="327"/>
      <c r="D395" s="327" t="s">
        <v>46</v>
      </c>
      <c r="E395" s="328" t="s">
        <v>310</v>
      </c>
      <c r="F395" s="328" t="s">
        <v>360</v>
      </c>
      <c r="G395" s="127"/>
    </row>
    <row r="396" spans="1:7" ht="16.5" customHeight="1"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6" t="s">
        <v>30</v>
      </c>
      <c r="B448" s="327" t="s">
        <v>31</v>
      </c>
      <c r="C448" s="327"/>
      <c r="D448" s="327" t="s">
        <v>46</v>
      </c>
      <c r="E448" s="328" t="s">
        <v>310</v>
      </c>
      <c r="F448" s="328" t="s">
        <v>360</v>
      </c>
      <c r="G448" s="127"/>
    </row>
    <row r="449" spans="1:6" ht="16.5" customHeight="1"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4" t="str">
        <f>IF(D476=1, 2, IF(AND(D476&lt;1,D476&gt;0), 1, IF(D476=0,"0","NA")))</f>
        <v>NA</v>
      </c>
      <c r="C476" s="140"/>
      <c r="D476" s="25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0</v>
      </c>
      <c r="B484" s="124"/>
      <c r="C484" s="135"/>
      <c r="D484" s="124"/>
    </row>
    <row r="485" spans="1:7" ht="16.5" customHeight="1" x14ac:dyDescent="0.3">
      <c r="A485" s="326" t="s">
        <v>30</v>
      </c>
      <c r="B485" s="327" t="s">
        <v>31</v>
      </c>
      <c r="C485" s="327"/>
      <c r="D485" s="327" t="s">
        <v>46</v>
      </c>
      <c r="E485" s="328" t="s">
        <v>310</v>
      </c>
      <c r="F485" s="328" t="s">
        <v>360</v>
      </c>
      <c r="G485" s="127"/>
    </row>
    <row r="486" spans="1:7" ht="16.5" customHeight="1"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6" t="s">
        <v>30</v>
      </c>
      <c r="B507" s="327" t="s">
        <v>31</v>
      </c>
      <c r="C507" s="327"/>
      <c r="D507" s="327" t="s">
        <v>46</v>
      </c>
      <c r="E507" s="328" t="s">
        <v>310</v>
      </c>
      <c r="F507" s="328" t="s">
        <v>360</v>
      </c>
      <c r="G507" s="127"/>
    </row>
    <row r="508" spans="1:7" ht="16.5" customHeight="1" x14ac:dyDescent="0.3">
      <c r="A508" s="326"/>
      <c r="B508" s="41" t="s">
        <v>34</v>
      </c>
      <c r="C508" s="41" t="s">
        <v>33</v>
      </c>
      <c r="D508" s="327"/>
      <c r="E508" s="328"/>
      <c r="F508" s="32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6" t="s">
        <v>30</v>
      </c>
      <c r="B518" s="327" t="s">
        <v>31</v>
      </c>
      <c r="C518" s="327"/>
      <c r="D518" s="327" t="s">
        <v>46</v>
      </c>
      <c r="E518" s="328" t="s">
        <v>310</v>
      </c>
      <c r="F518" s="328" t="s">
        <v>360</v>
      </c>
      <c r="G518" s="127"/>
    </row>
    <row r="519" spans="1:7" ht="16.5" customHeight="1" x14ac:dyDescent="0.3">
      <c r="A519" s="326"/>
      <c r="B519" s="41" t="s">
        <v>34</v>
      </c>
      <c r="C519" s="41" t="s">
        <v>33</v>
      </c>
      <c r="D519" s="327"/>
      <c r="E519" s="328"/>
      <c r="F519" s="32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6" t="s">
        <v>30</v>
      </c>
      <c r="B538" s="327" t="s">
        <v>31</v>
      </c>
      <c r="C538" s="327"/>
      <c r="D538" s="327" t="s">
        <v>46</v>
      </c>
      <c r="E538" s="328" t="s">
        <v>310</v>
      </c>
      <c r="F538" s="328" t="s">
        <v>360</v>
      </c>
      <c r="G538" s="127"/>
    </row>
    <row r="539" spans="1:7" ht="16.5" customHeight="1" x14ac:dyDescent="0.3">
      <c r="A539" s="326"/>
      <c r="B539" s="41" t="s">
        <v>34</v>
      </c>
      <c r="C539" s="41" t="s">
        <v>33</v>
      </c>
      <c r="D539" s="327"/>
      <c r="E539" s="328"/>
      <c r="F539" s="32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EKa75H1A6PiTZF1hp+JqN4s32S0T8ceAQ0HJd5rTtuTvjwpxiUo2yE3t/96ZYq7fE2cjaqPzpw4nfsAtEP9gQ==" saltValue="M3+moEY0lRYrk7+n5s3aB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3" t="s">
        <v>50</v>
      </c>
      <c r="B6" s="343"/>
      <c r="C6" s="343"/>
      <c r="D6" s="343"/>
      <c r="E6" s="343"/>
      <c r="F6" s="343"/>
      <c r="G6" s="125"/>
    </row>
    <row r="7" spans="1:7" s="12" customFormat="1" ht="21.75" customHeight="1" x14ac:dyDescent="0.45">
      <c r="A7" s="321" t="str">
        <f>'A6 Exploitation'!A8:F8</f>
        <v>MEDINA JADIDA</v>
      </c>
      <c r="B7" s="321"/>
      <c r="C7" s="321"/>
      <c r="D7" s="321"/>
      <c r="E7" s="321"/>
      <c r="F7" s="321"/>
      <c r="G7" s="125"/>
    </row>
    <row r="8" spans="1:7" s="12" customFormat="1" ht="24" x14ac:dyDescent="0.45">
      <c r="A8" s="14" t="s">
        <v>42</v>
      </c>
      <c r="B8" s="344">
        <f>'A6 Exploitation'!B9:F9</f>
        <v>0</v>
      </c>
      <c r="C8" s="344"/>
      <c r="D8" s="344"/>
      <c r="E8" s="344"/>
      <c r="F8" s="344"/>
      <c r="G8" s="125"/>
    </row>
    <row r="9" spans="1:7" s="12" customFormat="1" ht="24" x14ac:dyDescent="0.45">
      <c r="A9" s="15" t="s">
        <v>44</v>
      </c>
      <c r="B9" s="345">
        <f>'A6 Exploitation'!B10:F10</f>
        <v>0</v>
      </c>
      <c r="C9" s="345"/>
      <c r="D9" s="345"/>
      <c r="E9" s="345"/>
      <c r="F9" s="345"/>
      <c r="G9" s="125"/>
    </row>
    <row r="10" spans="1:7" s="12" customFormat="1" ht="24" x14ac:dyDescent="0.45">
      <c r="A10" s="14" t="s">
        <v>43</v>
      </c>
      <c r="B10" s="342">
        <f>'A6 Exploitation'!B11:F11</f>
        <v>0</v>
      </c>
      <c r="C10" s="342"/>
      <c r="D10" s="342"/>
      <c r="E10" s="342"/>
      <c r="F10" s="342"/>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53"/>
      <c r="C22" s="354"/>
      <c r="D22" s="258">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57">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57">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57">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57">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57">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57">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57">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57">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57">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3"/>
      <c r="C161" s="354"/>
      <c r="D161" s="258">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57">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57">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57">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300" t="e">
        <f>E197/F197</f>
        <v>#DIV/0!</v>
      </c>
      <c r="E197" s="303">
        <f>COUNTIF('A5 Technique'!F17:F193,"ok")</f>
        <v>0</v>
      </c>
      <c r="F197" s="303">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49"/>
  <sheetViews>
    <sheetView view="pageBreakPreview" zoomScale="70" zoomScaleSheetLayoutView="70" workbookViewId="0">
      <selection activeCell="A541" sqref="A54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0" t="s">
        <v>179</v>
      </c>
      <c r="B7" s="320"/>
      <c r="C7" s="320"/>
      <c r="D7" s="320"/>
      <c r="E7" s="320"/>
      <c r="F7" s="320"/>
      <c r="G7" s="125"/>
    </row>
    <row r="8" spans="1:7" ht="29.25" x14ac:dyDescent="0.45">
      <c r="A8" s="321" t="str">
        <f>'Page de garde'!D18</f>
        <v>MEDINA JADIDA</v>
      </c>
      <c r="B8" s="321"/>
      <c r="C8" s="321"/>
      <c r="D8" s="321"/>
      <c r="E8" s="321"/>
      <c r="F8" s="321"/>
      <c r="G8" s="125"/>
    </row>
    <row r="9" spans="1:7" ht="24" x14ac:dyDescent="0.45">
      <c r="A9" s="14" t="s">
        <v>42</v>
      </c>
      <c r="B9" s="322" t="s">
        <v>408</v>
      </c>
      <c r="C9" s="322"/>
      <c r="D9" s="322"/>
      <c r="E9" s="322"/>
      <c r="F9" s="322"/>
      <c r="G9" s="125"/>
    </row>
    <row r="10" spans="1:7" ht="24" x14ac:dyDescent="0.45">
      <c r="A10" s="15" t="s">
        <v>44</v>
      </c>
      <c r="B10" s="323" t="s">
        <v>417</v>
      </c>
      <c r="C10" s="323"/>
      <c r="D10" s="323"/>
      <c r="E10" s="323"/>
      <c r="F10" s="323"/>
      <c r="G10" s="125"/>
    </row>
    <row r="11" spans="1:7" ht="24" x14ac:dyDescent="0.45">
      <c r="A11" s="14" t="s">
        <v>43</v>
      </c>
      <c r="B11" s="318">
        <v>43159</v>
      </c>
      <c r="C11" s="318"/>
      <c r="D11" s="318"/>
      <c r="E11" s="318"/>
      <c r="F11" s="318"/>
      <c r="G11" s="125"/>
    </row>
    <row r="12" spans="1:7" ht="24" x14ac:dyDescent="0.45">
      <c r="A12" s="14" t="s">
        <v>239</v>
      </c>
      <c r="B12" s="324">
        <f>D549</f>
        <v>0.98479729729729726</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43159</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9" t="s">
        <v>379</v>
      </c>
      <c r="B38" s="330"/>
      <c r="C38" s="330"/>
      <c r="D38" s="330"/>
      <c r="E38" s="330"/>
      <c r="F38" s="331"/>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43159</v>
      </c>
      <c r="B49" s="124"/>
      <c r="C49" s="135"/>
      <c r="D49" s="124"/>
    </row>
    <row r="50" spans="1:7" x14ac:dyDescent="0.3">
      <c r="A50" s="326" t="s">
        <v>30</v>
      </c>
      <c r="B50" s="327" t="s">
        <v>31</v>
      </c>
      <c r="C50" s="327"/>
      <c r="D50" s="327" t="s">
        <v>46</v>
      </c>
      <c r="E50" s="328" t="s">
        <v>310</v>
      </c>
      <c r="F50" s="328" t="s">
        <v>360</v>
      </c>
      <c r="G50" s="127"/>
    </row>
    <row r="51" spans="1:7"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29" t="s">
        <v>379</v>
      </c>
      <c r="B94" s="330"/>
      <c r="C94" s="330"/>
      <c r="D94" s="330"/>
      <c r="E94" s="330"/>
      <c r="F94" s="33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t="s">
        <v>356</v>
      </c>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43159</v>
      </c>
      <c r="B106" s="124"/>
      <c r="C106" s="135"/>
      <c r="D106" s="124"/>
    </row>
    <row r="107" spans="1:7" x14ac:dyDescent="0.3">
      <c r="A107" s="326" t="s">
        <v>30</v>
      </c>
      <c r="B107" s="327" t="s">
        <v>31</v>
      </c>
      <c r="C107" s="327"/>
      <c r="D107" s="327" t="s">
        <v>46</v>
      </c>
      <c r="E107" s="328" t="s">
        <v>310</v>
      </c>
      <c r="F107" s="328" t="s">
        <v>360</v>
      </c>
    </row>
    <row r="108" spans="1:7"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1</v>
      </c>
      <c r="C110" s="130"/>
      <c r="D110" s="95" t="s">
        <v>430</v>
      </c>
      <c r="E110" s="95"/>
      <c r="F110" s="204" t="s">
        <v>356</v>
      </c>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113" t="s">
        <v>432</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82.5" x14ac:dyDescent="0.3">
      <c r="A124" s="4" t="s">
        <v>59</v>
      </c>
      <c r="B124" s="130">
        <v>1</v>
      </c>
      <c r="C124" s="130"/>
      <c r="D124" s="157" t="s">
        <v>433</v>
      </c>
      <c r="E124" s="95"/>
      <c r="F124" s="204" t="s">
        <v>356</v>
      </c>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387</v>
      </c>
      <c r="B129" s="130">
        <v>2</v>
      </c>
      <c r="C129" s="291" t="str">
        <f>IF(B129=0, -5, "0")</f>
        <v>0</v>
      </c>
      <c r="D129" s="23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92"/>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43159</v>
      </c>
      <c r="B161" s="124"/>
      <c r="C161" s="135"/>
      <c r="D161" s="127"/>
    </row>
    <row r="162" spans="1:7" x14ac:dyDescent="0.3">
      <c r="A162" s="326" t="s">
        <v>30</v>
      </c>
      <c r="B162" s="327" t="s">
        <v>31</v>
      </c>
      <c r="C162" s="327"/>
      <c r="D162" s="327" t="s">
        <v>46</v>
      </c>
      <c r="E162" s="328" t="s">
        <v>310</v>
      </c>
      <c r="F162" s="328" t="s">
        <v>360</v>
      </c>
      <c r="G162" s="127"/>
    </row>
    <row r="163" spans="1:7"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t="s">
        <v>356</v>
      </c>
      <c r="G196" s="127"/>
    </row>
    <row r="197" spans="1:7" s="112" customFormat="1" x14ac:dyDescent="0.3">
      <c r="A197" s="70" t="s">
        <v>386</v>
      </c>
      <c r="B197" s="130">
        <v>2</v>
      </c>
      <c r="C197" s="131"/>
      <c r="D197" s="23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51">
        <v>1</v>
      </c>
      <c r="E200" s="252"/>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43159</v>
      </c>
      <c r="B208" s="124"/>
      <c r="C208" s="135"/>
      <c r="D208" s="124"/>
    </row>
    <row r="209" spans="1:7" x14ac:dyDescent="0.3">
      <c r="A209" s="326" t="s">
        <v>30</v>
      </c>
      <c r="B209" s="327" t="s">
        <v>31</v>
      </c>
      <c r="C209" s="327"/>
      <c r="D209" s="327" t="s">
        <v>46</v>
      </c>
      <c r="E209" s="328" t="s">
        <v>310</v>
      </c>
      <c r="F209" s="328" t="s">
        <v>360</v>
      </c>
      <c r="G209" s="127"/>
    </row>
    <row r="210" spans="1:7"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49.5" x14ac:dyDescent="0.3">
      <c r="A218" s="10" t="s">
        <v>142</v>
      </c>
      <c r="B218" s="130">
        <v>0</v>
      </c>
      <c r="C218" s="130"/>
      <c r="D218" s="138" t="s">
        <v>424</v>
      </c>
      <c r="E218" s="295" t="s">
        <v>425</v>
      </c>
      <c r="F218" s="204" t="s">
        <v>357</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49.5" x14ac:dyDescent="0.3">
      <c r="A228" s="4" t="s">
        <v>173</v>
      </c>
      <c r="B228" s="130">
        <v>0</v>
      </c>
      <c r="C228" s="136"/>
      <c r="D228" s="113" t="s">
        <v>420</v>
      </c>
      <c r="E228" s="295" t="s">
        <v>421</v>
      </c>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1</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9</v>
      </c>
    </row>
    <row r="263" spans="1:7" x14ac:dyDescent="0.3">
      <c r="A263" s="5" t="s">
        <v>35</v>
      </c>
      <c r="B263" s="132"/>
      <c r="C263" s="133"/>
      <c r="D263" s="134">
        <f>D262/(COUNT(B248:C255,B257:C261)*2)</f>
        <v>0.9</v>
      </c>
    </row>
    <row r="264" spans="1:7" x14ac:dyDescent="0.3">
      <c r="A264" s="145"/>
      <c r="B264" s="124"/>
      <c r="C264" s="135"/>
      <c r="D264" s="124"/>
    </row>
    <row r="265" spans="1:7" ht="18" x14ac:dyDescent="0.35">
      <c r="A265" s="42" t="s">
        <v>70</v>
      </c>
      <c r="B265" s="152"/>
      <c r="C265" s="153"/>
      <c r="D265" s="143">
        <f>SUM(D262,D222,D244)</f>
        <v>61</v>
      </c>
    </row>
    <row r="266" spans="1:7" ht="18" x14ac:dyDescent="0.35">
      <c r="A266" s="57" t="s">
        <v>202</v>
      </c>
      <c r="B266" s="160"/>
      <c r="C266" s="161"/>
      <c r="D266" s="162">
        <f>D265/(COUNT(B226:C243,B248:C255,B212:C221,B257:C261)*2)</f>
        <v>0.9242424242424242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43159</v>
      </c>
      <c r="B269" s="124"/>
      <c r="C269" s="135"/>
      <c r="D269" s="124"/>
      <c r="F269" s="206"/>
      <c r="G269" s="214"/>
    </row>
    <row r="270" spans="1:7" s="16" customFormat="1" x14ac:dyDescent="0.3">
      <c r="A270" s="326" t="s">
        <v>30</v>
      </c>
      <c r="B270" s="327" t="s">
        <v>31</v>
      </c>
      <c r="C270" s="327"/>
      <c r="D270" s="327" t="s">
        <v>46</v>
      </c>
      <c r="E270" s="328" t="s">
        <v>310</v>
      </c>
      <c r="F270" s="328" t="s">
        <v>360</v>
      </c>
      <c r="G270" s="214"/>
    </row>
    <row r="271" spans="1:7" s="16" customForma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23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ht="33" x14ac:dyDescent="0.3">
      <c r="A312" s="219" t="s">
        <v>392</v>
      </c>
      <c r="B312" s="130">
        <v>1</v>
      </c>
      <c r="C312" s="213"/>
      <c r="D312" s="165" t="s">
        <v>431</v>
      </c>
      <c r="E312" s="106"/>
      <c r="F312" s="204" t="s">
        <v>356</v>
      </c>
      <c r="G312" s="214"/>
    </row>
    <row r="313" spans="1:7" s="16" customFormat="1" ht="45" x14ac:dyDescent="0.3">
      <c r="A313" s="56" t="s">
        <v>249</v>
      </c>
      <c r="B313" s="280">
        <v>2</v>
      </c>
      <c r="C313" s="140"/>
      <c r="D313" s="251"/>
      <c r="E313" s="252"/>
      <c r="F313" s="253"/>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43159</v>
      </c>
      <c r="B321" s="124"/>
      <c r="C321" s="135"/>
      <c r="D321" s="127"/>
    </row>
    <row r="322" spans="1:7" x14ac:dyDescent="0.3">
      <c r="A322" s="326" t="s">
        <v>30</v>
      </c>
      <c r="B322" s="327" t="s">
        <v>31</v>
      </c>
      <c r="C322" s="327"/>
      <c r="D322" s="327" t="s">
        <v>46</v>
      </c>
      <c r="E322" s="328" t="s">
        <v>310</v>
      </c>
      <c r="F322" s="328" t="s">
        <v>360</v>
      </c>
      <c r="G322" s="127"/>
    </row>
    <row r="323" spans="1:7"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88"/>
      <c r="E350" s="288"/>
      <c r="F350" s="204" t="s">
        <v>356</v>
      </c>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43159</v>
      </c>
      <c r="B361" s="124"/>
      <c r="C361" s="135"/>
      <c r="D361" s="124"/>
    </row>
    <row r="362" spans="1:7" x14ac:dyDescent="0.3">
      <c r="A362" s="326" t="s">
        <v>30</v>
      </c>
      <c r="B362" s="327" t="s">
        <v>31</v>
      </c>
      <c r="C362" s="327"/>
      <c r="D362" s="327" t="s">
        <v>46</v>
      </c>
      <c r="E362" s="328" t="s">
        <v>310</v>
      </c>
      <c r="F362" s="328" t="s">
        <v>360</v>
      </c>
      <c r="G362" s="127"/>
    </row>
    <row r="363" spans="1:7"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43159</v>
      </c>
      <c r="B394" s="124"/>
      <c r="C394" s="135"/>
      <c r="D394" s="127"/>
      <c r="G394" s="127"/>
    </row>
    <row r="395" spans="1:7" x14ac:dyDescent="0.3">
      <c r="A395" s="326" t="s">
        <v>30</v>
      </c>
      <c r="B395" s="327" t="s">
        <v>31</v>
      </c>
      <c r="C395" s="327"/>
      <c r="D395" s="327" t="s">
        <v>46</v>
      </c>
      <c r="E395" s="328" t="s">
        <v>310</v>
      </c>
      <c r="F395" s="328" t="s">
        <v>360</v>
      </c>
      <c r="G395" s="127"/>
    </row>
    <row r="396" spans="1:7"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123"/>
      <c r="E404" s="123"/>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23"/>
      <c r="E410" s="95"/>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t="s">
        <v>356</v>
      </c>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43159</v>
      </c>
      <c r="B447" s="124"/>
      <c r="C447" s="135"/>
      <c r="D447" s="124"/>
    </row>
    <row r="448" spans="1:7" x14ac:dyDescent="0.3">
      <c r="A448" s="326" t="s">
        <v>30</v>
      </c>
      <c r="B448" s="327" t="s">
        <v>31</v>
      </c>
      <c r="C448" s="327"/>
      <c r="D448" s="327" t="s">
        <v>46</v>
      </c>
      <c r="E448" s="328" t="s">
        <v>310</v>
      </c>
      <c r="F448" s="328" t="s">
        <v>360</v>
      </c>
      <c r="G448" s="127"/>
    </row>
    <row r="449" spans="1:6"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236" t="s">
        <v>434</v>
      </c>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t="s">
        <v>409</v>
      </c>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t="s">
        <v>32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26</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43159</v>
      </c>
      <c r="B484" s="124"/>
      <c r="C484" s="135"/>
      <c r="D484" s="124"/>
    </row>
    <row r="485" spans="1:7" x14ac:dyDescent="0.3">
      <c r="A485" s="326" t="s">
        <v>30</v>
      </c>
      <c r="B485" s="327" t="s">
        <v>31</v>
      </c>
      <c r="C485" s="327"/>
      <c r="D485" s="327" t="s">
        <v>46</v>
      </c>
      <c r="E485" s="328" t="s">
        <v>310</v>
      </c>
      <c r="F485" s="328" t="s">
        <v>360</v>
      </c>
      <c r="G485" s="127"/>
    </row>
    <row r="486" spans="1:7" x14ac:dyDescent="0.3">
      <c r="A486" s="326"/>
      <c r="B486" s="41" t="s">
        <v>34</v>
      </c>
      <c r="C486" s="41" t="s">
        <v>33</v>
      </c>
      <c r="D486" s="327"/>
      <c r="E486" s="328"/>
      <c r="F486" s="328"/>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43159</v>
      </c>
      <c r="B506" s="124"/>
      <c r="C506" s="135"/>
      <c r="D506" s="124"/>
    </row>
    <row r="507" spans="1:7" x14ac:dyDescent="0.3">
      <c r="A507" s="326" t="s">
        <v>30</v>
      </c>
      <c r="B507" s="327" t="s">
        <v>31</v>
      </c>
      <c r="C507" s="327"/>
      <c r="D507" s="327" t="s">
        <v>46</v>
      </c>
      <c r="E507" s="328" t="s">
        <v>310</v>
      </c>
      <c r="F507" s="328" t="s">
        <v>360</v>
      </c>
      <c r="G507" s="127"/>
    </row>
    <row r="508" spans="1:7" x14ac:dyDescent="0.3">
      <c r="A508" s="326"/>
      <c r="B508" s="41" t="s">
        <v>34</v>
      </c>
      <c r="C508" s="41" t="s">
        <v>33</v>
      </c>
      <c r="D508" s="327"/>
      <c r="E508" s="328"/>
      <c r="F508" s="328"/>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43159</v>
      </c>
      <c r="B517" s="124"/>
      <c r="C517" s="135"/>
      <c r="D517" s="124"/>
    </row>
    <row r="518" spans="1:7" x14ac:dyDescent="0.3">
      <c r="A518" s="326" t="s">
        <v>30</v>
      </c>
      <c r="B518" s="327" t="s">
        <v>31</v>
      </c>
      <c r="C518" s="327"/>
      <c r="D518" s="327" t="s">
        <v>46</v>
      </c>
      <c r="E518" s="328" t="s">
        <v>310</v>
      </c>
      <c r="F518" s="328" t="s">
        <v>360</v>
      </c>
      <c r="G518" s="127"/>
    </row>
    <row r="519" spans="1:7" x14ac:dyDescent="0.3">
      <c r="A519" s="326"/>
      <c r="B519" s="41" t="s">
        <v>34</v>
      </c>
      <c r="C519" s="41" t="s">
        <v>33</v>
      </c>
      <c r="D519" s="327"/>
      <c r="E519" s="328"/>
      <c r="F519" s="32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t="s">
        <v>410</v>
      </c>
      <c r="E522" s="94"/>
      <c r="F522" s="204" t="s">
        <v>356</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43159</v>
      </c>
      <c r="B537" s="124"/>
      <c r="C537" s="135"/>
      <c r="D537" s="124"/>
      <c r="G537" s="127"/>
    </row>
    <row r="538" spans="1:7" x14ac:dyDescent="0.3">
      <c r="A538" s="326" t="s">
        <v>30</v>
      </c>
      <c r="B538" s="327" t="s">
        <v>31</v>
      </c>
      <c r="C538" s="327"/>
      <c r="D538" s="327" t="s">
        <v>46</v>
      </c>
      <c r="E538" s="328" t="s">
        <v>310</v>
      </c>
      <c r="F538" s="328" t="s">
        <v>360</v>
      </c>
      <c r="G538" s="127"/>
    </row>
    <row r="539" spans="1:7" x14ac:dyDescent="0.3">
      <c r="A539" s="326"/>
      <c r="B539" s="41" t="s">
        <v>34</v>
      </c>
      <c r="C539" s="41" t="s">
        <v>33</v>
      </c>
      <c r="D539" s="327"/>
      <c r="E539" s="328"/>
      <c r="F539" s="328"/>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583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0.98479729729729726</v>
      </c>
    </row>
  </sheetData>
  <sheetProtection algorithmName="SHA-512" hashValue="N9fpbZBM04YTfKGFe/tpoKIkJUQNxxfvoxK+TAcRQZcmC8MJK2M0KrVZ7eT6BUZAGeoQnJKsJ2p3vvVg/F5shA==" saltValue="nb+CZICaR3kB+1AfPFnOu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100-000003000000}"/>
  </dataValidations>
  <pageMargins left="0.7" right="0.7" top="0.75" bottom="0.75" header="0.3" footer="0.3"/>
  <pageSetup paperSize="9" scale="40" orientation="portrait" r:id="rId1"/>
  <rowBreaks count="5" manualBreakCount="5">
    <brk id="85" max="6" man="1"/>
    <brk id="174" max="6" man="1"/>
    <brk id="267" max="6" man="1"/>
    <brk id="359"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9"/>
  <sheetViews>
    <sheetView view="pageBreakPreview" topLeftCell="A187" zoomScaleNormal="90" zoomScaleSheetLayoutView="100" workbookViewId="0">
      <selection activeCell="E182" sqref="E18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3" t="s">
        <v>50</v>
      </c>
      <c r="B6" s="343"/>
      <c r="C6" s="343"/>
      <c r="D6" s="343"/>
      <c r="E6" s="343"/>
      <c r="F6" s="343"/>
      <c r="G6" s="125"/>
    </row>
    <row r="7" spans="1:7" s="12" customFormat="1" ht="21.75" customHeight="1" x14ac:dyDescent="0.45">
      <c r="A7" s="321" t="str">
        <f>'A1 Exploitation'!A8:F8</f>
        <v>MEDINA JADIDA</v>
      </c>
      <c r="B7" s="321"/>
      <c r="C7" s="321"/>
      <c r="D7" s="321"/>
      <c r="E7" s="321"/>
      <c r="F7" s="321"/>
      <c r="G7" s="125"/>
    </row>
    <row r="8" spans="1:7" s="12" customFormat="1" ht="24" x14ac:dyDescent="0.45">
      <c r="A8" s="14" t="s">
        <v>42</v>
      </c>
      <c r="B8" s="344" t="str">
        <f>'A1 Exploitation'!B9:F9</f>
        <v>Mme Samah SLAIMI</v>
      </c>
      <c r="C8" s="344"/>
      <c r="D8" s="344"/>
      <c r="E8" s="344"/>
      <c r="F8" s="344"/>
      <c r="G8" s="125"/>
    </row>
    <row r="9" spans="1:7" s="12" customFormat="1" ht="24" x14ac:dyDescent="0.45">
      <c r="A9" s="15" t="s">
        <v>44</v>
      </c>
      <c r="B9" s="345" t="str">
        <f>'A1 Exploitation'!B10:F10</f>
        <v>Directeur du magasin et Chefs des rayons</v>
      </c>
      <c r="C9" s="345"/>
      <c r="D9" s="345"/>
      <c r="E9" s="345"/>
      <c r="F9" s="345"/>
      <c r="G9" s="125"/>
    </row>
    <row r="10" spans="1:7" s="12" customFormat="1" ht="24" x14ac:dyDescent="0.45">
      <c r="A10" s="14" t="s">
        <v>43</v>
      </c>
      <c r="B10" s="342">
        <f>'A1 Exploitation'!B11:F11</f>
        <v>43159</v>
      </c>
      <c r="C10" s="342"/>
      <c r="D10" s="342"/>
      <c r="E10" s="342"/>
      <c r="F10" s="342"/>
      <c r="G10" s="125"/>
    </row>
    <row r="11" spans="1:7" s="12" customFormat="1" ht="24" x14ac:dyDescent="0.45">
      <c r="A11" s="14" t="s">
        <v>294</v>
      </c>
      <c r="B11" s="346">
        <f>D199</f>
        <v>0.96551724137931039</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250">
        <f>SUM(B17:C21)</f>
        <v>10</v>
      </c>
    </row>
    <row r="23" spans="1:7" x14ac:dyDescent="0.3">
      <c r="A23" s="347" t="s">
        <v>295</v>
      </c>
      <c r="B23" s="348"/>
      <c r="C23" s="349"/>
      <c r="D23" s="33">
        <f>D22/(COUNT(B17:C21)*2)</f>
        <v>1</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248">
        <f>SUM(B26:C32)</f>
        <v>14</v>
      </c>
    </row>
    <row r="34" spans="1:7" x14ac:dyDescent="0.3">
      <c r="A34" s="347" t="s">
        <v>295</v>
      </c>
      <c r="B34" s="348"/>
      <c r="C34" s="349"/>
      <c r="D34" s="33">
        <f>D33/(COUNT(B26:C32)*2)</f>
        <v>1</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248">
        <f>SUM(B37:C41)</f>
        <v>10</v>
      </c>
      <c r="E42" s="13"/>
      <c r="F42" s="13"/>
      <c r="G42" s="126"/>
    </row>
    <row r="43" spans="1:7" s="22" customFormat="1" x14ac:dyDescent="0.3">
      <c r="A43" s="347" t="s">
        <v>295</v>
      </c>
      <c r="B43" s="348"/>
      <c r="C43" s="349"/>
      <c r="D43" s="33">
        <f>D42/(COUNT(B37:C41)*2)</f>
        <v>1</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2</v>
      </c>
      <c r="C46" s="94"/>
      <c r="D46" s="98"/>
      <c r="E46" s="94"/>
      <c r="F46" s="94" t="s">
        <v>356</v>
      </c>
    </row>
    <row r="47" spans="1:7" x14ac:dyDescent="0.3">
      <c r="A47" s="17" t="s">
        <v>83</v>
      </c>
      <c r="B47" s="94">
        <v>2</v>
      </c>
      <c r="C47" s="94"/>
      <c r="D47" s="294"/>
      <c r="E47" s="123"/>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411</v>
      </c>
      <c r="E50" s="94"/>
      <c r="F50" s="94"/>
    </row>
    <row r="51" spans="1:7" ht="18" x14ac:dyDescent="0.35">
      <c r="A51" s="40" t="s">
        <v>296</v>
      </c>
      <c r="B51" s="94">
        <v>2</v>
      </c>
      <c r="C51" s="120" t="str">
        <f>IF(B51=0, -5, "0")</f>
        <v>0</v>
      </c>
      <c r="D51" s="98"/>
      <c r="E51" s="94"/>
      <c r="F51" s="94"/>
    </row>
    <row r="52" spans="1:7" x14ac:dyDescent="0.3">
      <c r="A52" s="347" t="s">
        <v>36</v>
      </c>
      <c r="B52" s="348"/>
      <c r="C52" s="349"/>
      <c r="D52" s="248">
        <f>SUM(B46:C51)</f>
        <v>12</v>
      </c>
    </row>
    <row r="53" spans="1:7" x14ac:dyDescent="0.3">
      <c r="A53" s="347" t="s">
        <v>295</v>
      </c>
      <c r="B53" s="348"/>
      <c r="C53" s="349"/>
      <c r="D53" s="33">
        <f>D52/(COUNT(B46:C51)*2)</f>
        <v>1</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2</v>
      </c>
      <c r="C56" s="120" t="str">
        <f>IF(B56=0, -5, "0")</f>
        <v>0</v>
      </c>
      <c r="D56" s="98"/>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123" t="s">
        <v>412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7" t="s">
        <v>36</v>
      </c>
      <c r="B63" s="348"/>
      <c r="C63" s="349"/>
      <c r="D63" s="248">
        <f>SUM(B56:C62)</f>
        <v>14</v>
      </c>
    </row>
    <row r="64" spans="1:7" x14ac:dyDescent="0.3">
      <c r="A64" s="347" t="s">
        <v>295</v>
      </c>
      <c r="B64" s="348"/>
      <c r="C64" s="349"/>
      <c r="D64" s="33">
        <f>D63/(COUNT(B56:C62)*2)</f>
        <v>1</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2</v>
      </c>
      <c r="C67" s="101"/>
      <c r="D67" s="102"/>
      <c r="E67" s="102"/>
      <c r="F67" s="94" t="s">
        <v>356</v>
      </c>
    </row>
    <row r="68" spans="1:7" ht="19.5" x14ac:dyDescent="0.4">
      <c r="A68" s="17" t="s">
        <v>272</v>
      </c>
      <c r="B68" s="100">
        <v>2</v>
      </c>
      <c r="C68" s="101"/>
      <c r="D68" s="123"/>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94"/>
      <c r="E76" s="105"/>
      <c r="F76" s="94"/>
    </row>
    <row r="77" spans="1:7" ht="18" x14ac:dyDescent="0.35">
      <c r="A77" s="46" t="s">
        <v>285</v>
      </c>
      <c r="B77" s="100">
        <v>2</v>
      </c>
      <c r="C77" s="120" t="str">
        <f>IF(B77=0, -5, "0")</f>
        <v>0</v>
      </c>
      <c r="D77" s="12"/>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297" t="s">
        <v>427</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248">
        <f>SUM(B67:C83)</f>
        <v>34</v>
      </c>
    </row>
    <row r="85" spans="1:7" x14ac:dyDescent="0.3">
      <c r="A85" s="347" t="s">
        <v>295</v>
      </c>
      <c r="B85" s="348"/>
      <c r="C85" s="349"/>
      <c r="D85" s="33">
        <f>D84/(COUNT(B67:C83)*2)</f>
        <v>1</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3" x14ac:dyDescent="0.3">
      <c r="A95" s="20" t="s">
        <v>165</v>
      </c>
      <c r="B95" s="110">
        <v>1</v>
      </c>
      <c r="C95" s="94"/>
      <c r="D95" s="95" t="s">
        <v>428</v>
      </c>
      <c r="E95" s="94"/>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248">
        <f>SUM(B88:C101)</f>
        <v>23</v>
      </c>
    </row>
    <row r="103" spans="1:7" x14ac:dyDescent="0.3">
      <c r="A103" s="347" t="s">
        <v>295</v>
      </c>
      <c r="B103" s="348"/>
      <c r="C103" s="349"/>
      <c r="D103" s="33">
        <f>D102/(COUNT(B88:C101)*2)</f>
        <v>0.95833333333333337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297" t="s">
        <v>426</v>
      </c>
      <c r="E115" s="94"/>
      <c r="F115" s="94"/>
      <c r="G115" s="126"/>
    </row>
    <row r="116" spans="1:7" s="22" customFormat="1" ht="18" x14ac:dyDescent="0.35">
      <c r="A116" s="46" t="s">
        <v>317</v>
      </c>
      <c r="B116" s="110">
        <v>2</v>
      </c>
      <c r="C116" s="120" t="str">
        <f>IF(B116=0, -5, "0")</f>
        <v>0</v>
      </c>
      <c r="D116" s="95"/>
      <c r="E116" s="94"/>
      <c r="F116" s="94"/>
      <c r="G116" s="126"/>
    </row>
    <row r="117" spans="1:7" s="22" customFormat="1" ht="82.5" x14ac:dyDescent="0.3">
      <c r="A117" s="51" t="s">
        <v>232</v>
      </c>
      <c r="B117" s="110">
        <v>1</v>
      </c>
      <c r="C117" s="94"/>
      <c r="D117" s="296" t="s">
        <v>413</v>
      </c>
      <c r="E117" s="94"/>
      <c r="F117" s="94" t="s">
        <v>356</v>
      </c>
      <c r="G117" s="126"/>
    </row>
    <row r="118" spans="1:7" s="22" customFormat="1" x14ac:dyDescent="0.3">
      <c r="A118" s="347" t="s">
        <v>36</v>
      </c>
      <c r="B118" s="348"/>
      <c r="C118" s="349"/>
      <c r="D118" s="248">
        <f>SUM(B107:C117)</f>
        <v>21</v>
      </c>
      <c r="E118" s="13"/>
      <c r="F118" s="13"/>
      <c r="G118" s="126"/>
    </row>
    <row r="119" spans="1:7" s="22" customFormat="1" x14ac:dyDescent="0.3">
      <c r="A119" s="347" t="s">
        <v>295</v>
      </c>
      <c r="B119" s="348"/>
      <c r="C119" s="349"/>
      <c r="D119" s="33">
        <f>D118/(COUNT(B107:C117)*2)</f>
        <v>0.95454545454545459</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3" x14ac:dyDescent="0.4">
      <c r="A126" s="17" t="s">
        <v>292</v>
      </c>
      <c r="B126" s="111">
        <v>0</v>
      </c>
      <c r="C126" s="101"/>
      <c r="D126" s="123" t="s">
        <v>422</v>
      </c>
      <c r="E126" s="123" t="s">
        <v>423</v>
      </c>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123" t="s">
        <v>419</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7" t="s">
        <v>36</v>
      </c>
      <c r="B133" s="348"/>
      <c r="C133" s="349"/>
      <c r="D133" s="248">
        <f>SUM(B122:C132)</f>
        <v>20</v>
      </c>
    </row>
    <row r="134" spans="1:7" x14ac:dyDescent="0.3">
      <c r="A134" s="347" t="s">
        <v>295</v>
      </c>
      <c r="B134" s="348"/>
      <c r="C134" s="349"/>
      <c r="D134" s="32">
        <f>D133/(COUNT(B122:C132)*2)</f>
        <v>0.90909090909090906</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23"/>
      <c r="E140" s="123"/>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7" t="s">
        <v>36</v>
      </c>
      <c r="B149" s="348"/>
      <c r="C149" s="349"/>
      <c r="D149" s="248">
        <f>SUM(B137:C148)</f>
        <v>24</v>
      </c>
    </row>
    <row r="150" spans="1:7" x14ac:dyDescent="0.3">
      <c r="A150" s="347" t="s">
        <v>295</v>
      </c>
      <c r="B150" s="348"/>
      <c r="C150" s="349"/>
      <c r="D150" s="33">
        <f>D149/(COUNT(B137:C148)*2)</f>
        <v>1</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99" x14ac:dyDescent="0.35">
      <c r="A157" s="40" t="s">
        <v>308</v>
      </c>
      <c r="B157" s="94">
        <v>1</v>
      </c>
      <c r="C157" s="120" t="str">
        <f>IF(B157=0, -5, "0")</f>
        <v>0</v>
      </c>
      <c r="D157" s="123" t="s">
        <v>415</v>
      </c>
      <c r="E157" s="94"/>
      <c r="F157" s="94" t="s">
        <v>356</v>
      </c>
    </row>
    <row r="158" spans="1:7" ht="33" x14ac:dyDescent="0.3">
      <c r="A158" s="76" t="s">
        <v>196</v>
      </c>
      <c r="B158" s="94">
        <v>2</v>
      </c>
      <c r="C158" s="94"/>
      <c r="D158" s="293"/>
      <c r="E158" s="94"/>
      <c r="F158" s="94"/>
    </row>
    <row r="159" spans="1:7" x14ac:dyDescent="0.3">
      <c r="A159" s="75" t="s">
        <v>321</v>
      </c>
      <c r="B159" s="94">
        <v>2</v>
      </c>
      <c r="C159" s="94"/>
      <c r="D159" s="294"/>
      <c r="E159" s="94"/>
      <c r="F159" s="94"/>
    </row>
    <row r="160" spans="1:7" x14ac:dyDescent="0.3">
      <c r="A160" s="75" t="s">
        <v>164</v>
      </c>
      <c r="B160" s="94">
        <v>2</v>
      </c>
      <c r="C160" s="94"/>
      <c r="D160" s="118"/>
      <c r="E160" s="94"/>
      <c r="F160" s="94"/>
    </row>
    <row r="161" spans="1:7" x14ac:dyDescent="0.3">
      <c r="A161" s="347" t="s">
        <v>36</v>
      </c>
      <c r="B161" s="353"/>
      <c r="C161" s="354"/>
      <c r="D161" s="250">
        <f>SUM(B153:C160)</f>
        <v>15</v>
      </c>
    </row>
    <row r="162" spans="1:7" x14ac:dyDescent="0.3">
      <c r="A162" s="347" t="s">
        <v>295</v>
      </c>
      <c r="B162" s="348"/>
      <c r="C162" s="349"/>
      <c r="D162" s="33">
        <f>D161/(COUNT(B153:C160)*2)</f>
        <v>0.9375</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7" t="s">
        <v>36</v>
      </c>
      <c r="B169" s="348"/>
      <c r="C169" s="349"/>
      <c r="D169" s="248">
        <f>SUM(B165:C168)</f>
        <v>8</v>
      </c>
    </row>
    <row r="170" spans="1:7" x14ac:dyDescent="0.3">
      <c r="A170" s="347" t="s">
        <v>295</v>
      </c>
      <c r="B170" s="348"/>
      <c r="C170" s="349"/>
      <c r="D170" s="33">
        <f>D169/(COUNT(B165:C168)*2)</f>
        <v>1</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248">
        <f>SUM(B173:C176)</f>
        <v>8</v>
      </c>
    </row>
    <row r="178" spans="1:7" x14ac:dyDescent="0.3">
      <c r="A178" s="347" t="s">
        <v>295</v>
      </c>
      <c r="B178" s="348"/>
      <c r="C178" s="349"/>
      <c r="D178" s="33">
        <f>D177/(COUNT(B173:C176)*2)</f>
        <v>1</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1</v>
      </c>
      <c r="C181" s="94"/>
      <c r="D181" s="95" t="s">
        <v>429</v>
      </c>
      <c r="E181" s="95"/>
      <c r="F181" s="94" t="s">
        <v>356</v>
      </c>
    </row>
    <row r="182" spans="1:7" ht="49.5" x14ac:dyDescent="0.3">
      <c r="A182" s="52" t="s">
        <v>220</v>
      </c>
      <c r="B182" s="94">
        <v>0</v>
      </c>
      <c r="C182" s="94"/>
      <c r="D182" s="95" t="s">
        <v>418</v>
      </c>
      <c r="E182" s="123" t="s">
        <v>414</v>
      </c>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7" t="s">
        <v>36</v>
      </c>
      <c r="B186" s="348"/>
      <c r="C186" s="349"/>
      <c r="D186" s="248">
        <f>SUM(B181:C185)</f>
        <v>7</v>
      </c>
    </row>
    <row r="187" spans="1:7" x14ac:dyDescent="0.3">
      <c r="A187" s="347" t="s">
        <v>295</v>
      </c>
      <c r="B187" s="348"/>
      <c r="C187" s="349"/>
      <c r="D187" s="33">
        <f>D186/(COUNT(B181:C185)*2)</f>
        <v>0.7</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123"/>
      <c r="E192" s="123"/>
      <c r="F192" s="94"/>
    </row>
    <row r="193" spans="1:6" x14ac:dyDescent="0.3">
      <c r="A193" s="53" t="s">
        <v>189</v>
      </c>
      <c r="B193" s="94" t="s">
        <v>32</v>
      </c>
      <c r="C193" s="94"/>
      <c r="D193" s="94"/>
      <c r="E193" s="94"/>
      <c r="F193" s="94"/>
    </row>
    <row r="194" spans="1:6" x14ac:dyDescent="0.3">
      <c r="A194" s="347" t="s">
        <v>36</v>
      </c>
      <c r="B194" s="348"/>
      <c r="C194" s="349"/>
      <c r="D194" s="54">
        <f>SUM(B190:C193)</f>
        <v>4</v>
      </c>
    </row>
    <row r="195" spans="1:6" x14ac:dyDescent="0.3">
      <c r="A195" s="347" t="s">
        <v>295</v>
      </c>
      <c r="B195" s="348"/>
      <c r="C195" s="349"/>
      <c r="D195" s="33">
        <f>D194/(COUNT(B190:C193)*2)</f>
        <v>1</v>
      </c>
    </row>
    <row r="197" spans="1:6" ht="18" x14ac:dyDescent="0.35">
      <c r="A197" s="64" t="s">
        <v>246</v>
      </c>
      <c r="B197" s="63"/>
      <c r="C197" s="63"/>
      <c r="D197" s="298">
        <v>0.5</v>
      </c>
      <c r="E197" s="286"/>
      <c r="F197" s="287"/>
    </row>
    <row r="198" spans="1:6" ht="22.5" x14ac:dyDescent="0.3">
      <c r="A198" s="35" t="s">
        <v>322</v>
      </c>
      <c r="B198" s="36"/>
      <c r="C198" s="37"/>
      <c r="D198" s="38">
        <f>SUM(D194,D186,D177,D169,D161,D63,D52,D33,D22,D118,D149,D133,D102,D84,D42)</f>
        <v>224</v>
      </c>
    </row>
    <row r="199" spans="1:6" ht="22.5" x14ac:dyDescent="0.3">
      <c r="A199" s="35" t="s">
        <v>323</v>
      </c>
      <c r="B199" s="36"/>
      <c r="C199" s="37"/>
      <c r="D199" s="39">
        <f>D198/(COUNT(B190:C193,B181:C185,B173:C176,B165:C168,B153:C160,B56:C62,B46:C51,B26:C32,B17:C21,B107:C117,B137:C148,B122:C132,B88:C101,B67:C83,B37:C41)*2)</f>
        <v>0.96551724137931039</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5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549"/>
  <sheetViews>
    <sheetView view="pageBreakPreview" topLeftCell="A485" zoomScale="86" zoomScaleSheetLayoutView="86" workbookViewId="0">
      <selection activeCell="F492" sqref="F49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0" t="s">
        <v>179</v>
      </c>
      <c r="B7" s="320"/>
      <c r="C7" s="320"/>
      <c r="D7" s="320"/>
      <c r="E7" s="320"/>
      <c r="F7" s="320"/>
      <c r="G7" s="125"/>
    </row>
    <row r="8" spans="1:7" ht="29.25" x14ac:dyDescent="0.45">
      <c r="A8" s="321" t="str">
        <f>'Page de garde'!D18</f>
        <v>MEDINA JADIDA</v>
      </c>
      <c r="B8" s="321"/>
      <c r="C8" s="321"/>
      <c r="D8" s="321"/>
      <c r="E8" s="321"/>
      <c r="F8" s="321"/>
      <c r="G8" s="125"/>
    </row>
    <row r="9" spans="1:7" ht="24" x14ac:dyDescent="0.45">
      <c r="A9" s="14" t="s">
        <v>42</v>
      </c>
      <c r="B9" s="322" t="s">
        <v>435</v>
      </c>
      <c r="C9" s="322"/>
      <c r="D9" s="322"/>
      <c r="E9" s="322"/>
      <c r="F9" s="322"/>
      <c r="G9" s="125"/>
    </row>
    <row r="10" spans="1:7" ht="24" x14ac:dyDescent="0.45">
      <c r="A10" s="15" t="s">
        <v>44</v>
      </c>
      <c r="B10" s="323" t="s">
        <v>436</v>
      </c>
      <c r="C10" s="323"/>
      <c r="D10" s="323"/>
      <c r="E10" s="323"/>
      <c r="F10" s="323"/>
      <c r="G10" s="125"/>
    </row>
    <row r="11" spans="1:7" ht="24" x14ac:dyDescent="0.45">
      <c r="A11" s="14" t="s">
        <v>43</v>
      </c>
      <c r="B11" s="318">
        <v>43255</v>
      </c>
      <c r="C11" s="318"/>
      <c r="D11" s="318"/>
      <c r="E11" s="318"/>
      <c r="F11" s="318"/>
      <c r="G11" s="125"/>
    </row>
    <row r="12" spans="1:7" ht="24" x14ac:dyDescent="0.45">
      <c r="A12" s="14" t="s">
        <v>239</v>
      </c>
      <c r="B12" s="324">
        <f>D549</f>
        <v>0.90666666666666662</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43255</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9" t="s">
        <v>379</v>
      </c>
      <c r="B38" s="330"/>
      <c r="C38" s="330"/>
      <c r="D38" s="330"/>
      <c r="E38" s="330"/>
      <c r="F38" s="331"/>
    </row>
    <row r="39" spans="1:7" ht="30.75" customHeight="1" x14ac:dyDescent="0.3">
      <c r="A39" s="4" t="s">
        <v>361</v>
      </c>
      <c r="B39" s="130">
        <v>2</v>
      </c>
      <c r="C39" s="130"/>
      <c r="D39" s="95"/>
      <c r="E39" s="94"/>
      <c r="F39" s="204"/>
    </row>
    <row r="40" spans="1:7" ht="30.75" customHeight="1" x14ac:dyDescent="0.3">
      <c r="A40" s="70" t="s">
        <v>381</v>
      </c>
      <c r="B40" s="130">
        <v>1</v>
      </c>
      <c r="C40" s="130"/>
      <c r="D40" s="95" t="s">
        <v>437</v>
      </c>
      <c r="E40" s="94"/>
      <c r="F40" s="204" t="s">
        <v>356</v>
      </c>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43255</v>
      </c>
      <c r="B49" s="124"/>
      <c r="C49" s="135"/>
      <c r="D49" s="124"/>
    </row>
    <row r="50" spans="1:7" x14ac:dyDescent="0.3">
      <c r="A50" s="326" t="s">
        <v>30</v>
      </c>
      <c r="B50" s="327" t="s">
        <v>31</v>
      </c>
      <c r="C50" s="327"/>
      <c r="D50" s="327" t="s">
        <v>46</v>
      </c>
      <c r="E50" s="328" t="s">
        <v>310</v>
      </c>
      <c r="F50" s="328" t="s">
        <v>360</v>
      </c>
      <c r="G50" s="127"/>
    </row>
    <row r="51" spans="1:7"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66" x14ac:dyDescent="0.3">
      <c r="A74" s="209" t="s">
        <v>393</v>
      </c>
      <c r="B74" s="130">
        <v>1</v>
      </c>
      <c r="C74" s="150" t="str">
        <f>IF(B74=0, -5, "0")</f>
        <v>0</v>
      </c>
      <c r="D74" s="301" t="s">
        <v>474</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9" t="s">
        <v>379</v>
      </c>
      <c r="B94" s="330"/>
      <c r="C94" s="330"/>
      <c r="D94" s="330"/>
      <c r="E94" s="330"/>
      <c r="F94" s="33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1</v>
      </c>
      <c r="F99" s="283">
        <f>COUNTA('A1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65</v>
      </c>
    </row>
    <row r="103" spans="1:7" ht="18" x14ac:dyDescent="0.35">
      <c r="A103" s="42" t="s">
        <v>199</v>
      </c>
      <c r="B103" s="152"/>
      <c r="C103" s="153"/>
      <c r="D103" s="144">
        <f>D102/(COUNT(B88:C93,B53:C60,B65:C83,B95:C99)*2)</f>
        <v>0.98484848484848486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43255</v>
      </c>
      <c r="B106" s="124"/>
      <c r="C106" s="135"/>
      <c r="D106" s="124"/>
    </row>
    <row r="107" spans="1:7" x14ac:dyDescent="0.3">
      <c r="A107" s="326" t="s">
        <v>30</v>
      </c>
      <c r="B107" s="327" t="s">
        <v>31</v>
      </c>
      <c r="C107" s="327"/>
      <c r="D107" s="327" t="s">
        <v>46</v>
      </c>
      <c r="E107" s="328" t="s">
        <v>310</v>
      </c>
      <c r="F107" s="328" t="s">
        <v>360</v>
      </c>
    </row>
    <row r="108" spans="1:7"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301" t="s">
        <v>475</v>
      </c>
      <c r="E132" s="95" t="s">
        <v>468</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95" t="s">
        <v>472</v>
      </c>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82.5" x14ac:dyDescent="0.3">
      <c r="A147" s="238" t="s">
        <v>404</v>
      </c>
      <c r="B147" s="130">
        <v>0</v>
      </c>
      <c r="C147" s="150">
        <f>IF(B147=0, -5, "0")</f>
        <v>-5</v>
      </c>
      <c r="D147" s="116" t="s">
        <v>438</v>
      </c>
      <c r="E147" s="116" t="s">
        <v>476</v>
      </c>
      <c r="F147" s="204" t="s">
        <v>356</v>
      </c>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3</v>
      </c>
      <c r="F153" s="283">
        <f>COUNTA('A1 Exploitation'!F110:F152)</f>
        <v>3</v>
      </c>
    </row>
    <row r="154" spans="1:7" x14ac:dyDescent="0.3">
      <c r="A154" s="5" t="s">
        <v>36</v>
      </c>
      <c r="B154" s="5"/>
      <c r="C154" s="5"/>
      <c r="D154" s="5">
        <f>SUM(B143:C147,B149:C153)</f>
        <v>13</v>
      </c>
    </row>
    <row r="155" spans="1:7" x14ac:dyDescent="0.3">
      <c r="A155" s="5" t="s">
        <v>35</v>
      </c>
      <c r="B155" s="132"/>
      <c r="C155" s="133"/>
      <c r="D155" s="134">
        <f>D154/(COUNT(B143:C147,B149:C153)*2)</f>
        <v>0.59090909090909094</v>
      </c>
    </row>
    <row r="156" spans="1:7" x14ac:dyDescent="0.3">
      <c r="A156" s="145"/>
      <c r="B156" s="124"/>
      <c r="C156" s="135"/>
      <c r="D156" s="124"/>
    </row>
    <row r="157" spans="1:7" ht="18" x14ac:dyDescent="0.35">
      <c r="A157" s="42" t="s">
        <v>125</v>
      </c>
      <c r="B157" s="152"/>
      <c r="C157" s="153"/>
      <c r="D157" s="143">
        <f>SUM(D154,D117,D139)</f>
        <v>61</v>
      </c>
    </row>
    <row r="158" spans="1:7" ht="18" x14ac:dyDescent="0.35">
      <c r="A158" s="42" t="s">
        <v>200</v>
      </c>
      <c r="B158" s="152"/>
      <c r="C158" s="153"/>
      <c r="D158" s="144">
        <f>D157/(COUNT(B143:C147,B110:C116,B121:C138,B149:C153)*2)</f>
        <v>0.84722222222222221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43255</v>
      </c>
      <c r="B161" s="124"/>
      <c r="C161" s="135"/>
      <c r="D161" s="127"/>
    </row>
    <row r="162" spans="1:7" x14ac:dyDescent="0.3">
      <c r="A162" s="326" t="s">
        <v>30</v>
      </c>
      <c r="B162" s="327" t="s">
        <v>31</v>
      </c>
      <c r="C162" s="327"/>
      <c r="D162" s="327" t="s">
        <v>46</v>
      </c>
      <c r="E162" s="328" t="s">
        <v>310</v>
      </c>
      <c r="F162" s="328" t="s">
        <v>360</v>
      </c>
      <c r="G162" s="127"/>
    </row>
    <row r="163" spans="1:7"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49.5" x14ac:dyDescent="0.35">
      <c r="A182" s="260" t="s">
        <v>223</v>
      </c>
      <c r="B182" s="130">
        <v>1</v>
      </c>
      <c r="C182" s="136">
        <f>IF(B182=0, -10, IF(B182=1, -5, "0"))</f>
        <v>-5</v>
      </c>
      <c r="D182" s="157" t="s">
        <v>447</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15.5" x14ac:dyDescent="0.3">
      <c r="A185" s="70" t="s">
        <v>136</v>
      </c>
      <c r="B185" s="130">
        <v>0</v>
      </c>
      <c r="C185" s="130"/>
      <c r="D185" s="157" t="s">
        <v>448</v>
      </c>
      <c r="E185" s="95" t="s">
        <v>439</v>
      </c>
      <c r="F185" s="204" t="s">
        <v>356</v>
      </c>
    </row>
    <row r="186" spans="1:7" ht="133.5" customHeight="1" x14ac:dyDescent="0.35">
      <c r="A186" s="266" t="s">
        <v>186</v>
      </c>
      <c r="B186" s="130">
        <v>0</v>
      </c>
      <c r="C186" s="136">
        <f>IF(B186=0, -10, "0")</f>
        <v>-10</v>
      </c>
      <c r="D186" s="302" t="s">
        <v>477</v>
      </c>
      <c r="E186" s="95" t="s">
        <v>469</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28</v>
      </c>
    </row>
    <row r="202" spans="1:7" x14ac:dyDescent="0.3">
      <c r="A202" s="5" t="s">
        <v>35</v>
      </c>
      <c r="B202" s="132"/>
      <c r="C202" s="133"/>
      <c r="D202" s="134">
        <f>D201/(COUNT(B176:C194,B196:C200)*2)</f>
        <v>0.53846153846153844</v>
      </c>
    </row>
    <row r="203" spans="1:7" x14ac:dyDescent="0.3">
      <c r="A203" s="145"/>
      <c r="B203" s="124"/>
      <c r="C203" s="135"/>
      <c r="D203" s="124"/>
    </row>
    <row r="204" spans="1:7" ht="18" x14ac:dyDescent="0.35">
      <c r="A204" s="42" t="s">
        <v>126</v>
      </c>
      <c r="B204" s="152"/>
      <c r="C204" s="153"/>
      <c r="D204" s="143">
        <f>SUM(D172,D201)</f>
        <v>42</v>
      </c>
    </row>
    <row r="205" spans="1:7" ht="18" x14ac:dyDescent="0.35">
      <c r="A205" s="42" t="s">
        <v>201</v>
      </c>
      <c r="B205" s="152"/>
      <c r="C205" s="153"/>
      <c r="D205" s="144">
        <f>D204/(COUNT(B165:C171,B176:C194,B196:C200)*2)</f>
        <v>0.63636363636363635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43255</v>
      </c>
      <c r="B208" s="124"/>
      <c r="C208" s="135"/>
      <c r="D208" s="124"/>
    </row>
    <row r="209" spans="1:7" x14ac:dyDescent="0.3">
      <c r="A209" s="326" t="s">
        <v>30</v>
      </c>
      <c r="B209" s="327" t="s">
        <v>31</v>
      </c>
      <c r="C209" s="327"/>
      <c r="D209" s="327" t="s">
        <v>46</v>
      </c>
      <c r="E209" s="328" t="s">
        <v>310</v>
      </c>
      <c r="F209" s="328" t="s">
        <v>360</v>
      </c>
      <c r="G209" s="127"/>
    </row>
    <row r="210" spans="1:7"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49.5" x14ac:dyDescent="0.3">
      <c r="A218" s="10" t="s">
        <v>142</v>
      </c>
      <c r="B218" s="130">
        <v>0</v>
      </c>
      <c r="C218" s="130"/>
      <c r="D218" s="95" t="s">
        <v>478</v>
      </c>
      <c r="E218" s="95" t="s">
        <v>470</v>
      </c>
      <c r="F218" s="204" t="s">
        <v>357</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6" x14ac:dyDescent="0.3">
      <c r="A238" s="209" t="s">
        <v>66</v>
      </c>
      <c r="B238" s="130">
        <v>1</v>
      </c>
      <c r="C238" s="150" t="str">
        <f>IF(B238=0, -5, "0")</f>
        <v>0</v>
      </c>
      <c r="D238" s="302" t="s">
        <v>440</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0.5</v>
      </c>
      <c r="E261" s="282">
        <f>COUNTIF('A1 Exploitation'!F212:F260,"ok")</f>
        <v>1</v>
      </c>
      <c r="F261" s="283">
        <f>COUNTA('A1 Exploitation'!F212:F260)</f>
        <v>2</v>
      </c>
    </row>
    <row r="262" spans="1:7" x14ac:dyDescent="0.3">
      <c r="A262" s="5" t="s">
        <v>36</v>
      </c>
      <c r="B262" s="5"/>
      <c r="C262" s="5"/>
      <c r="D262" s="5">
        <f>SUM(B248:C255,B257:C261)</f>
        <v>9</v>
      </c>
    </row>
    <row r="263" spans="1:7" x14ac:dyDescent="0.3">
      <c r="A263" s="5" t="s">
        <v>35</v>
      </c>
      <c r="B263" s="132"/>
      <c r="C263" s="133"/>
      <c r="D263" s="134">
        <f>D262/(COUNT(B248:C255,B257:C261)*2)</f>
        <v>0.9</v>
      </c>
    </row>
    <row r="264" spans="1:7" x14ac:dyDescent="0.3">
      <c r="A264" s="145"/>
      <c r="B264" s="124"/>
      <c r="C264" s="135"/>
      <c r="D264" s="124"/>
    </row>
    <row r="265" spans="1:7" ht="18" x14ac:dyDescent="0.35">
      <c r="A265" s="42" t="s">
        <v>70</v>
      </c>
      <c r="B265" s="152"/>
      <c r="C265" s="153"/>
      <c r="D265" s="143">
        <f>SUM(D262,D222,D244)</f>
        <v>62</v>
      </c>
    </row>
    <row r="266" spans="1:7" ht="18" x14ac:dyDescent="0.35">
      <c r="A266" s="57" t="s">
        <v>202</v>
      </c>
      <c r="B266" s="160"/>
      <c r="C266" s="161"/>
      <c r="D266" s="162">
        <f>D265/(COUNT(B226:C243,B248:C255,B212:C221,B257:C261)*2)</f>
        <v>0.93939393939393945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43255</v>
      </c>
      <c r="B269" s="124"/>
      <c r="C269" s="135"/>
      <c r="D269" s="124"/>
      <c r="F269" s="206"/>
      <c r="G269" s="214"/>
    </row>
    <row r="270" spans="1:7" s="16" customFormat="1" x14ac:dyDescent="0.3">
      <c r="A270" s="326" t="s">
        <v>30</v>
      </c>
      <c r="B270" s="327" t="s">
        <v>31</v>
      </c>
      <c r="C270" s="327"/>
      <c r="D270" s="327" t="s">
        <v>46</v>
      </c>
      <c r="E270" s="328" t="s">
        <v>310</v>
      </c>
      <c r="F270" s="328" t="s">
        <v>360</v>
      </c>
      <c r="G270" s="214"/>
    </row>
    <row r="271" spans="1:7" s="16" customForma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1</v>
      </c>
      <c r="C289" s="131"/>
      <c r="D289" s="16" t="s">
        <v>441</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471</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1</v>
      </c>
      <c r="C302" s="150" t="str">
        <f>IF(B302=0, -5, "0")</f>
        <v>0</v>
      </c>
      <c r="D302" s="165" t="s">
        <v>479</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3" x14ac:dyDescent="0.3">
      <c r="A311" s="219" t="s">
        <v>391</v>
      </c>
      <c r="B311" s="130">
        <v>1</v>
      </c>
      <c r="C311" s="213"/>
      <c r="D311" s="165" t="s">
        <v>437</v>
      </c>
      <c r="E311" s="106"/>
      <c r="F311" s="204" t="s">
        <v>356</v>
      </c>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0.91304347826086951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0.94285714285714284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43255</v>
      </c>
      <c r="B321" s="124"/>
      <c r="C321" s="135"/>
      <c r="D321" s="127"/>
    </row>
    <row r="322" spans="1:7" x14ac:dyDescent="0.3">
      <c r="A322" s="326" t="s">
        <v>30</v>
      </c>
      <c r="B322" s="327" t="s">
        <v>31</v>
      </c>
      <c r="C322" s="327"/>
      <c r="D322" s="327" t="s">
        <v>46</v>
      </c>
      <c r="E322" s="328" t="s">
        <v>310</v>
      </c>
      <c r="F322" s="328" t="s">
        <v>360</v>
      </c>
      <c r="G322" s="127"/>
    </row>
    <row r="323" spans="1:7"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27"/>
      <c r="E350" s="227"/>
      <c r="F350" s="204"/>
      <c r="G350" s="127"/>
    </row>
    <row r="351" spans="1:7" s="112" customFormat="1" ht="33" x14ac:dyDescent="0.3">
      <c r="A351" s="219" t="s">
        <v>391</v>
      </c>
      <c r="B351" s="130">
        <v>1</v>
      </c>
      <c r="C351" s="150"/>
      <c r="D351" s="223" t="s">
        <v>437</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43255</v>
      </c>
      <c r="B361" s="124"/>
      <c r="C361" s="135"/>
      <c r="D361" s="124"/>
    </row>
    <row r="362" spans="1:7" x14ac:dyDescent="0.3">
      <c r="A362" s="326" t="s">
        <v>30</v>
      </c>
      <c r="B362" s="327" t="s">
        <v>31</v>
      </c>
      <c r="C362" s="327"/>
      <c r="D362" s="327" t="s">
        <v>46</v>
      </c>
      <c r="E362" s="328" t="s">
        <v>310</v>
      </c>
      <c r="F362" s="328" t="s">
        <v>360</v>
      </c>
      <c r="G362" s="127"/>
    </row>
    <row r="363" spans="1:7"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442</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43255</v>
      </c>
      <c r="B394" s="124"/>
      <c r="C394" s="135"/>
      <c r="D394" s="127"/>
      <c r="G394" s="127"/>
    </row>
    <row r="395" spans="1:7" x14ac:dyDescent="0.3">
      <c r="A395" s="326" t="s">
        <v>30</v>
      </c>
      <c r="B395" s="327" t="s">
        <v>31</v>
      </c>
      <c r="C395" s="327"/>
      <c r="D395" s="327" t="s">
        <v>46</v>
      </c>
      <c r="E395" s="328" t="s">
        <v>310</v>
      </c>
      <c r="F395" s="328" t="s">
        <v>360</v>
      </c>
      <c r="G395" s="127"/>
    </row>
    <row r="396" spans="1:7"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ht="49.5" x14ac:dyDescent="0.3">
      <c r="A438" s="10" t="s">
        <v>392</v>
      </c>
      <c r="B438" s="130">
        <v>1</v>
      </c>
      <c r="C438" s="150" t="str">
        <f>IF(B438=0, -5, "0")</f>
        <v>0</v>
      </c>
      <c r="D438" s="129" t="s">
        <v>449</v>
      </c>
      <c r="E438" s="94"/>
      <c r="F438" s="204" t="s">
        <v>356</v>
      </c>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43255</v>
      </c>
      <c r="B447" s="124"/>
      <c r="C447" s="135"/>
      <c r="D447" s="124"/>
    </row>
    <row r="448" spans="1:7" x14ac:dyDescent="0.3">
      <c r="A448" s="326" t="s">
        <v>30</v>
      </c>
      <c r="B448" s="327" t="s">
        <v>31</v>
      </c>
      <c r="C448" s="327"/>
      <c r="D448" s="327" t="s">
        <v>46</v>
      </c>
      <c r="E448" s="328" t="s">
        <v>310</v>
      </c>
      <c r="F448" s="328" t="s">
        <v>360</v>
      </c>
      <c r="G448" s="127"/>
    </row>
    <row r="449" spans="1:6"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1</v>
      </c>
      <c r="C462" s="130"/>
      <c r="D462" s="95" t="s">
        <v>443</v>
      </c>
      <c r="E462" s="95" t="s">
        <v>444</v>
      </c>
      <c r="F462" s="204" t="s">
        <v>357</v>
      </c>
    </row>
    <row r="463" spans="1:6" x14ac:dyDescent="0.3">
      <c r="A463" s="70" t="s">
        <v>351</v>
      </c>
      <c r="B463" s="130">
        <v>2</v>
      </c>
      <c r="C463" s="130"/>
      <c r="D463" s="95"/>
      <c r="E463" s="94"/>
      <c r="F463" s="204"/>
    </row>
    <row r="464" spans="1:6" ht="33" x14ac:dyDescent="0.3">
      <c r="A464" s="70" t="s">
        <v>133</v>
      </c>
      <c r="B464" s="130">
        <v>1</v>
      </c>
      <c r="C464" s="130"/>
      <c r="D464" s="95" t="s">
        <v>445</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24</v>
      </c>
    </row>
    <row r="478" spans="1:7" x14ac:dyDescent="0.3">
      <c r="A478" s="5" t="s">
        <v>35</v>
      </c>
      <c r="B478" s="132"/>
      <c r="C478" s="133"/>
      <c r="D478" s="134">
        <f>D477/(COUNT(B461:C470,B472:C476)*2)</f>
        <v>0.8571428571428571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43255</v>
      </c>
      <c r="B484" s="124"/>
      <c r="C484" s="135"/>
      <c r="D484" s="124"/>
    </row>
    <row r="485" spans="1:7" x14ac:dyDescent="0.3">
      <c r="A485" s="326" t="s">
        <v>30</v>
      </c>
      <c r="B485" s="327" t="s">
        <v>31</v>
      </c>
      <c r="C485" s="327"/>
      <c r="D485" s="327" t="s">
        <v>46</v>
      </c>
      <c r="E485" s="328" t="s">
        <v>310</v>
      </c>
      <c r="F485" s="328" t="s">
        <v>360</v>
      </c>
      <c r="G485" s="127"/>
    </row>
    <row r="486" spans="1:7" x14ac:dyDescent="0.3">
      <c r="A486" s="326"/>
      <c r="B486" s="41" t="s">
        <v>34</v>
      </c>
      <c r="C486" s="41" t="s">
        <v>33</v>
      </c>
      <c r="D486" s="327"/>
      <c r="E486" s="328"/>
      <c r="F486" s="328"/>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ht="33" x14ac:dyDescent="0.3">
      <c r="A491" s="70" t="s">
        <v>355</v>
      </c>
      <c r="B491" s="130">
        <v>1</v>
      </c>
      <c r="C491" s="131"/>
      <c r="D491" s="95" t="s">
        <v>450</v>
      </c>
      <c r="E491" s="106"/>
      <c r="F491" s="204" t="s">
        <v>356</v>
      </c>
    </row>
    <row r="492" spans="1:7" ht="33" x14ac:dyDescent="0.3">
      <c r="A492" s="66" t="s">
        <v>400</v>
      </c>
      <c r="B492" s="130">
        <v>1</v>
      </c>
      <c r="C492" s="131"/>
      <c r="D492" s="116" t="s">
        <v>446</v>
      </c>
      <c r="E492" s="106"/>
      <c r="F492" s="204" t="s">
        <v>356</v>
      </c>
      <c r="G492" s="127"/>
    </row>
    <row r="493" spans="1:7" x14ac:dyDescent="0.3">
      <c r="A493" s="5" t="s">
        <v>36</v>
      </c>
      <c r="B493" s="5"/>
      <c r="C493" s="5"/>
      <c r="D493" s="54">
        <f>SUM(B488:C492)</f>
        <v>6</v>
      </c>
    </row>
    <row r="494" spans="1:7" x14ac:dyDescent="0.3">
      <c r="A494" s="5" t="s">
        <v>35</v>
      </c>
      <c r="B494" s="132"/>
      <c r="C494" s="133"/>
      <c r="D494" s="134">
        <f>D493/(COUNT(B488:C492)*2)</f>
        <v>0.6</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43255</v>
      </c>
      <c r="B506" s="124"/>
      <c r="C506" s="135"/>
      <c r="D506" s="124"/>
    </row>
    <row r="507" spans="1:7" x14ac:dyDescent="0.3">
      <c r="A507" s="326" t="s">
        <v>30</v>
      </c>
      <c r="B507" s="327" t="s">
        <v>31</v>
      </c>
      <c r="C507" s="327"/>
      <c r="D507" s="327" t="s">
        <v>46</v>
      </c>
      <c r="E507" s="328" t="s">
        <v>310</v>
      </c>
      <c r="F507" s="328" t="s">
        <v>360</v>
      </c>
      <c r="G507" s="127"/>
    </row>
    <row r="508" spans="1:7" x14ac:dyDescent="0.3">
      <c r="A508" s="326"/>
      <c r="B508" s="41" t="s">
        <v>34</v>
      </c>
      <c r="C508" s="41" t="s">
        <v>33</v>
      </c>
      <c r="D508" s="361"/>
      <c r="E508" s="328"/>
      <c r="F508" s="32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43255</v>
      </c>
      <c r="B517" s="124"/>
      <c r="C517" s="135"/>
      <c r="D517" s="124"/>
    </row>
    <row r="518" spans="1:7" x14ac:dyDescent="0.3">
      <c r="A518" s="326" t="s">
        <v>30</v>
      </c>
      <c r="B518" s="327" t="s">
        <v>31</v>
      </c>
      <c r="C518" s="327"/>
      <c r="D518" s="327" t="s">
        <v>46</v>
      </c>
      <c r="E518" s="328" t="s">
        <v>310</v>
      </c>
      <c r="F518" s="328" t="s">
        <v>360</v>
      </c>
      <c r="G518" s="127"/>
    </row>
    <row r="519" spans="1:7" x14ac:dyDescent="0.3">
      <c r="A519" s="326"/>
      <c r="B519" s="41" t="s">
        <v>34</v>
      </c>
      <c r="C519" s="41" t="s">
        <v>33</v>
      </c>
      <c r="D519" s="361"/>
      <c r="E519" s="328"/>
      <c r="F519" s="32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43255</v>
      </c>
      <c r="B537" s="124"/>
      <c r="C537" s="135"/>
      <c r="D537" s="124"/>
      <c r="G537" s="127"/>
    </row>
    <row r="538" spans="1:7" x14ac:dyDescent="0.3">
      <c r="A538" s="326" t="s">
        <v>30</v>
      </c>
      <c r="B538" s="327" t="s">
        <v>31</v>
      </c>
      <c r="C538" s="327"/>
      <c r="D538" s="327" t="s">
        <v>46</v>
      </c>
      <c r="E538" s="328" t="s">
        <v>310</v>
      </c>
      <c r="F538" s="328" t="s">
        <v>360</v>
      </c>
      <c r="G538" s="127"/>
    </row>
    <row r="539" spans="1:7" x14ac:dyDescent="0.3">
      <c r="A539" s="326"/>
      <c r="B539" s="41" t="s">
        <v>34</v>
      </c>
      <c r="C539" s="41" t="s">
        <v>33</v>
      </c>
      <c r="D539" s="361"/>
      <c r="E539" s="328"/>
      <c r="F539" s="32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0.9642857142857143</v>
      </c>
    </row>
    <row r="548" spans="1:4" ht="22.5" x14ac:dyDescent="0.45">
      <c r="A548" s="35" t="s">
        <v>45</v>
      </c>
      <c r="B548" s="181"/>
      <c r="C548" s="182"/>
      <c r="D548" s="183">
        <f>SUM(D544,D533,D513,D502,D443,D390,D357,D45,D317,D265,D157,D480,D204,D102)</f>
        <v>544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0.90666666666666662</v>
      </c>
    </row>
  </sheetData>
  <sheetProtection algorithmName="SHA-512" hashValue="paCXcJA5sH7/952JYNWcEtHt/hWkafk5Qgdoj8rxCVoULYp0nUsp2+LsVOOL7j4u9peKJrOnnuPBvZ+AtjRtlQ==" saltValue="QwsS/gV745FG+FVtTLnKw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30" orientation="portrait" r:id="rId1"/>
  <rowBreaks count="5" manualBreakCount="5">
    <brk id="85" max="6" man="1"/>
    <brk id="173" max="6" man="1"/>
    <brk id="267" max="6" man="1"/>
    <brk id="391" max="6" man="1"/>
    <brk id="51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99"/>
  <sheetViews>
    <sheetView view="pageBreakPreview" topLeftCell="A183" zoomScale="96" zoomScaleNormal="90" zoomScaleSheetLayoutView="96"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3" t="s">
        <v>50</v>
      </c>
      <c r="B6" s="343"/>
      <c r="C6" s="343"/>
      <c r="D6" s="343"/>
      <c r="E6" s="343"/>
      <c r="F6" s="343"/>
      <c r="G6" s="125"/>
    </row>
    <row r="7" spans="1:7" s="12" customFormat="1" ht="21.75" customHeight="1" x14ac:dyDescent="0.45">
      <c r="A7" s="321" t="str">
        <f>'A2 Exploitation'!A8:F8</f>
        <v>MEDINA JADIDA</v>
      </c>
      <c r="B7" s="321"/>
      <c r="C7" s="321"/>
      <c r="D7" s="321"/>
      <c r="E7" s="321"/>
      <c r="F7" s="321"/>
      <c r="G7" s="125"/>
    </row>
    <row r="8" spans="1:7" s="12" customFormat="1" ht="24" x14ac:dyDescent="0.45">
      <c r="A8" s="14" t="s">
        <v>42</v>
      </c>
      <c r="B8" s="344" t="str">
        <f>'A2 Exploitation'!B9:F9</f>
        <v>M Souheil DRAOUI</v>
      </c>
      <c r="C8" s="344"/>
      <c r="D8" s="344"/>
      <c r="E8" s="344"/>
      <c r="F8" s="344"/>
      <c r="G8" s="125"/>
    </row>
    <row r="9" spans="1:7" s="12" customFormat="1" ht="24" x14ac:dyDescent="0.45">
      <c r="A9" s="15" t="s">
        <v>44</v>
      </c>
      <c r="B9" s="345" t="str">
        <f>'A2 Exploitation'!B10:F10</f>
        <v>Le chef rayon (Chakib)</v>
      </c>
      <c r="C9" s="345"/>
      <c r="D9" s="345"/>
      <c r="E9" s="345"/>
      <c r="F9" s="345"/>
      <c r="G9" s="125"/>
    </row>
    <row r="10" spans="1:7" s="12" customFormat="1" ht="24" x14ac:dyDescent="0.45">
      <c r="A10" s="14" t="s">
        <v>43</v>
      </c>
      <c r="B10" s="342">
        <f>'A2 Exploitation'!B11:F11</f>
        <v>43255</v>
      </c>
      <c r="C10" s="342"/>
      <c r="D10" s="342"/>
      <c r="E10" s="342"/>
      <c r="F10" s="342"/>
      <c r="G10" s="125"/>
    </row>
    <row r="11" spans="1:7" s="12" customFormat="1" ht="24" x14ac:dyDescent="0.45">
      <c r="A11" s="14" t="s">
        <v>294</v>
      </c>
      <c r="B11" s="346">
        <f>D199</f>
        <v>0.89035087719298245</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451</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250">
        <f>SUM(B17:C21)</f>
        <v>9</v>
      </c>
    </row>
    <row r="23" spans="1:7" x14ac:dyDescent="0.3">
      <c r="A23" s="347" t="s">
        <v>295</v>
      </c>
      <c r="B23" s="348"/>
      <c r="C23" s="349"/>
      <c r="D23" s="33">
        <f>D22/(COUNT(B17:C21)*2)</f>
        <v>0.9</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248">
        <f>SUM(B26:C32)</f>
        <v>14</v>
      </c>
    </row>
    <row r="34" spans="1:7" x14ac:dyDescent="0.3">
      <c r="A34" s="347" t="s">
        <v>295</v>
      </c>
      <c r="B34" s="348"/>
      <c r="C34" s="349"/>
      <c r="D34" s="33">
        <f>D33/(COUNT(B26:C32)*2)</f>
        <v>1</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248">
        <f>SUM(B37:C41)</f>
        <v>10</v>
      </c>
      <c r="E42" s="13"/>
      <c r="F42" s="13"/>
      <c r="G42" s="126"/>
    </row>
    <row r="43" spans="1:7" s="22" customFormat="1" x14ac:dyDescent="0.3">
      <c r="A43" s="347" t="s">
        <v>295</v>
      </c>
      <c r="B43" s="348"/>
      <c r="C43" s="349"/>
      <c r="D43" s="33">
        <f>D42/(COUNT(B37:C41)*2)</f>
        <v>1</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452</v>
      </c>
      <c r="E50" s="94"/>
      <c r="F50" s="94"/>
    </row>
    <row r="51" spans="1:7" ht="18" x14ac:dyDescent="0.35">
      <c r="A51" s="40" t="s">
        <v>296</v>
      </c>
      <c r="B51" s="94">
        <v>2</v>
      </c>
      <c r="C51" s="120" t="str">
        <f>IF(B51=0, -5, "0")</f>
        <v>0</v>
      </c>
      <c r="D51" s="98"/>
      <c r="E51" s="94"/>
      <c r="F51" s="94"/>
    </row>
    <row r="52" spans="1:7" x14ac:dyDescent="0.3">
      <c r="A52" s="347" t="s">
        <v>36</v>
      </c>
      <c r="B52" s="348"/>
      <c r="C52" s="349"/>
      <c r="D52" s="248">
        <f>SUM(B46:C51)</f>
        <v>12</v>
      </c>
    </row>
    <row r="53" spans="1:7" x14ac:dyDescent="0.3">
      <c r="A53" s="347" t="s">
        <v>295</v>
      </c>
      <c r="B53" s="348"/>
      <c r="C53" s="349"/>
      <c r="D53" s="33">
        <f>D52/(COUNT(B46:C51)*2)</f>
        <v>1</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95" t="s">
        <v>453</v>
      </c>
      <c r="E59" s="94"/>
      <c r="F59" s="94" t="s">
        <v>356</v>
      </c>
    </row>
    <row r="60" spans="1:7" ht="50.25" x14ac:dyDescent="0.35">
      <c r="A60" s="43" t="s">
        <v>221</v>
      </c>
      <c r="B60" s="94">
        <v>1</v>
      </c>
      <c r="C60" s="120" t="str">
        <f>IF(B60=0, -5, "0")</f>
        <v>0</v>
      </c>
      <c r="D60" s="95" t="s">
        <v>454</v>
      </c>
      <c r="E60" s="94"/>
      <c r="F60" s="94" t="s">
        <v>356</v>
      </c>
    </row>
    <row r="61" spans="1:7" ht="66.75" x14ac:dyDescent="0.35">
      <c r="A61" s="40" t="s">
        <v>297</v>
      </c>
      <c r="B61" s="94">
        <v>0</v>
      </c>
      <c r="C61" s="120">
        <f>IF(B61=0, -5, "0")</f>
        <v>-5</v>
      </c>
      <c r="D61" s="95" t="s">
        <v>455</v>
      </c>
      <c r="E61" s="95" t="s">
        <v>456</v>
      </c>
      <c r="F61" s="94" t="s">
        <v>356</v>
      </c>
    </row>
    <row r="62" spans="1:7" x14ac:dyDescent="0.3">
      <c r="A62" s="17" t="s">
        <v>293</v>
      </c>
      <c r="B62" s="94">
        <v>2</v>
      </c>
      <c r="C62" s="94"/>
      <c r="D62" s="98"/>
      <c r="E62" s="94"/>
      <c r="F62" s="94"/>
    </row>
    <row r="63" spans="1:7" x14ac:dyDescent="0.3">
      <c r="A63" s="347" t="s">
        <v>36</v>
      </c>
      <c r="B63" s="348"/>
      <c r="C63" s="349"/>
      <c r="D63" s="248">
        <f>SUM(B56:C62)</f>
        <v>5</v>
      </c>
    </row>
    <row r="64" spans="1:7" x14ac:dyDescent="0.3">
      <c r="A64" s="347" t="s">
        <v>295</v>
      </c>
      <c r="B64" s="348"/>
      <c r="C64" s="349"/>
      <c r="D64" s="33">
        <f>D63/(COUNT(B56:C62)*2)</f>
        <v>0.3125</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248">
        <f>SUM(B67:C83)</f>
        <v>26</v>
      </c>
    </row>
    <row r="85" spans="1:7" x14ac:dyDescent="0.3">
      <c r="A85" s="347" t="s">
        <v>295</v>
      </c>
      <c r="B85" s="348"/>
      <c r="C85" s="349"/>
      <c r="D85" s="33">
        <f>D84/(COUNT(B67:C83)*2)</f>
        <v>1</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480</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248">
        <f>SUM(B88:C101)</f>
        <v>27</v>
      </c>
    </row>
    <row r="103" spans="1:7" x14ac:dyDescent="0.3">
      <c r="A103" s="347" t="s">
        <v>295</v>
      </c>
      <c r="B103" s="348"/>
      <c r="C103" s="349"/>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248">
        <f>SUM(B107:C117)</f>
        <v>22</v>
      </c>
      <c r="E118" s="13"/>
      <c r="F118" s="13"/>
      <c r="G118" s="126"/>
    </row>
    <row r="119" spans="1:7" s="22" customFormat="1" x14ac:dyDescent="0.3">
      <c r="A119" s="347" t="s">
        <v>295</v>
      </c>
      <c r="B119" s="348"/>
      <c r="C119" s="349"/>
      <c r="D119" s="33">
        <f>D118/(COUNT(B107:C117)*2)</f>
        <v>1</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457</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ht="33" x14ac:dyDescent="0.3">
      <c r="A131" s="23" t="s">
        <v>276</v>
      </c>
      <c r="B131" s="111">
        <v>1</v>
      </c>
      <c r="C131" s="121"/>
      <c r="D131" s="95" t="s">
        <v>473</v>
      </c>
      <c r="E131" s="95"/>
      <c r="F131" s="94" t="s">
        <v>356</v>
      </c>
    </row>
    <row r="132" spans="1:7" ht="18" x14ac:dyDescent="0.35">
      <c r="A132" s="45" t="s">
        <v>317</v>
      </c>
      <c r="B132" s="111">
        <v>2</v>
      </c>
      <c r="C132" s="120" t="str">
        <f>IF(B132=0, -5, "0")</f>
        <v>0</v>
      </c>
      <c r="D132" s="107"/>
      <c r="E132" s="102"/>
      <c r="F132" s="94"/>
    </row>
    <row r="133" spans="1:7" x14ac:dyDescent="0.3">
      <c r="A133" s="347" t="s">
        <v>36</v>
      </c>
      <c r="B133" s="348"/>
      <c r="C133" s="349"/>
      <c r="D133" s="248">
        <f>SUM(B122:C132)</f>
        <v>20</v>
      </c>
    </row>
    <row r="134" spans="1:7" x14ac:dyDescent="0.3">
      <c r="A134" s="347" t="s">
        <v>295</v>
      </c>
      <c r="B134" s="348"/>
      <c r="C134" s="349"/>
      <c r="D134" s="32">
        <f>D133/(COUNT(B122:C132)*2)</f>
        <v>0.90909090909090906</v>
      </c>
    </row>
    <row r="135" spans="1:7" s="22" customFormat="1" x14ac:dyDescent="0.3">
      <c r="A135" s="26"/>
      <c r="B135" s="27"/>
      <c r="C135" s="27"/>
      <c r="D135" s="31"/>
      <c r="G135" s="126"/>
    </row>
    <row r="136" spans="1:7" ht="19.5" x14ac:dyDescent="0.4">
      <c r="A136" s="355" t="s">
        <v>71</v>
      </c>
      <c r="B136" s="356"/>
      <c r="C136" s="356"/>
      <c r="D136" s="356"/>
      <c r="E136" s="356"/>
      <c r="F136" s="356"/>
    </row>
    <row r="137" spans="1:7" ht="34.5" x14ac:dyDescent="0.4">
      <c r="A137" s="23" t="s">
        <v>302</v>
      </c>
      <c r="B137" s="110">
        <v>1</v>
      </c>
      <c r="C137" s="101"/>
      <c r="D137" s="95" t="s">
        <v>458</v>
      </c>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7" t="s">
        <v>36</v>
      </c>
      <c r="B149" s="348"/>
      <c r="C149" s="349"/>
      <c r="D149" s="248">
        <f>SUM(B137:C148)</f>
        <v>23</v>
      </c>
    </row>
    <row r="150" spans="1:7" x14ac:dyDescent="0.3">
      <c r="A150" s="347" t="s">
        <v>295</v>
      </c>
      <c r="B150" s="348"/>
      <c r="C150" s="349"/>
      <c r="D150" s="33">
        <f>D149/(COUNT(B137:C148)*2)</f>
        <v>0.95833333333333337</v>
      </c>
    </row>
    <row r="151" spans="1:7" s="22" customFormat="1" x14ac:dyDescent="0.3">
      <c r="A151" s="26"/>
      <c r="B151" s="27"/>
      <c r="C151" s="27"/>
      <c r="D151" s="28"/>
      <c r="G151" s="126"/>
    </row>
    <row r="152" spans="1:7" ht="19.5" x14ac:dyDescent="0.4">
      <c r="A152" s="355" t="s">
        <v>217</v>
      </c>
      <c r="B152" s="356"/>
      <c r="C152" s="356"/>
      <c r="D152" s="356"/>
      <c r="E152" s="356"/>
      <c r="F152" s="356"/>
    </row>
    <row r="153" spans="1:7" ht="49.5" x14ac:dyDescent="0.3">
      <c r="A153" s="50" t="s">
        <v>279</v>
      </c>
      <c r="B153" s="94">
        <v>0</v>
      </c>
      <c r="C153" s="94"/>
      <c r="D153" s="95" t="s">
        <v>465</v>
      </c>
      <c r="E153" s="95" t="s">
        <v>459</v>
      </c>
      <c r="F153" s="94" t="s">
        <v>357</v>
      </c>
    </row>
    <row r="154" spans="1:7" x14ac:dyDescent="0.3">
      <c r="A154" s="17" t="s">
        <v>149</v>
      </c>
      <c r="B154" s="94">
        <v>2</v>
      </c>
      <c r="C154" s="94"/>
      <c r="D154" s="95"/>
      <c r="E154" s="94"/>
      <c r="F154" s="94"/>
    </row>
    <row r="155" spans="1:7" ht="33.75" x14ac:dyDescent="0.35">
      <c r="A155" s="40" t="s">
        <v>306</v>
      </c>
      <c r="B155" s="94">
        <v>1</v>
      </c>
      <c r="C155" s="120" t="str">
        <f>IF(B155=0, -5, "0")</f>
        <v>0</v>
      </c>
      <c r="D155" s="95" t="s">
        <v>460</v>
      </c>
      <c r="E155" s="94"/>
      <c r="F155" s="94" t="s">
        <v>356</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7" t="s">
        <v>36</v>
      </c>
      <c r="B161" s="353"/>
      <c r="C161" s="354"/>
      <c r="D161" s="250">
        <f>SUM(B153:C160)</f>
        <v>13</v>
      </c>
    </row>
    <row r="162" spans="1:7" x14ac:dyDescent="0.3">
      <c r="A162" s="347" t="s">
        <v>295</v>
      </c>
      <c r="B162" s="348"/>
      <c r="C162" s="349"/>
      <c r="D162" s="33">
        <f>D161/(COUNT(B153:C160)*2)</f>
        <v>0.8125</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461</v>
      </c>
      <c r="E167" s="94"/>
      <c r="F167" s="94" t="s">
        <v>357</v>
      </c>
    </row>
    <row r="168" spans="1:7" x14ac:dyDescent="0.3">
      <c r="A168" s="17" t="s">
        <v>86</v>
      </c>
      <c r="B168" s="94" t="s">
        <v>32</v>
      </c>
      <c r="C168" s="94"/>
      <c r="D168" s="94"/>
      <c r="E168" s="95"/>
      <c r="F168" s="94"/>
    </row>
    <row r="169" spans="1:7" x14ac:dyDescent="0.3">
      <c r="A169" s="347" t="s">
        <v>36</v>
      </c>
      <c r="B169" s="348"/>
      <c r="C169" s="349"/>
      <c r="D169" s="248">
        <f>SUM(B165:C168)</f>
        <v>5</v>
      </c>
    </row>
    <row r="170" spans="1:7" x14ac:dyDescent="0.3">
      <c r="A170" s="347" t="s">
        <v>295</v>
      </c>
      <c r="B170" s="348"/>
      <c r="C170" s="349"/>
      <c r="D170" s="33">
        <f>D169/(COUNT(B165:C168)*2)</f>
        <v>0.83333333333333337</v>
      </c>
    </row>
    <row r="171" spans="1:7" s="22" customFormat="1" x14ac:dyDescent="0.3">
      <c r="A171" s="26"/>
      <c r="B171" s="27"/>
      <c r="C171" s="27"/>
      <c r="D171" s="28"/>
      <c r="G171" s="126"/>
    </row>
    <row r="172" spans="1:7" ht="19.5" x14ac:dyDescent="0.4">
      <c r="A172" s="359" t="s">
        <v>17</v>
      </c>
      <c r="B172" s="360"/>
      <c r="C172" s="360"/>
      <c r="D172" s="360"/>
      <c r="E172" s="360"/>
      <c r="F172" s="360"/>
    </row>
    <row r="173" spans="1:7" ht="49.5" x14ac:dyDescent="0.3">
      <c r="A173" s="20" t="s">
        <v>180</v>
      </c>
      <c r="B173" s="94">
        <v>1</v>
      </c>
      <c r="C173" s="94"/>
      <c r="D173" s="95" t="s">
        <v>463</v>
      </c>
      <c r="E173" s="94"/>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248">
        <f>SUM(B173:C176)</f>
        <v>7</v>
      </c>
    </row>
    <row r="178" spans="1:7" x14ac:dyDescent="0.3">
      <c r="A178" s="347" t="s">
        <v>295</v>
      </c>
      <c r="B178" s="348"/>
      <c r="C178" s="349"/>
      <c r="D178" s="33">
        <f>D177/(COUNT(B173:C176)*2)</f>
        <v>0.875</v>
      </c>
    </row>
    <row r="179" spans="1:7" s="22" customFormat="1" x14ac:dyDescent="0.3">
      <c r="A179" s="26"/>
      <c r="B179" s="27"/>
      <c r="C179" s="27"/>
      <c r="D179" s="28"/>
      <c r="G179" s="126"/>
    </row>
    <row r="180" spans="1:7" ht="19.5" x14ac:dyDescent="0.4">
      <c r="A180" s="355" t="s">
        <v>78</v>
      </c>
      <c r="B180" s="356"/>
      <c r="C180" s="356"/>
      <c r="D180" s="356"/>
      <c r="E180" s="356"/>
      <c r="F180" s="356"/>
    </row>
    <row r="181" spans="1:7" ht="33" x14ac:dyDescent="0.3">
      <c r="A181" s="44" t="s">
        <v>315</v>
      </c>
      <c r="B181" s="94">
        <v>1</v>
      </c>
      <c r="C181" s="94"/>
      <c r="D181" s="95" t="s">
        <v>462</v>
      </c>
      <c r="E181" s="95"/>
      <c r="F181" s="94" t="s">
        <v>357</v>
      </c>
    </row>
    <row r="182" spans="1:7" ht="49.5" x14ac:dyDescent="0.3">
      <c r="A182" s="52" t="s">
        <v>220</v>
      </c>
      <c r="B182" s="94">
        <v>1</v>
      </c>
      <c r="C182" s="94"/>
      <c r="D182" s="95" t="s">
        <v>466</v>
      </c>
      <c r="E182" s="69"/>
      <c r="F182" s="94" t="s">
        <v>356</v>
      </c>
    </row>
    <row r="183" spans="1:7" ht="66" x14ac:dyDescent="0.3">
      <c r="A183" s="17" t="s">
        <v>88</v>
      </c>
      <c r="B183" s="94">
        <v>1</v>
      </c>
      <c r="C183" s="94"/>
      <c r="D183" s="95" t="s">
        <v>467</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7" t="s">
        <v>36</v>
      </c>
      <c r="B186" s="348"/>
      <c r="C186" s="349"/>
      <c r="D186" s="248">
        <f>SUM(B181:C185)</f>
        <v>7</v>
      </c>
    </row>
    <row r="187" spans="1:7" x14ac:dyDescent="0.3">
      <c r="A187" s="347" t="s">
        <v>295</v>
      </c>
      <c r="B187" s="348"/>
      <c r="C187" s="349"/>
      <c r="D187" s="33">
        <f>D186/(COUNT(B181:C185)*2)</f>
        <v>0.7</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481</v>
      </c>
      <c r="E192" s="94"/>
      <c r="F192" s="94" t="s">
        <v>356</v>
      </c>
    </row>
    <row r="193" spans="1:6" x14ac:dyDescent="0.3">
      <c r="A193" s="53" t="s">
        <v>189</v>
      </c>
      <c r="B193" s="94" t="s">
        <v>32</v>
      </c>
      <c r="C193" s="94"/>
      <c r="D193" s="94"/>
      <c r="E193" s="94"/>
      <c r="F193" s="94"/>
    </row>
    <row r="194" spans="1:6" x14ac:dyDescent="0.3">
      <c r="A194" s="347" t="s">
        <v>36</v>
      </c>
      <c r="B194" s="348"/>
      <c r="C194" s="349"/>
      <c r="D194" s="54">
        <f>SUM(B190:C193)</f>
        <v>3</v>
      </c>
    </row>
    <row r="195" spans="1:6" x14ac:dyDescent="0.3">
      <c r="A195" s="347" t="s">
        <v>295</v>
      </c>
      <c r="B195" s="348"/>
      <c r="C195" s="349"/>
      <c r="D195" s="33">
        <f>D194/(COUNT(B190:C193)*2)</f>
        <v>0.75</v>
      </c>
    </row>
    <row r="197" spans="1:6" ht="18" x14ac:dyDescent="0.35">
      <c r="A197" s="64" t="s">
        <v>464</v>
      </c>
      <c r="B197" s="63"/>
      <c r="C197" s="63"/>
      <c r="D197" s="300">
        <f>E197/F197</f>
        <v>1</v>
      </c>
      <c r="E197" s="303">
        <f>COUNTIF('A1 Technique'!F17:F193,"ok")</f>
        <v>12</v>
      </c>
      <c r="F197" s="303">
        <f>COUNTA('A1 Technique'!F17:F193)</f>
        <v>12</v>
      </c>
    </row>
    <row r="198" spans="1:6" ht="22.5" x14ac:dyDescent="0.3">
      <c r="A198" s="35" t="s">
        <v>45</v>
      </c>
      <c r="B198" s="36"/>
      <c r="C198" s="37"/>
      <c r="D198" s="38">
        <f>SUM(D194,D186,D177,D169,D161,D63,D52,D33,D22,D118,D149,D133,D102,D84,D42)</f>
        <v>203</v>
      </c>
    </row>
    <row r="199" spans="1:6" ht="22.5" x14ac:dyDescent="0.3">
      <c r="A199" s="35" t="s">
        <v>323</v>
      </c>
      <c r="B199" s="36"/>
      <c r="C199" s="37"/>
      <c r="D199" s="39">
        <f>D198/(COUNT(B190:C193,B181:C185,B173:C176,B165:C168,B153:C160,B56:C62,B46:C51,B26:C32,B17:C21,B107:C117,B137:C148,B122:C132,B88:C101,B67:C83,B37:C41)*2)</f>
        <v>0.89035087719298245</v>
      </c>
    </row>
  </sheetData>
  <sheetProtection algorithmName="SHA-512" hashValue="64gsH1uIxzkJBS4kaX7RS+M5HqW6N1kpMRMNuKWrkH3W6QJDjQ7BtsP6L/ShmEXiOHn33CSYrm+9A9Qv79ygxw==" saltValue="AZF8DxBUkGIGCNCh3MfLT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549"/>
  <sheetViews>
    <sheetView view="pageBreakPreview" topLeftCell="A531" zoomScale="69" zoomScaleSheetLayoutView="69" workbookViewId="0">
      <selection activeCell="E553" sqref="E55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0" t="s">
        <v>179</v>
      </c>
      <c r="B7" s="320"/>
      <c r="C7" s="320"/>
      <c r="D7" s="320"/>
      <c r="E7" s="320"/>
      <c r="F7" s="320"/>
      <c r="G7" s="125"/>
    </row>
    <row r="8" spans="1:7" ht="29.25" x14ac:dyDescent="0.45">
      <c r="A8" s="321" t="str">
        <f>'Page de garde'!D18</f>
        <v>MEDINA JADIDA</v>
      </c>
      <c r="B8" s="321"/>
      <c r="C8" s="321"/>
      <c r="D8" s="321"/>
      <c r="E8" s="321"/>
      <c r="F8" s="321"/>
      <c r="G8" s="125"/>
    </row>
    <row r="9" spans="1:7" ht="24" x14ac:dyDescent="0.45">
      <c r="A9" s="14" t="s">
        <v>42</v>
      </c>
      <c r="B9" s="322" t="s">
        <v>536</v>
      </c>
      <c r="C9" s="322"/>
      <c r="D9" s="322"/>
      <c r="E9" s="322"/>
      <c r="F9" s="322"/>
      <c r="G9" s="125"/>
    </row>
    <row r="10" spans="1:7" ht="24" x14ac:dyDescent="0.45">
      <c r="A10" s="15" t="s">
        <v>44</v>
      </c>
      <c r="B10" s="323" t="s">
        <v>482</v>
      </c>
      <c r="C10" s="323"/>
      <c r="D10" s="323"/>
      <c r="E10" s="323"/>
      <c r="F10" s="323"/>
      <c r="G10" s="125"/>
    </row>
    <row r="11" spans="1:7" ht="24" x14ac:dyDescent="0.45">
      <c r="A11" s="14" t="s">
        <v>43</v>
      </c>
      <c r="B11" s="318">
        <v>43349</v>
      </c>
      <c r="C11" s="318"/>
      <c r="D11" s="318"/>
      <c r="E11" s="318"/>
      <c r="F11" s="318"/>
      <c r="G11" s="125"/>
    </row>
    <row r="12" spans="1:7" ht="24" x14ac:dyDescent="0.45">
      <c r="A12" s="14" t="s">
        <v>239</v>
      </c>
      <c r="B12" s="324">
        <f>D549</f>
        <v>0.92192691029900331</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43349</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ht="55.5" customHeight="1" x14ac:dyDescent="0.3">
      <c r="A21" s="70" t="s">
        <v>10</v>
      </c>
      <c r="B21" s="130">
        <v>1</v>
      </c>
      <c r="C21" s="130"/>
      <c r="D21" s="113" t="s">
        <v>488</v>
      </c>
      <c r="E21" s="94"/>
      <c r="F21" s="123" t="s">
        <v>356</v>
      </c>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ht="54" customHeight="1" x14ac:dyDescent="0.3">
      <c r="A24" s="55" t="s">
        <v>264</v>
      </c>
      <c r="B24" s="130">
        <v>1</v>
      </c>
      <c r="C24" s="131"/>
      <c r="D24" s="305" t="s">
        <v>537</v>
      </c>
      <c r="E24" s="116"/>
      <c r="F24" s="204" t="s">
        <v>356</v>
      </c>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ht="66" x14ac:dyDescent="0.3">
      <c r="A31" s="70" t="s">
        <v>401</v>
      </c>
      <c r="B31" s="130">
        <v>0</v>
      </c>
      <c r="C31" s="130"/>
      <c r="D31" s="95" t="s">
        <v>523</v>
      </c>
      <c r="E31" s="95" t="s">
        <v>483</v>
      </c>
      <c r="F31" s="204" t="s">
        <v>356</v>
      </c>
    </row>
    <row r="32" spans="1:8" ht="45" x14ac:dyDescent="0.3">
      <c r="A32" s="70" t="s">
        <v>152</v>
      </c>
      <c r="B32" s="130">
        <v>2</v>
      </c>
      <c r="C32" s="130"/>
      <c r="D32" s="137"/>
      <c r="E32" s="94"/>
      <c r="F32" s="204"/>
    </row>
    <row r="33" spans="1:7" ht="30" x14ac:dyDescent="0.3">
      <c r="A33" s="4" t="s">
        <v>51</v>
      </c>
      <c r="B33" s="130">
        <v>2</v>
      </c>
      <c r="C33" s="131"/>
      <c r="D33" s="240"/>
      <c r="E33" s="94"/>
      <c r="F33" s="204"/>
    </row>
    <row r="34" spans="1:7" ht="97.5" customHeight="1" x14ac:dyDescent="0.3">
      <c r="A34" s="216" t="s">
        <v>153</v>
      </c>
      <c r="B34" s="130">
        <v>1</v>
      </c>
      <c r="C34" s="218" t="str">
        <f>IF(B34=0, -5, "0")</f>
        <v>0</v>
      </c>
      <c r="D34" s="95" t="s">
        <v>538</v>
      </c>
      <c r="E34" s="94"/>
      <c r="F34" s="204" t="s">
        <v>356</v>
      </c>
      <c r="G34" s="127"/>
    </row>
    <row r="35" spans="1:7" ht="33" x14ac:dyDescent="0.3">
      <c r="A35" s="190" t="s">
        <v>11</v>
      </c>
      <c r="B35" s="130">
        <v>2</v>
      </c>
      <c r="C35" s="136" t="str">
        <f>IF(B35=0, -5, "0")</f>
        <v>0</v>
      </c>
      <c r="D35" s="123"/>
      <c r="E35" s="94"/>
      <c r="F35" s="204"/>
    </row>
    <row r="36" spans="1:7" x14ac:dyDescent="0.3">
      <c r="A36" s="4" t="s">
        <v>250</v>
      </c>
      <c r="B36" s="130">
        <v>1</v>
      </c>
      <c r="C36" s="131"/>
      <c r="D36" s="95" t="s">
        <v>489</v>
      </c>
      <c r="E36" s="106"/>
      <c r="F36" s="204" t="s">
        <v>356</v>
      </c>
      <c r="G36" s="127"/>
    </row>
    <row r="37" spans="1:7" x14ac:dyDescent="0.3">
      <c r="A37" s="4" t="s">
        <v>181</v>
      </c>
      <c r="B37" s="130">
        <v>2</v>
      </c>
      <c r="C37" s="130"/>
      <c r="D37" s="95"/>
      <c r="E37" s="94"/>
      <c r="F37" s="204"/>
    </row>
    <row r="38" spans="1:7" x14ac:dyDescent="0.3">
      <c r="A38" s="329" t="s">
        <v>379</v>
      </c>
      <c r="B38" s="330"/>
      <c r="C38" s="330"/>
      <c r="D38" s="330"/>
      <c r="E38" s="330"/>
      <c r="F38" s="33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20</v>
      </c>
    </row>
    <row r="43" spans="1:7" x14ac:dyDescent="0.3">
      <c r="A43" s="5" t="s">
        <v>35</v>
      </c>
      <c r="B43" s="132"/>
      <c r="C43" s="133"/>
      <c r="D43" s="134">
        <f>D42/(COUNT(B29:C37,B39:C41)*2)</f>
        <v>0.83333333333333337</v>
      </c>
    </row>
    <row r="44" spans="1:7" x14ac:dyDescent="0.3">
      <c r="A44" s="2"/>
      <c r="B44" s="135"/>
      <c r="C44" s="135"/>
      <c r="D44" s="135"/>
    </row>
    <row r="45" spans="1:7" ht="18" x14ac:dyDescent="0.35">
      <c r="A45" s="42" t="s">
        <v>38</v>
      </c>
      <c r="B45" s="141"/>
      <c r="C45" s="142"/>
      <c r="D45" s="143">
        <f>SUM(D42,D25)</f>
        <v>24</v>
      </c>
    </row>
    <row r="46" spans="1:7" ht="18" x14ac:dyDescent="0.35">
      <c r="A46" s="42" t="s">
        <v>198</v>
      </c>
      <c r="B46" s="141"/>
      <c r="C46" s="142"/>
      <c r="D46" s="144">
        <f>D45/(COUNT(B29:C37,B21:C24,B39:C41)*2)</f>
        <v>0.8</v>
      </c>
    </row>
    <row r="47" spans="1:7" x14ac:dyDescent="0.3">
      <c r="A47" s="145"/>
      <c r="B47" s="124"/>
      <c r="C47" s="135"/>
      <c r="D47" s="124"/>
    </row>
    <row r="48" spans="1:7" ht="18" x14ac:dyDescent="0.35">
      <c r="A48" s="185" t="s">
        <v>124</v>
      </c>
      <c r="B48" s="185"/>
      <c r="C48" s="185"/>
      <c r="D48" s="185"/>
      <c r="E48" s="185"/>
      <c r="F48" s="201"/>
    </row>
    <row r="49" spans="1:7" x14ac:dyDescent="0.3">
      <c r="A49" s="146">
        <f>B11</f>
        <v>43349</v>
      </c>
      <c r="B49" s="124"/>
      <c r="C49" s="135"/>
      <c r="D49" s="124"/>
    </row>
    <row r="50" spans="1:7" x14ac:dyDescent="0.3">
      <c r="A50" s="326" t="s">
        <v>30</v>
      </c>
      <c r="B50" s="327" t="s">
        <v>31</v>
      </c>
      <c r="C50" s="327"/>
      <c r="D50" s="327" t="s">
        <v>46</v>
      </c>
      <c r="E50" s="328" t="s">
        <v>310</v>
      </c>
      <c r="F50" s="328" t="s">
        <v>360</v>
      </c>
      <c r="G50" s="127"/>
    </row>
    <row r="51" spans="1:7"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41.25" customHeight="1" x14ac:dyDescent="0.3">
      <c r="A58" s="18" t="s">
        <v>128</v>
      </c>
      <c r="B58" s="130">
        <v>1</v>
      </c>
      <c r="C58" s="130"/>
      <c r="D58" s="137" t="s">
        <v>515</v>
      </c>
      <c r="E58" s="94"/>
      <c r="F58" s="204" t="s">
        <v>356</v>
      </c>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51" customHeight="1" x14ac:dyDescent="0.3">
      <c r="A76" s="70" t="s">
        <v>156</v>
      </c>
      <c r="B76" s="130">
        <v>1</v>
      </c>
      <c r="C76" s="131"/>
      <c r="D76" s="137" t="s">
        <v>514</v>
      </c>
      <c r="E76" s="106"/>
      <c r="F76" s="204" t="s">
        <v>547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9" t="s">
        <v>379</v>
      </c>
      <c r="B94" s="330"/>
      <c r="C94" s="330"/>
      <c r="D94" s="330"/>
      <c r="E94" s="330"/>
      <c r="F94" s="331"/>
    </row>
    <row r="95" spans="1:7" ht="26.25" customHeight="1" x14ac:dyDescent="0.3">
      <c r="A95" s="229" t="s">
        <v>361</v>
      </c>
      <c r="B95" s="130">
        <v>2</v>
      </c>
      <c r="C95" s="230"/>
      <c r="D95" s="231"/>
      <c r="E95" s="106"/>
      <c r="F95" s="204"/>
    </row>
    <row r="96" spans="1:7" s="112" customFormat="1" ht="31.5" customHeight="1" x14ac:dyDescent="0.3">
      <c r="A96" s="55" t="s">
        <v>526</v>
      </c>
      <c r="B96" s="130">
        <v>2</v>
      </c>
      <c r="C96" s="213"/>
      <c r="D96" s="223"/>
      <c r="E96" s="106"/>
      <c r="F96" s="204"/>
      <c r="G96" s="127"/>
    </row>
    <row r="97" spans="1:7" s="112" customFormat="1" ht="31.5" customHeight="1" x14ac:dyDescent="0.3">
      <c r="A97" s="219" t="s">
        <v>524</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1</v>
      </c>
      <c r="F99" s="283">
        <f>COUNTA('A2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0.97058823529411764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43349</v>
      </c>
      <c r="B106" s="124"/>
      <c r="C106" s="135"/>
      <c r="D106" s="124"/>
    </row>
    <row r="107" spans="1:7" x14ac:dyDescent="0.3">
      <c r="A107" s="326" t="s">
        <v>30</v>
      </c>
      <c r="B107" s="327" t="s">
        <v>31</v>
      </c>
      <c r="C107" s="327"/>
      <c r="D107" s="327" t="s">
        <v>46</v>
      </c>
      <c r="E107" s="328" t="s">
        <v>310</v>
      </c>
      <c r="F107" s="328" t="s">
        <v>360</v>
      </c>
    </row>
    <row r="108" spans="1:7"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66" x14ac:dyDescent="0.3">
      <c r="A114" s="10" t="s">
        <v>158</v>
      </c>
      <c r="B114" s="130">
        <v>1</v>
      </c>
      <c r="C114" s="130"/>
      <c r="D114" s="123" t="s">
        <v>533</v>
      </c>
      <c r="E114" s="94"/>
      <c r="F114" s="204" t="s">
        <v>356</v>
      </c>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ht="99" x14ac:dyDescent="0.3">
      <c r="A121" s="4" t="s">
        <v>252</v>
      </c>
      <c r="B121" s="130">
        <v>1</v>
      </c>
      <c r="C121" s="130"/>
      <c r="D121" s="113" t="s">
        <v>535</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49.5" x14ac:dyDescent="0.3">
      <c r="A125" s="209" t="s">
        <v>159</v>
      </c>
      <c r="B125" s="130">
        <v>1</v>
      </c>
      <c r="C125" s="130" t="str">
        <f>IF(B125=0, -5, "0")</f>
        <v>0</v>
      </c>
      <c r="D125" s="226" t="s">
        <v>539</v>
      </c>
      <c r="E125" s="94"/>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525</v>
      </c>
      <c r="B129" s="130">
        <v>2</v>
      </c>
      <c r="C129" s="213" t="str">
        <f>IF(B129=0, -5, "0")</f>
        <v>0</v>
      </c>
      <c r="D129" s="116"/>
      <c r="E129" s="116"/>
      <c r="F129" s="204"/>
      <c r="G129" s="127"/>
    </row>
    <row r="130" spans="1:7" ht="52.5" customHeight="1" x14ac:dyDescent="0.3">
      <c r="A130" s="70" t="s">
        <v>240</v>
      </c>
      <c r="B130" s="130">
        <v>1</v>
      </c>
      <c r="C130" s="131"/>
      <c r="D130" s="113" t="s">
        <v>507</v>
      </c>
      <c r="E130" s="106"/>
      <c r="F130" s="204" t="s">
        <v>356</v>
      </c>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301" t="s">
        <v>509</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95" t="s">
        <v>508</v>
      </c>
      <c r="E136" s="94"/>
      <c r="F136" s="204" t="s">
        <v>356</v>
      </c>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0.86111111111111116</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526</v>
      </c>
      <c r="B150" s="130">
        <v>2</v>
      </c>
      <c r="C150" s="225"/>
      <c r="D150" s="116"/>
      <c r="E150" s="116"/>
      <c r="F150" s="204"/>
      <c r="G150" s="127"/>
    </row>
    <row r="151" spans="1:7" s="112" customFormat="1" ht="30" x14ac:dyDescent="0.3">
      <c r="A151" s="219" t="s">
        <v>524</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2</v>
      </c>
      <c r="F153" s="283">
        <f>COUNTA('A2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64</v>
      </c>
    </row>
    <row r="158" spans="1:7" ht="18" x14ac:dyDescent="0.35">
      <c r="A158" s="42" t="s">
        <v>200</v>
      </c>
      <c r="B158" s="152"/>
      <c r="C158" s="153"/>
      <c r="D158" s="144">
        <f>D157/(COUNT(B143:C147,B110:C116,B121:C138,B149:C153)*2)</f>
        <v>0.91428571428571426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43349</v>
      </c>
      <c r="B161" s="124"/>
      <c r="C161" s="135"/>
      <c r="D161" s="127"/>
    </row>
    <row r="162" spans="1:7" x14ac:dyDescent="0.3">
      <c r="A162" s="326" t="s">
        <v>30</v>
      </c>
      <c r="B162" s="327" t="s">
        <v>31</v>
      </c>
      <c r="C162" s="327"/>
      <c r="D162" s="327" t="s">
        <v>46</v>
      </c>
      <c r="E162" s="328" t="s">
        <v>310</v>
      </c>
      <c r="F162" s="328" t="s">
        <v>360</v>
      </c>
      <c r="G162" s="127"/>
    </row>
    <row r="163" spans="1:7"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66" x14ac:dyDescent="0.3">
      <c r="A168" s="10" t="s">
        <v>123</v>
      </c>
      <c r="B168" s="130">
        <v>1</v>
      </c>
      <c r="C168" s="130"/>
      <c r="D168" s="157" t="s">
        <v>540</v>
      </c>
      <c r="E168" s="94"/>
      <c r="F168" s="204" t="s">
        <v>356</v>
      </c>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49.5" x14ac:dyDescent="0.3">
      <c r="A178" s="4" t="s">
        <v>59</v>
      </c>
      <c r="B178" s="130">
        <v>1</v>
      </c>
      <c r="C178" s="130"/>
      <c r="D178" s="157" t="s">
        <v>527</v>
      </c>
      <c r="E178" s="94"/>
      <c r="F178" s="204" t="s">
        <v>356</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40.5" customHeight="1" x14ac:dyDescent="0.35">
      <c r="A186" s="276" t="s">
        <v>186</v>
      </c>
      <c r="B186" s="130">
        <v>2</v>
      </c>
      <c r="C186" s="136" t="str">
        <f>IF(B186=0, -10, "0")</f>
        <v>0</v>
      </c>
      <c r="D186" s="242"/>
      <c r="E186" s="94"/>
      <c r="F186" s="204"/>
    </row>
    <row r="187" spans="1:7" ht="33" x14ac:dyDescent="0.3">
      <c r="A187" s="70" t="s">
        <v>251</v>
      </c>
      <c r="B187" s="130">
        <v>1</v>
      </c>
      <c r="C187" s="130"/>
      <c r="D187" s="116" t="s">
        <v>497</v>
      </c>
      <c r="E187" s="94"/>
      <c r="F187" s="204" t="s">
        <v>356</v>
      </c>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7.25" customHeight="1" x14ac:dyDescent="0.3">
      <c r="A194" s="269"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526</v>
      </c>
      <c r="B197" s="130">
        <v>2</v>
      </c>
      <c r="C197" s="131"/>
      <c r="D197" s="116"/>
      <c r="E197" s="106"/>
      <c r="F197" s="204"/>
      <c r="G197" s="127"/>
    </row>
    <row r="198" spans="1:7" s="112" customFormat="1" ht="33" customHeight="1" x14ac:dyDescent="0.3">
      <c r="A198" s="10" t="s">
        <v>524</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3</v>
      </c>
      <c r="F200" s="283">
        <f>COUNTA('A2 Exploitation'!F165:F199)</f>
        <v>3</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59</v>
      </c>
    </row>
    <row r="205" spans="1:7" ht="18" x14ac:dyDescent="0.35">
      <c r="A205" s="42" t="s">
        <v>201</v>
      </c>
      <c r="B205" s="152"/>
      <c r="C205" s="153"/>
      <c r="D205" s="144">
        <f>D204/(COUNT(B165:C171,B176:C194,B196:C200)*2)</f>
        <v>0.95161290322580649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43349</v>
      </c>
      <c r="B208" s="124"/>
      <c r="C208" s="135"/>
      <c r="D208" s="124"/>
    </row>
    <row r="209" spans="1:7" x14ac:dyDescent="0.3">
      <c r="A209" s="326" t="s">
        <v>30</v>
      </c>
      <c r="B209" s="327" t="s">
        <v>31</v>
      </c>
      <c r="C209" s="327"/>
      <c r="D209" s="327" t="s">
        <v>46</v>
      </c>
      <c r="E209" s="328" t="s">
        <v>310</v>
      </c>
      <c r="F209" s="328" t="s">
        <v>360</v>
      </c>
      <c r="G209" s="127"/>
    </row>
    <row r="210" spans="1:7"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0</v>
      </c>
      <c r="C218" s="130"/>
      <c r="D218" s="113" t="s">
        <v>528</v>
      </c>
      <c r="E218" s="95" t="s">
        <v>520</v>
      </c>
      <c r="F218" s="204" t="s">
        <v>356</v>
      </c>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38.2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ht="49.5" x14ac:dyDescent="0.3">
      <c r="A232" s="4" t="s">
        <v>64</v>
      </c>
      <c r="B232" s="130">
        <v>1</v>
      </c>
      <c r="C232" s="131"/>
      <c r="D232" s="157" t="s">
        <v>529</v>
      </c>
      <c r="E232" s="95"/>
      <c r="F232" s="204" t="s">
        <v>356</v>
      </c>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78" customHeight="1" x14ac:dyDescent="0.3">
      <c r="A242" s="70" t="s">
        <v>178</v>
      </c>
      <c r="B242" s="130">
        <v>1</v>
      </c>
      <c r="C242" s="130"/>
      <c r="D242" s="157" t="s">
        <v>493</v>
      </c>
      <c r="E242" s="94"/>
      <c r="F242" s="204" t="s">
        <v>356</v>
      </c>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530</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x14ac:dyDescent="0.3">
      <c r="A258" s="55" t="s">
        <v>526</v>
      </c>
      <c r="B258" s="130">
        <v>2</v>
      </c>
      <c r="C258" s="131"/>
      <c r="D258" s="147"/>
      <c r="E258" s="106"/>
      <c r="F258" s="204"/>
      <c r="G258" s="127"/>
    </row>
    <row r="259" spans="1:7" ht="30" x14ac:dyDescent="0.3">
      <c r="A259" s="219" t="s">
        <v>524</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0.5</v>
      </c>
      <c r="E261" s="282">
        <f>COUNTIF('A2 Exploitation'!F212:F260,"ok")</f>
        <v>1</v>
      </c>
      <c r="F261" s="283">
        <f>COUNTA('A2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77</v>
      </c>
    </row>
    <row r="266" spans="1:7" ht="18" x14ac:dyDescent="0.35">
      <c r="A266" s="57" t="s">
        <v>202</v>
      </c>
      <c r="B266" s="160"/>
      <c r="C266" s="161"/>
      <c r="D266" s="162">
        <f>D265/(COUNT(B226:C243,B248:C255,B212:C221,B257:C261)*2)</f>
        <v>0.93902439024390238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43349</v>
      </c>
      <c r="B269" s="124"/>
      <c r="C269" s="135"/>
      <c r="D269" s="124"/>
      <c r="F269" s="206"/>
      <c r="G269" s="214"/>
    </row>
    <row r="270" spans="1:7" s="16" customFormat="1" x14ac:dyDescent="0.3">
      <c r="A270" s="326" t="s">
        <v>30</v>
      </c>
      <c r="B270" s="327" t="s">
        <v>31</v>
      </c>
      <c r="C270" s="327"/>
      <c r="D270" s="327" t="s">
        <v>46</v>
      </c>
      <c r="E270" s="328" t="s">
        <v>310</v>
      </c>
      <c r="F270" s="328" t="s">
        <v>360</v>
      </c>
      <c r="G270" s="214"/>
    </row>
    <row r="271" spans="1:7" s="16" customForma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ht="33" x14ac:dyDescent="0.3">
      <c r="A281" s="7" t="s">
        <v>62</v>
      </c>
      <c r="B281" s="130">
        <v>1</v>
      </c>
      <c r="C281" s="130"/>
      <c r="D281" s="116" t="s">
        <v>541</v>
      </c>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ht="66" x14ac:dyDescent="0.3">
      <c r="A295" s="269" t="s">
        <v>375</v>
      </c>
      <c r="B295" s="130">
        <v>0</v>
      </c>
      <c r="C295" s="136">
        <f>IF(B295=0, -10, "0")</f>
        <v>-10</v>
      </c>
      <c r="D295" s="220" t="s">
        <v>506</v>
      </c>
      <c r="E295" s="116" t="s">
        <v>505</v>
      </c>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99" x14ac:dyDescent="0.3">
      <c r="A302" s="209" t="s">
        <v>157</v>
      </c>
      <c r="B302" s="130">
        <v>1</v>
      </c>
      <c r="C302" s="150" t="str">
        <f>IF(B302=0, -5, "0")</f>
        <v>0</v>
      </c>
      <c r="D302" s="165" t="s">
        <v>542</v>
      </c>
      <c r="E302" s="116" t="s">
        <v>504</v>
      </c>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x14ac:dyDescent="0.3">
      <c r="A310" s="55" t="s">
        <v>526</v>
      </c>
      <c r="B310" s="130">
        <v>2</v>
      </c>
      <c r="C310" s="213"/>
      <c r="D310" s="165"/>
      <c r="E310" s="106"/>
      <c r="F310" s="204"/>
      <c r="G310" s="214"/>
    </row>
    <row r="311" spans="1:7" s="16" customFormat="1" ht="30" x14ac:dyDescent="0.3">
      <c r="A311" s="219" t="s">
        <v>524</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4</v>
      </c>
      <c r="F313" s="283">
        <f>COUNTA('A2 Exploitation'!F273:F312)</f>
        <v>4</v>
      </c>
      <c r="G313" s="214"/>
    </row>
    <row r="314" spans="1:7" s="16" customFormat="1" x14ac:dyDescent="0.3">
      <c r="A314" s="5" t="s">
        <v>36</v>
      </c>
      <c r="B314" s="5"/>
      <c r="C314" s="5"/>
      <c r="D314" s="5">
        <f>SUM(B289:C307,B309:C313)</f>
        <v>33</v>
      </c>
      <c r="F314" s="206"/>
      <c r="G314" s="214"/>
    </row>
    <row r="315" spans="1:7" s="16" customFormat="1" x14ac:dyDescent="0.3">
      <c r="A315" s="5" t="s">
        <v>35</v>
      </c>
      <c r="B315" s="132"/>
      <c r="C315" s="133"/>
      <c r="D315" s="134">
        <f>D314/(COUNT(B289:C307,B309:C313)*2)</f>
        <v>0.6875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56</v>
      </c>
      <c r="F317" s="206"/>
      <c r="G317" s="214"/>
    </row>
    <row r="318" spans="1:7" s="16" customFormat="1" ht="18" x14ac:dyDescent="0.35">
      <c r="A318" s="42" t="s">
        <v>203</v>
      </c>
      <c r="B318" s="152"/>
      <c r="C318" s="153"/>
      <c r="D318" s="144">
        <f>D317/(COUNT(B273:C284,B289:C307,B309:C313)*2)</f>
        <v>0.77777777777777779</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43349</v>
      </c>
      <c r="B321" s="124"/>
      <c r="C321" s="135"/>
      <c r="D321" s="127"/>
    </row>
    <row r="322" spans="1:7" x14ac:dyDescent="0.3">
      <c r="A322" s="326" t="s">
        <v>30</v>
      </c>
      <c r="B322" s="327" t="s">
        <v>31</v>
      </c>
      <c r="C322" s="327"/>
      <c r="D322" s="327" t="s">
        <v>46</v>
      </c>
      <c r="E322" s="328" t="s">
        <v>310</v>
      </c>
      <c r="F322" s="328" t="s">
        <v>360</v>
      </c>
      <c r="G322" s="127"/>
    </row>
    <row r="323" spans="1:7"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ht="33" x14ac:dyDescent="0.3">
      <c r="A338" s="70" t="s">
        <v>320</v>
      </c>
      <c r="B338" s="130">
        <v>1</v>
      </c>
      <c r="C338" s="130"/>
      <c r="D338" s="95" t="s">
        <v>511</v>
      </c>
      <c r="E338" s="94"/>
      <c r="F338" s="204" t="s">
        <v>356</v>
      </c>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27"/>
      <c r="E350" s="227"/>
      <c r="F350" s="204"/>
      <c r="G350" s="127"/>
    </row>
    <row r="351" spans="1:7" s="112" customFormat="1" ht="30" x14ac:dyDescent="0.3">
      <c r="A351" s="219" t="s">
        <v>524</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0.97727272727272729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43349</v>
      </c>
      <c r="B361" s="124"/>
      <c r="C361" s="135"/>
      <c r="D361" s="124"/>
    </row>
    <row r="362" spans="1:7" x14ac:dyDescent="0.3">
      <c r="A362" s="326" t="s">
        <v>30</v>
      </c>
      <c r="B362" s="327" t="s">
        <v>31</v>
      </c>
      <c r="C362" s="327"/>
      <c r="D362" s="327" t="s">
        <v>46</v>
      </c>
      <c r="E362" s="328" t="s">
        <v>310</v>
      </c>
      <c r="F362" s="328" t="s">
        <v>360</v>
      </c>
      <c r="G362" s="127"/>
    </row>
    <row r="363" spans="1:7"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2</v>
      </c>
      <c r="C384" s="130"/>
      <c r="D384" s="149"/>
      <c r="E384" s="94"/>
      <c r="F384" s="204"/>
      <c r="G384" s="127"/>
    </row>
    <row r="385" spans="1:7" ht="27" customHeight="1" x14ac:dyDescent="0.3">
      <c r="A385" s="10" t="s">
        <v>524</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43349</v>
      </c>
      <c r="B394" s="124"/>
      <c r="C394" s="135"/>
      <c r="D394" s="127"/>
      <c r="G394" s="127"/>
    </row>
    <row r="395" spans="1:7" x14ac:dyDescent="0.3">
      <c r="A395" s="326" t="s">
        <v>30</v>
      </c>
      <c r="B395" s="327" t="s">
        <v>31</v>
      </c>
      <c r="C395" s="327"/>
      <c r="D395" s="327" t="s">
        <v>46</v>
      </c>
      <c r="E395" s="328" t="s">
        <v>310</v>
      </c>
      <c r="F395" s="328" t="s">
        <v>360</v>
      </c>
      <c r="G395" s="127"/>
    </row>
    <row r="396" spans="1:7"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c r="G436" s="233"/>
    </row>
    <row r="437" spans="1:7" ht="30" x14ac:dyDescent="0.3">
      <c r="A437" s="10" t="s">
        <v>524</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D443/(COUNT(B430:C434,B410:C416,B421:C425,B398:C404,B436:C439)*2)</f>
        <v>1.037037037037037</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43349</v>
      </c>
      <c r="B447" s="124"/>
      <c r="C447" s="135"/>
      <c r="D447" s="124"/>
    </row>
    <row r="448" spans="1:7" x14ac:dyDescent="0.3">
      <c r="A448" s="326" t="s">
        <v>30</v>
      </c>
      <c r="B448" s="327" t="s">
        <v>31</v>
      </c>
      <c r="C448" s="327"/>
      <c r="D448" s="327" t="s">
        <v>46</v>
      </c>
      <c r="E448" s="328" t="s">
        <v>310</v>
      </c>
      <c r="F448" s="328" t="s">
        <v>360</v>
      </c>
      <c r="G448" s="127"/>
    </row>
    <row r="449" spans="1:6"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0</v>
      </c>
      <c r="C462" s="130"/>
      <c r="D462" s="95" t="s">
        <v>513</v>
      </c>
      <c r="E462" s="95" t="s">
        <v>531</v>
      </c>
      <c r="F462" s="204" t="s">
        <v>356</v>
      </c>
    </row>
    <row r="463" spans="1:6" x14ac:dyDescent="0.3">
      <c r="A463" s="70" t="s">
        <v>351</v>
      </c>
      <c r="B463" s="130">
        <v>2</v>
      </c>
      <c r="C463" s="130"/>
      <c r="D463" s="95"/>
      <c r="E463" s="94"/>
      <c r="F463" s="204"/>
    </row>
    <row r="464" spans="1:6" ht="49.5" x14ac:dyDescent="0.3">
      <c r="A464" s="70" t="s">
        <v>133</v>
      </c>
      <c r="B464" s="130">
        <v>1</v>
      </c>
      <c r="C464" s="130"/>
      <c r="D464" s="95" t="s">
        <v>512</v>
      </c>
      <c r="E464" s="94"/>
      <c r="F464" s="204" t="s">
        <v>356</v>
      </c>
    </row>
    <row r="465" spans="1:7" ht="17.25" x14ac:dyDescent="0.35">
      <c r="A465" s="261" t="s">
        <v>57</v>
      </c>
      <c r="B465" s="130">
        <v>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c r="G472" s="127"/>
    </row>
    <row r="473" spans="1:7" s="112" customFormat="1" x14ac:dyDescent="0.3">
      <c r="A473" s="55" t="s">
        <v>526</v>
      </c>
      <c r="B473" s="130">
        <v>2</v>
      </c>
      <c r="C473" s="213"/>
      <c r="D473" s="116"/>
      <c r="E473" s="106"/>
      <c r="F473" s="204"/>
      <c r="G473" s="127"/>
    </row>
    <row r="474" spans="1:7" s="112" customFormat="1" ht="30" x14ac:dyDescent="0.3">
      <c r="A474" s="219" t="s">
        <v>524</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4">
        <f>IF(D476=1, 2, IF(AND(D476&lt;1,D476&gt;0), 1, IF(D476=0,"0","NA")))</f>
        <v>1</v>
      </c>
      <c r="C476" s="140"/>
      <c r="D476" s="281">
        <f>IFERROR(E476/F476,"N.A")</f>
        <v>0.5</v>
      </c>
      <c r="E476" s="282">
        <f>COUNTIF('A2 Exploitation'!F451:F475,"ok")</f>
        <v>1</v>
      </c>
      <c r="F476" s="283">
        <f>COUNTA('A2 Exploitation'!F451:F475)</f>
        <v>2</v>
      </c>
    </row>
    <row r="477" spans="1:7" x14ac:dyDescent="0.3">
      <c r="A477" s="5" t="s">
        <v>36</v>
      </c>
      <c r="B477" s="5"/>
      <c r="C477" s="5"/>
      <c r="D477" s="234">
        <f>SUM(B461:C470,B472:C476)</f>
        <v>22</v>
      </c>
    </row>
    <row r="478" spans="1:7" x14ac:dyDescent="0.3">
      <c r="A478" s="5" t="s">
        <v>35</v>
      </c>
      <c r="B478" s="132"/>
      <c r="C478" s="133"/>
      <c r="D478" s="134">
        <f>D477/(COUNT(B461:C470,B472:C476)*2)</f>
        <v>0.84615384615384615</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0.89473684210526316</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43349</v>
      </c>
      <c r="B484" s="124"/>
      <c r="C484" s="135"/>
      <c r="D484" s="124"/>
    </row>
    <row r="485" spans="1:7" x14ac:dyDescent="0.3">
      <c r="A485" s="326" t="s">
        <v>30</v>
      </c>
      <c r="B485" s="327" t="s">
        <v>31</v>
      </c>
      <c r="C485" s="327"/>
      <c r="D485" s="327" t="s">
        <v>46</v>
      </c>
      <c r="E485" s="328" t="s">
        <v>310</v>
      </c>
      <c r="F485" s="328" t="s">
        <v>360</v>
      </c>
      <c r="G485" s="127"/>
    </row>
    <row r="486" spans="1:7"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2</v>
      </c>
      <c r="F498" s="283">
        <f>COUNTA('A2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43349</v>
      </c>
      <c r="B506" s="124"/>
      <c r="C506" s="135"/>
      <c r="D506" s="124"/>
    </row>
    <row r="507" spans="1:7" x14ac:dyDescent="0.3">
      <c r="A507" s="326" t="s">
        <v>30</v>
      </c>
      <c r="B507" s="327" t="s">
        <v>31</v>
      </c>
      <c r="C507" s="327"/>
      <c r="D507" s="327" t="s">
        <v>46</v>
      </c>
      <c r="E507" s="328" t="s">
        <v>310</v>
      </c>
      <c r="F507" s="328" t="s">
        <v>360</v>
      </c>
      <c r="G507" s="127"/>
    </row>
    <row r="508" spans="1:7" x14ac:dyDescent="0.3">
      <c r="A508" s="326"/>
      <c r="B508" s="41" t="s">
        <v>34</v>
      </c>
      <c r="C508" s="41" t="s">
        <v>33</v>
      </c>
      <c r="D508" s="327"/>
      <c r="E508" s="328"/>
      <c r="F508" s="328"/>
    </row>
    <row r="509" spans="1:7" x14ac:dyDescent="0.3">
      <c r="A509" s="6" t="s">
        <v>15</v>
      </c>
      <c r="B509" s="130">
        <v>2</v>
      </c>
      <c r="C509" s="130"/>
      <c r="D509" s="95"/>
      <c r="E509" s="94"/>
      <c r="F509" s="204"/>
    </row>
    <row r="510" spans="1:7" x14ac:dyDescent="0.3">
      <c r="A510" s="9" t="s">
        <v>218</v>
      </c>
      <c r="B510" s="130">
        <v>1</v>
      </c>
      <c r="C510" s="130"/>
      <c r="D510" s="138" t="s">
        <v>521</v>
      </c>
      <c r="E510" s="94"/>
      <c r="F510" s="204" t="s">
        <v>356</v>
      </c>
    </row>
    <row r="511" spans="1:7" ht="66" x14ac:dyDescent="0.3">
      <c r="A511" s="9" t="s">
        <v>16</v>
      </c>
      <c r="B511" s="130">
        <v>1</v>
      </c>
      <c r="C511" s="130"/>
      <c r="D511" s="138" t="s">
        <v>522</v>
      </c>
      <c r="E511" s="94"/>
      <c r="F511" s="204" t="s">
        <v>356</v>
      </c>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4</v>
      </c>
    </row>
    <row r="514" spans="1:7" x14ac:dyDescent="0.3">
      <c r="A514" s="5" t="s">
        <v>35</v>
      </c>
      <c r="B514" s="132"/>
      <c r="C514" s="133"/>
      <c r="D514" s="134">
        <f>D513/(COUNT(B509:C512)*2)</f>
        <v>0.66666666666666663</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43349</v>
      </c>
      <c r="B517" s="124"/>
      <c r="C517" s="135"/>
      <c r="D517" s="124"/>
    </row>
    <row r="518" spans="1:7" x14ac:dyDescent="0.3">
      <c r="A518" s="326" t="s">
        <v>30</v>
      </c>
      <c r="B518" s="327" t="s">
        <v>31</v>
      </c>
      <c r="C518" s="327"/>
      <c r="D518" s="327" t="s">
        <v>46</v>
      </c>
      <c r="E518" s="328" t="s">
        <v>310</v>
      </c>
      <c r="F518" s="328" t="s">
        <v>360</v>
      </c>
      <c r="G518" s="127"/>
    </row>
    <row r="519" spans="1:7" x14ac:dyDescent="0.3">
      <c r="A519" s="326"/>
      <c r="B519" s="41" t="s">
        <v>34</v>
      </c>
      <c r="C519" s="41" t="s">
        <v>33</v>
      </c>
      <c r="D519" s="327"/>
      <c r="E519" s="328"/>
      <c r="F519" s="32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33" x14ac:dyDescent="0.3">
      <c r="A525" s="4" t="s">
        <v>79</v>
      </c>
      <c r="B525" s="130">
        <v>1</v>
      </c>
      <c r="C525" s="130"/>
      <c r="D525" s="95" t="s">
        <v>492</v>
      </c>
      <c r="E525" s="94"/>
      <c r="F525" s="204" t="s">
        <v>356</v>
      </c>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136.5" customHeight="1" x14ac:dyDescent="0.3">
      <c r="A530" s="66" t="s">
        <v>394</v>
      </c>
      <c r="B530" s="130">
        <v>1</v>
      </c>
      <c r="C530" s="150" t="str">
        <f>IF(B530=0, -5, "0")</f>
        <v>0</v>
      </c>
      <c r="D530" s="116" t="s">
        <v>532</v>
      </c>
      <c r="E530" s="106"/>
      <c r="F530" s="204" t="s">
        <v>356</v>
      </c>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18</v>
      </c>
    </row>
    <row r="534" spans="1:7" x14ac:dyDescent="0.3">
      <c r="A534" s="5" t="s">
        <v>35</v>
      </c>
      <c r="B534" s="132"/>
      <c r="C534" s="133"/>
      <c r="D534" s="134">
        <f>D533/(COUNT(B520:C532)*2)</f>
        <v>0.9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43349</v>
      </c>
      <c r="B537" s="124"/>
      <c r="C537" s="135"/>
      <c r="D537" s="124"/>
      <c r="G537" s="127"/>
    </row>
    <row r="538" spans="1:7" x14ac:dyDescent="0.3">
      <c r="A538" s="326" t="s">
        <v>30</v>
      </c>
      <c r="B538" s="327" t="s">
        <v>31</v>
      </c>
      <c r="C538" s="327"/>
      <c r="D538" s="327" t="s">
        <v>46</v>
      </c>
      <c r="E538" s="328" t="s">
        <v>310</v>
      </c>
      <c r="F538" s="328" t="s">
        <v>360</v>
      </c>
      <c r="G538" s="127"/>
    </row>
    <row r="539" spans="1:7" x14ac:dyDescent="0.3">
      <c r="A539" s="326"/>
      <c r="B539" s="41" t="s">
        <v>34</v>
      </c>
      <c r="C539" s="41" t="s">
        <v>33</v>
      </c>
      <c r="D539" s="327"/>
      <c r="E539" s="328"/>
      <c r="F539" s="32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0.90909090909090906</v>
      </c>
    </row>
    <row r="548" spans="1:4" ht="22.5" x14ac:dyDescent="0.45">
      <c r="A548" s="35" t="s">
        <v>45</v>
      </c>
      <c r="B548" s="181"/>
      <c r="C548" s="182"/>
      <c r="D548" s="183">
        <f>SUM(D544,D533,D513,D502,D443,D390,D357,D45,D317,D265,D157,D480,D204,D102)</f>
        <v>555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0.92192691029900331</v>
      </c>
    </row>
  </sheetData>
  <sheetProtection algorithmName="SHA-512" hashValue="v8D71Iz45mUT3UhgbvMTrhP3s8fXj6aXFCohYOQxvWEIjyCt3hJOPb3+DZrh9I0LG71I2DtCcSrJtaaDHuigaQ==" saltValue="1bzVBWs8nolQcbPBtd+mu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zoomScale="82" zoomScaleNormal="90" zoomScaleSheetLayoutView="82"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3" t="s">
        <v>50</v>
      </c>
      <c r="B6" s="343"/>
      <c r="C6" s="343"/>
      <c r="D6" s="343"/>
      <c r="E6" s="343"/>
      <c r="F6" s="343"/>
      <c r="G6" s="125"/>
    </row>
    <row r="7" spans="1:7" s="12" customFormat="1" ht="21.75" customHeight="1" x14ac:dyDescent="0.45">
      <c r="A7" s="321" t="str">
        <f>'A3 Exploitation'!A8:F8</f>
        <v>MEDINA JADIDA</v>
      </c>
      <c r="B7" s="321"/>
      <c r="C7" s="321"/>
      <c r="D7" s="321"/>
      <c r="E7" s="321"/>
      <c r="F7" s="321"/>
      <c r="G7" s="125"/>
    </row>
    <row r="8" spans="1:7" s="12" customFormat="1" ht="24" x14ac:dyDescent="0.45">
      <c r="A8" s="14" t="s">
        <v>42</v>
      </c>
      <c r="B8" s="344" t="str">
        <f>'A3 Exploitation'!B9:F9</f>
        <v>Mme Meriam CHOUCHENE &amp; Mme Meriam LAHMER</v>
      </c>
      <c r="C8" s="344"/>
      <c r="D8" s="344"/>
      <c r="E8" s="344"/>
      <c r="F8" s="344"/>
      <c r="G8" s="125"/>
    </row>
    <row r="9" spans="1:7" s="12" customFormat="1" ht="24" x14ac:dyDescent="0.45">
      <c r="A9" s="15" t="s">
        <v>44</v>
      </c>
      <c r="B9" s="345" t="str">
        <f>'A3 Exploitation'!B10:F10</f>
        <v>Directeur magasin &amp; chefs rayons</v>
      </c>
      <c r="C9" s="345"/>
      <c r="D9" s="345"/>
      <c r="E9" s="345"/>
      <c r="F9" s="345"/>
      <c r="G9" s="125"/>
    </row>
    <row r="10" spans="1:7" s="12" customFormat="1" ht="24" x14ac:dyDescent="0.45">
      <c r="A10" s="14" t="s">
        <v>43</v>
      </c>
      <c r="B10" s="342">
        <f>'A3 Exploitation'!B11:F11</f>
        <v>43349</v>
      </c>
      <c r="C10" s="342"/>
      <c r="D10" s="342"/>
      <c r="E10" s="342"/>
      <c r="F10" s="342"/>
      <c r="G10" s="125"/>
    </row>
    <row r="11" spans="1:7" s="12" customFormat="1" ht="24" x14ac:dyDescent="0.45">
      <c r="A11" s="14" t="s">
        <v>294</v>
      </c>
      <c r="B11" s="346">
        <f>D199</f>
        <v>0.92035398230088494</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487</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92">
        <f>SUM(B17:C21)</f>
        <v>9</v>
      </c>
    </row>
    <row r="23" spans="1:7" x14ac:dyDescent="0.3">
      <c r="A23" s="347" t="s">
        <v>295</v>
      </c>
      <c r="B23" s="348"/>
      <c r="C23" s="349"/>
      <c r="D23" s="33">
        <f>D22/(COUNT(B17:C21)*2)</f>
        <v>0.9</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91">
        <f>SUM(B26:C32)</f>
        <v>14</v>
      </c>
    </row>
    <row r="34" spans="1:7" x14ac:dyDescent="0.3">
      <c r="A34" s="347" t="s">
        <v>295</v>
      </c>
      <c r="B34" s="348"/>
      <c r="C34" s="349"/>
      <c r="D34" s="33">
        <f>D33/(COUNT(B26:C32)*2)</f>
        <v>1</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91">
        <f>SUM(B37:C41)</f>
        <v>10</v>
      </c>
      <c r="E42" s="13"/>
      <c r="F42" s="13"/>
      <c r="G42" s="126"/>
    </row>
    <row r="43" spans="1:7" s="22" customFormat="1" x14ac:dyDescent="0.3">
      <c r="A43" s="347" t="s">
        <v>295</v>
      </c>
      <c r="B43" s="348"/>
      <c r="C43" s="349"/>
      <c r="D43" s="33">
        <f>D42/(COUNT(B37:C41)*2)</f>
        <v>1</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7" t="s">
        <v>36</v>
      </c>
      <c r="B52" s="348"/>
      <c r="C52" s="349"/>
      <c r="D52" s="91">
        <f>SUM(B46:C51)</f>
        <v>12</v>
      </c>
    </row>
    <row r="53" spans="1:7" x14ac:dyDescent="0.3">
      <c r="A53" s="347" t="s">
        <v>295</v>
      </c>
      <c r="B53" s="348"/>
      <c r="C53" s="349"/>
      <c r="D53" s="33">
        <f>D52/(COUNT(B46:C51)*2)</f>
        <v>1</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7" t="s">
        <v>36</v>
      </c>
      <c r="B63" s="348"/>
      <c r="C63" s="349"/>
      <c r="D63" s="91">
        <f>SUM(B56:C62)</f>
        <v>14</v>
      </c>
    </row>
    <row r="64" spans="1:7" x14ac:dyDescent="0.3">
      <c r="A64" s="347" t="s">
        <v>295</v>
      </c>
      <c r="B64" s="348"/>
      <c r="C64" s="349"/>
      <c r="D64" s="33">
        <f>D63/(COUNT(B56:C62)*2)</f>
        <v>1</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ht="33" x14ac:dyDescent="0.3">
      <c r="A79" s="17" t="s">
        <v>177</v>
      </c>
      <c r="B79" s="100">
        <v>1</v>
      </c>
      <c r="C79" s="94"/>
      <c r="D79" s="95" t="s">
        <v>516</v>
      </c>
      <c r="E79" s="105"/>
      <c r="F79" s="94" t="s">
        <v>547</v>
      </c>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91">
        <f>SUM(B67:C83)</f>
        <v>25</v>
      </c>
    </row>
    <row r="85" spans="1:7" x14ac:dyDescent="0.3">
      <c r="A85" s="347" t="s">
        <v>295</v>
      </c>
      <c r="B85" s="348"/>
      <c r="C85" s="349"/>
      <c r="D85" s="33">
        <f>D84/(COUNT(B67:C83)*2)</f>
        <v>0.96153846153846156</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18.75" customHeight="1"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115.5" x14ac:dyDescent="0.3">
      <c r="A95" s="20" t="s">
        <v>165</v>
      </c>
      <c r="B95" s="110">
        <v>0</v>
      </c>
      <c r="C95" s="94"/>
      <c r="D95" s="95" t="s">
        <v>499</v>
      </c>
      <c r="E95" s="95" t="s">
        <v>500</v>
      </c>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t="s">
        <v>534</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91">
        <f>SUM(B88:C101)</f>
        <v>24</v>
      </c>
    </row>
    <row r="103" spans="1:7" x14ac:dyDescent="0.3">
      <c r="A103" s="347" t="s">
        <v>295</v>
      </c>
      <c r="B103" s="348"/>
      <c r="C103" s="349"/>
      <c r="D103" s="33">
        <f>D102/(COUNT(B88:C101)*2)</f>
        <v>0.92307692307692313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2.5" customHeight="1" x14ac:dyDescent="0.4">
      <c r="A111" s="21" t="s">
        <v>248</v>
      </c>
      <c r="B111" s="110">
        <v>2</v>
      </c>
      <c r="C111" s="101"/>
      <c r="D111" s="107"/>
      <c r="E111" s="94"/>
      <c r="F111" s="94"/>
      <c r="G111" s="126"/>
    </row>
    <row r="112" spans="1:7" s="22" customFormat="1" ht="21" customHeight="1"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ht="49.5" x14ac:dyDescent="0.3">
      <c r="A117" s="51" t="s">
        <v>232</v>
      </c>
      <c r="B117" s="110">
        <v>2</v>
      </c>
      <c r="C117" s="94"/>
      <c r="D117" s="95" t="s">
        <v>498</v>
      </c>
      <c r="E117" s="94"/>
      <c r="F117" s="94" t="s">
        <v>356</v>
      </c>
      <c r="G117" s="126"/>
    </row>
    <row r="118" spans="1:7" s="22" customFormat="1" x14ac:dyDescent="0.3">
      <c r="A118" s="347" t="s">
        <v>36</v>
      </c>
      <c r="B118" s="348"/>
      <c r="C118" s="349"/>
      <c r="D118" s="91">
        <f>SUM(B107:C117)</f>
        <v>22</v>
      </c>
      <c r="E118" s="13"/>
      <c r="F118" s="13"/>
      <c r="G118" s="126"/>
    </row>
    <row r="119" spans="1:7" s="22" customFormat="1" x14ac:dyDescent="0.3">
      <c r="A119" s="347" t="s">
        <v>295</v>
      </c>
      <c r="B119" s="348"/>
      <c r="C119" s="349"/>
      <c r="D119" s="33">
        <f>D118/(COUNT(B107:C117)*2)</f>
        <v>1</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494</v>
      </c>
      <c r="E128" s="95"/>
      <c r="F128" s="94" t="s">
        <v>356</v>
      </c>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7" t="s">
        <v>36</v>
      </c>
      <c r="B133" s="348"/>
      <c r="C133" s="349"/>
      <c r="D133" s="91">
        <f>SUM(B122:C132)</f>
        <v>21</v>
      </c>
    </row>
    <row r="134" spans="1:7" x14ac:dyDescent="0.3">
      <c r="A134" s="347" t="s">
        <v>295</v>
      </c>
      <c r="B134" s="348"/>
      <c r="C134" s="349"/>
      <c r="D134" s="32">
        <f>D133/(COUNT(B122:C132)*2)</f>
        <v>0.95454545454545459</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66" x14ac:dyDescent="0.3">
      <c r="A147" s="50" t="s">
        <v>214</v>
      </c>
      <c r="B147" s="110">
        <v>0</v>
      </c>
      <c r="C147" s="95"/>
      <c r="D147" s="95" t="s">
        <v>502</v>
      </c>
      <c r="E147" s="95" t="s">
        <v>503</v>
      </c>
      <c r="F147" s="94" t="s">
        <v>357</v>
      </c>
    </row>
    <row r="148" spans="1:7" x14ac:dyDescent="0.3">
      <c r="A148" s="17" t="s">
        <v>305</v>
      </c>
      <c r="B148" s="110">
        <v>2</v>
      </c>
      <c r="C148" s="95"/>
      <c r="D148" s="115"/>
      <c r="E148" s="94"/>
      <c r="F148" s="94"/>
    </row>
    <row r="149" spans="1:7" x14ac:dyDescent="0.3">
      <c r="A149" s="347" t="s">
        <v>36</v>
      </c>
      <c r="B149" s="348"/>
      <c r="C149" s="349"/>
      <c r="D149" s="91">
        <f>SUM(B137:C148)</f>
        <v>22</v>
      </c>
    </row>
    <row r="150" spans="1:7" x14ac:dyDescent="0.3">
      <c r="A150" s="347" t="s">
        <v>295</v>
      </c>
      <c r="B150" s="348"/>
      <c r="C150" s="349"/>
      <c r="D150" s="33">
        <f>D149/(COUNT(B137:C148)*2)</f>
        <v>0.91666666666666663</v>
      </c>
    </row>
    <row r="151" spans="1:7" s="22" customFormat="1" x14ac:dyDescent="0.3">
      <c r="A151" s="26"/>
      <c r="B151" s="27"/>
      <c r="C151" s="27"/>
      <c r="D151" s="28"/>
      <c r="G151" s="126"/>
    </row>
    <row r="152" spans="1:7" ht="19.5" x14ac:dyDescent="0.4">
      <c r="A152" s="355" t="s">
        <v>217</v>
      </c>
      <c r="B152" s="356"/>
      <c r="C152" s="356"/>
      <c r="D152" s="356"/>
      <c r="E152" s="356"/>
      <c r="F152" s="356"/>
    </row>
    <row r="153" spans="1:7" ht="82.5" x14ac:dyDescent="0.3">
      <c r="A153" s="50" t="s">
        <v>279</v>
      </c>
      <c r="B153" s="94">
        <v>1</v>
      </c>
      <c r="C153" s="94"/>
      <c r="D153" s="95" t="s">
        <v>518</v>
      </c>
      <c r="E153" s="95" t="s">
        <v>519</v>
      </c>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33.75" x14ac:dyDescent="0.35">
      <c r="A157" s="40" t="s">
        <v>308</v>
      </c>
      <c r="B157" s="94">
        <v>1</v>
      </c>
      <c r="C157" s="120" t="str">
        <f>IF(B157=0, -5, "0")</f>
        <v>0</v>
      </c>
      <c r="D157" s="95" t="s">
        <v>491</v>
      </c>
      <c r="E157" s="94"/>
      <c r="F157" s="94" t="s">
        <v>356</v>
      </c>
    </row>
    <row r="158" spans="1:7" ht="33" x14ac:dyDescent="0.3">
      <c r="A158" s="76" t="s">
        <v>196</v>
      </c>
      <c r="B158" s="94">
        <v>2</v>
      </c>
      <c r="C158" s="94"/>
      <c r="D158" s="117"/>
      <c r="E158" s="94"/>
      <c r="F158" s="94"/>
    </row>
    <row r="159" spans="1:7" ht="33" x14ac:dyDescent="0.3">
      <c r="A159" s="75" t="s">
        <v>321</v>
      </c>
      <c r="B159" s="94">
        <v>1</v>
      </c>
      <c r="C159" s="94"/>
      <c r="D159" s="95" t="s">
        <v>517</v>
      </c>
      <c r="E159" s="94"/>
      <c r="F159" s="94" t="s">
        <v>357</v>
      </c>
    </row>
    <row r="160" spans="1:7" x14ac:dyDescent="0.3">
      <c r="A160" s="75" t="s">
        <v>164</v>
      </c>
      <c r="B160" s="94">
        <v>2</v>
      </c>
      <c r="C160" s="94"/>
      <c r="D160" s="118"/>
      <c r="E160" s="94"/>
      <c r="F160" s="94"/>
    </row>
    <row r="161" spans="1:7" x14ac:dyDescent="0.3">
      <c r="A161" s="347" t="s">
        <v>36</v>
      </c>
      <c r="B161" s="353"/>
      <c r="C161" s="354"/>
      <c r="D161" s="92">
        <f>SUM(B153:C160)</f>
        <v>13</v>
      </c>
    </row>
    <row r="162" spans="1:7" x14ac:dyDescent="0.3">
      <c r="A162" s="347" t="s">
        <v>295</v>
      </c>
      <c r="B162" s="348"/>
      <c r="C162" s="349"/>
      <c r="D162" s="33">
        <f>D161/(COUNT(B153:C160)*2)</f>
        <v>0.8125</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7" t="s">
        <v>36</v>
      </c>
      <c r="B169" s="348"/>
      <c r="C169" s="349"/>
      <c r="D169" s="91">
        <f>SUM(B165:C168)</f>
        <v>8</v>
      </c>
    </row>
    <row r="170" spans="1:7" x14ac:dyDescent="0.3">
      <c r="A170" s="347" t="s">
        <v>295</v>
      </c>
      <c r="B170" s="348"/>
      <c r="C170" s="349"/>
      <c r="D170" s="33">
        <f>D169/(COUNT(B165:C168)*2)</f>
        <v>1</v>
      </c>
    </row>
    <row r="171" spans="1:7" s="22" customFormat="1" x14ac:dyDescent="0.3">
      <c r="A171" s="26"/>
      <c r="B171" s="27"/>
      <c r="C171" s="27"/>
      <c r="D171" s="28"/>
      <c r="G171" s="126"/>
    </row>
    <row r="172" spans="1:7" ht="19.5" x14ac:dyDescent="0.4">
      <c r="A172" s="359" t="s">
        <v>17</v>
      </c>
      <c r="B172" s="360"/>
      <c r="C172" s="360"/>
      <c r="D172" s="360"/>
      <c r="E172" s="360"/>
      <c r="F172" s="360"/>
    </row>
    <row r="173" spans="1:7" ht="66" x14ac:dyDescent="0.3">
      <c r="A173" s="20" t="s">
        <v>180</v>
      </c>
      <c r="B173" s="94">
        <v>1</v>
      </c>
      <c r="C173" s="94"/>
      <c r="D173" s="95" t="s">
        <v>510</v>
      </c>
      <c r="E173" s="94"/>
      <c r="F173" s="94"/>
    </row>
    <row r="174" spans="1:7" ht="66" x14ac:dyDescent="0.3">
      <c r="A174" s="17" t="s">
        <v>87</v>
      </c>
      <c r="B174" s="94">
        <v>1</v>
      </c>
      <c r="C174" s="94"/>
      <c r="D174" s="95" t="s">
        <v>485</v>
      </c>
      <c r="E174" s="94"/>
      <c r="F174" s="94"/>
    </row>
    <row r="175" spans="1:7" ht="49.5" x14ac:dyDescent="0.3">
      <c r="A175" s="44" t="s">
        <v>197</v>
      </c>
      <c r="B175" s="94">
        <v>0</v>
      </c>
      <c r="C175" s="94"/>
      <c r="D175" s="95" t="s">
        <v>484</v>
      </c>
      <c r="E175" s="95" t="s">
        <v>486</v>
      </c>
      <c r="F175" s="94"/>
    </row>
    <row r="176" spans="1:7" x14ac:dyDescent="0.3">
      <c r="A176" s="17" t="s">
        <v>150</v>
      </c>
      <c r="B176" s="94">
        <v>2</v>
      </c>
      <c r="C176" s="94"/>
      <c r="D176" s="95"/>
      <c r="E176" s="95"/>
      <c r="F176" s="94"/>
    </row>
    <row r="177" spans="1:7" x14ac:dyDescent="0.3">
      <c r="A177" s="347" t="s">
        <v>36</v>
      </c>
      <c r="B177" s="348"/>
      <c r="C177" s="349"/>
      <c r="D177" s="91">
        <f>SUM(B173:C176)</f>
        <v>4</v>
      </c>
    </row>
    <row r="178" spans="1:7" x14ac:dyDescent="0.3">
      <c r="A178" s="347" t="s">
        <v>295</v>
      </c>
      <c r="B178" s="348"/>
      <c r="C178" s="349"/>
      <c r="D178" s="33">
        <f>D177/(COUNT(B173:C176)*2)</f>
        <v>0.5</v>
      </c>
    </row>
    <row r="179" spans="1:7" s="22" customFormat="1" x14ac:dyDescent="0.3">
      <c r="A179" s="26"/>
      <c r="B179" s="27"/>
      <c r="C179" s="27"/>
      <c r="D179" s="28"/>
      <c r="G179" s="126"/>
    </row>
    <row r="180" spans="1:7" ht="19.5" x14ac:dyDescent="0.4">
      <c r="A180" s="355" t="s">
        <v>78</v>
      </c>
      <c r="B180" s="356"/>
      <c r="C180" s="356"/>
      <c r="D180" s="356"/>
      <c r="E180" s="356"/>
      <c r="F180" s="356"/>
    </row>
    <row r="181" spans="1:7" ht="66" x14ac:dyDescent="0.3">
      <c r="A181" s="44" t="s">
        <v>315</v>
      </c>
      <c r="B181" s="94">
        <v>0</v>
      </c>
      <c r="C181" s="94"/>
      <c r="D181" s="95" t="s">
        <v>495</v>
      </c>
      <c r="E181" s="95" t="s">
        <v>496</v>
      </c>
      <c r="F181" s="94"/>
    </row>
    <row r="182" spans="1:7" x14ac:dyDescent="0.3">
      <c r="A182" s="52" t="s">
        <v>220</v>
      </c>
      <c r="B182" s="94">
        <v>2</v>
      </c>
      <c r="C182" s="94"/>
      <c r="D182" s="95"/>
      <c r="E182" s="69"/>
      <c r="F182" s="94"/>
    </row>
    <row r="183" spans="1:7" ht="49.5" x14ac:dyDescent="0.3">
      <c r="A183" s="17" t="s">
        <v>88</v>
      </c>
      <c r="B183" s="94">
        <v>1</v>
      </c>
      <c r="C183" s="94"/>
      <c r="D183" s="95" t="s">
        <v>501</v>
      </c>
      <c r="E183" s="94"/>
      <c r="F183" s="94"/>
    </row>
    <row r="184" spans="1:7" x14ac:dyDescent="0.3">
      <c r="A184" s="20" t="s">
        <v>238</v>
      </c>
      <c r="B184" s="94">
        <v>2</v>
      </c>
      <c r="C184" s="94"/>
      <c r="D184" s="95"/>
      <c r="E184" s="94"/>
      <c r="F184" s="94"/>
    </row>
    <row r="185" spans="1:7" ht="33" x14ac:dyDescent="0.3">
      <c r="A185" s="17" t="s">
        <v>309</v>
      </c>
      <c r="B185" s="94">
        <v>1</v>
      </c>
      <c r="C185" s="94"/>
      <c r="D185" s="95" t="s">
        <v>490</v>
      </c>
      <c r="E185" s="94"/>
      <c r="F185" s="94"/>
    </row>
    <row r="186" spans="1:7" x14ac:dyDescent="0.3">
      <c r="A186" s="347" t="s">
        <v>36</v>
      </c>
      <c r="B186" s="348"/>
      <c r="C186" s="349"/>
      <c r="D186" s="91">
        <f>SUM(B181:C185)</f>
        <v>6</v>
      </c>
    </row>
    <row r="187" spans="1:7" x14ac:dyDescent="0.3">
      <c r="A187" s="347" t="s">
        <v>295</v>
      </c>
      <c r="B187" s="348"/>
      <c r="C187" s="349"/>
      <c r="D187" s="33">
        <f>D186/(COUNT(B181:C185)*2)</f>
        <v>0.6</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7" t="s">
        <v>36</v>
      </c>
      <c r="B194" s="348"/>
      <c r="C194" s="349"/>
      <c r="D194" s="54">
        <f>SUM(B190:C193)</f>
        <v>4</v>
      </c>
    </row>
    <row r="195" spans="1:6" x14ac:dyDescent="0.3">
      <c r="A195" s="347" t="s">
        <v>295</v>
      </c>
      <c r="B195" s="348"/>
      <c r="C195" s="349"/>
      <c r="D195" s="33">
        <f>D194/(COUNT(B190:C193)*2)</f>
        <v>1</v>
      </c>
    </row>
    <row r="197" spans="1:6" ht="18" x14ac:dyDescent="0.35">
      <c r="A197" s="64" t="s">
        <v>246</v>
      </c>
      <c r="B197" s="63"/>
      <c r="C197" s="63"/>
      <c r="D197" s="300">
        <f>E197/F197</f>
        <v>0.625</v>
      </c>
      <c r="E197" s="303">
        <f>COUNTIF('A2 Technique'!F17:F193,"ok")</f>
        <v>10</v>
      </c>
      <c r="F197" s="303">
        <f>COUNTA('A2 Technique'!F17:F193)</f>
        <v>16</v>
      </c>
    </row>
    <row r="198" spans="1:6" ht="22.5" x14ac:dyDescent="0.3">
      <c r="A198" s="35" t="s">
        <v>322</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0.92035398230088494</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B549"/>
  <sheetViews>
    <sheetView view="pageBreakPreview" zoomScale="70" zoomScaleSheetLayoutView="70" workbookViewId="0">
      <selection activeCell="D5" sqref="D5"/>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0" t="s">
        <v>179</v>
      </c>
      <c r="B7" s="320"/>
      <c r="C7" s="320"/>
      <c r="D7" s="320"/>
      <c r="E7" s="320"/>
      <c r="F7" s="320"/>
      <c r="G7" s="125"/>
    </row>
    <row r="8" spans="1:7" ht="29.25" x14ac:dyDescent="0.45">
      <c r="A8" s="321" t="str">
        <f>'Page de garde'!D18</f>
        <v>MEDINA JADIDA</v>
      </c>
      <c r="B8" s="321"/>
      <c r="C8" s="321"/>
      <c r="D8" s="321"/>
      <c r="E8" s="321"/>
      <c r="F8" s="321"/>
      <c r="G8" s="125"/>
    </row>
    <row r="9" spans="1:7" ht="24" x14ac:dyDescent="0.45">
      <c r="A9" s="14" t="s">
        <v>42</v>
      </c>
      <c r="B9" s="322" t="s">
        <v>543</v>
      </c>
      <c r="C9" s="322"/>
      <c r="D9" s="322"/>
      <c r="E9" s="322"/>
      <c r="F9" s="322"/>
      <c r="G9" s="125"/>
    </row>
    <row r="10" spans="1:7" ht="24" x14ac:dyDescent="0.45">
      <c r="A10" s="15" t="s">
        <v>44</v>
      </c>
      <c r="B10" s="323" t="s">
        <v>544</v>
      </c>
      <c r="C10" s="323"/>
      <c r="D10" s="323"/>
      <c r="E10" s="323"/>
      <c r="F10" s="323"/>
      <c r="G10" s="125"/>
    </row>
    <row r="11" spans="1:7" ht="24" x14ac:dyDescent="0.45">
      <c r="A11" s="14" t="s">
        <v>43</v>
      </c>
      <c r="B11" s="318">
        <v>43425</v>
      </c>
      <c r="C11" s="318"/>
      <c r="D11" s="318"/>
      <c r="E11" s="318"/>
      <c r="F11" s="318"/>
      <c r="G11" s="125"/>
    </row>
    <row r="12" spans="1:7" ht="24" x14ac:dyDescent="0.45">
      <c r="A12" s="14" t="s">
        <v>239</v>
      </c>
      <c r="B12" s="324">
        <f>D549</f>
        <v>0.9563106796116505</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43425</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123" t="s">
        <v>545</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9" t="s">
        <v>379</v>
      </c>
      <c r="B38" s="330"/>
      <c r="C38" s="330"/>
      <c r="D38" s="330"/>
      <c r="E38" s="330"/>
      <c r="F38" s="33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5</v>
      </c>
      <c r="F41" s="283">
        <f>COUNTA('A3 Exploitation'!F21:F40)</f>
        <v>5</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43425</v>
      </c>
      <c r="B49" s="124"/>
      <c r="C49" s="135"/>
      <c r="D49" s="124"/>
    </row>
    <row r="50" spans="1:7" ht="16.5" customHeight="1" x14ac:dyDescent="0.3">
      <c r="A50" s="326" t="s">
        <v>30</v>
      </c>
      <c r="B50" s="327" t="s">
        <v>31</v>
      </c>
      <c r="C50" s="327"/>
      <c r="D50" s="327" t="s">
        <v>46</v>
      </c>
      <c r="E50" s="328" t="s">
        <v>310</v>
      </c>
      <c r="F50" s="328" t="s">
        <v>360</v>
      </c>
      <c r="G50" s="127"/>
    </row>
    <row r="51" spans="1:7" ht="16.5" customHeight="1"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49.5" x14ac:dyDescent="0.3">
      <c r="A92" s="70" t="s">
        <v>384</v>
      </c>
      <c r="B92" s="130">
        <v>1</v>
      </c>
      <c r="C92" s="218"/>
      <c r="D92" s="147" t="s">
        <v>546</v>
      </c>
      <c r="E92" s="106"/>
      <c r="F92" s="204"/>
    </row>
    <row r="93" spans="1:7" ht="30" x14ac:dyDescent="0.3">
      <c r="A93" s="4" t="s">
        <v>359</v>
      </c>
      <c r="B93" s="130">
        <v>2</v>
      </c>
      <c r="C93" s="130"/>
      <c r="D93" s="129"/>
      <c r="E93" s="94"/>
      <c r="F93" s="204"/>
    </row>
    <row r="94" spans="1:7" x14ac:dyDescent="0.3">
      <c r="A94" s="329" t="s">
        <v>379</v>
      </c>
      <c r="B94" s="330"/>
      <c r="C94" s="330"/>
      <c r="D94" s="330"/>
      <c r="E94" s="330"/>
      <c r="F94" s="33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2</v>
      </c>
      <c r="F99" s="283">
        <f>COUNTA('A3 Exploitation'!F53:F98)</f>
        <v>2</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67</v>
      </c>
    </row>
    <row r="103" spans="1:7" ht="18" x14ac:dyDescent="0.35">
      <c r="A103" s="42" t="s">
        <v>199</v>
      </c>
      <c r="B103" s="152"/>
      <c r="C103" s="153"/>
      <c r="D103" s="144">
        <f>D102/(COUNT(B88:C93,B53:C60,B65:C83,B95:C99)*2)</f>
        <v>0.98529411764705888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43425</v>
      </c>
      <c r="B106" s="124"/>
      <c r="C106" s="135"/>
      <c r="D106" s="124"/>
    </row>
    <row r="107" spans="1:7" ht="16.5" customHeight="1" x14ac:dyDescent="0.3">
      <c r="A107" s="326" t="s">
        <v>30</v>
      </c>
      <c r="B107" s="327" t="s">
        <v>31</v>
      </c>
      <c r="C107" s="327"/>
      <c r="D107" s="327" t="s">
        <v>46</v>
      </c>
      <c r="E107" s="328" t="s">
        <v>310</v>
      </c>
      <c r="F107" s="328" t="s">
        <v>360</v>
      </c>
    </row>
    <row r="108" spans="1:7" ht="16.5" customHeight="1" x14ac:dyDescent="0.3">
      <c r="A108" s="326"/>
      <c r="B108" s="41" t="s">
        <v>34</v>
      </c>
      <c r="C108" s="41" t="s">
        <v>33</v>
      </c>
      <c r="D108" s="327"/>
      <c r="E108" s="328"/>
      <c r="F108" s="328"/>
      <c r="G108" s="214"/>
    </row>
    <row r="109" spans="1:7" x14ac:dyDescent="0.3">
      <c r="A109" s="196" t="s">
        <v>58</v>
      </c>
      <c r="B109" s="197"/>
      <c r="C109" s="197"/>
      <c r="D109" s="197"/>
      <c r="E109" s="197"/>
      <c r="F109" s="197"/>
    </row>
    <row r="110" spans="1:7" ht="33" x14ac:dyDescent="0.3">
      <c r="A110" s="7" t="s">
        <v>53</v>
      </c>
      <c r="B110" s="130">
        <v>1</v>
      </c>
      <c r="C110" s="130"/>
      <c r="D110" s="306" t="s">
        <v>550</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49.5" x14ac:dyDescent="0.3">
      <c r="A125" s="209" t="s">
        <v>159</v>
      </c>
      <c r="B125" s="130">
        <v>1</v>
      </c>
      <c r="C125" s="130" t="str">
        <f>IF(B125=0, -5, "0")</f>
        <v>0</v>
      </c>
      <c r="D125" s="226" t="s">
        <v>539</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66" x14ac:dyDescent="0.3">
      <c r="A130" s="70" t="s">
        <v>240</v>
      </c>
      <c r="B130" s="130">
        <v>1</v>
      </c>
      <c r="C130" s="131"/>
      <c r="D130" s="138" t="s">
        <v>557</v>
      </c>
      <c r="E130" s="106"/>
      <c r="F130" s="204"/>
    </row>
    <row r="131" spans="1:7" ht="33" x14ac:dyDescent="0.3">
      <c r="A131" s="209" t="s">
        <v>380</v>
      </c>
      <c r="B131" s="130">
        <v>1</v>
      </c>
      <c r="C131" s="213" t="str">
        <f>IF(B131=0, -5, "0")</f>
        <v>0</v>
      </c>
      <c r="D131" s="95" t="s">
        <v>559</v>
      </c>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1</v>
      </c>
      <c r="C133" s="130"/>
      <c r="D133" s="235" t="s">
        <v>558</v>
      </c>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0.88888888888888884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COUNTIF('A3 Exploitation'!F110:F152,"ok")</f>
        <v>6</v>
      </c>
      <c r="F153" s="283">
        <f>COUNTA('A3 Exploitation'!F110:F152)</f>
        <v>6</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0.9285714285714286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43425</v>
      </c>
      <c r="B161" s="124"/>
      <c r="C161" s="135"/>
      <c r="D161" s="127"/>
    </row>
    <row r="162" spans="1:7" ht="16.5" customHeight="1" x14ac:dyDescent="0.3">
      <c r="A162" s="326" t="s">
        <v>30</v>
      </c>
      <c r="B162" s="327" t="s">
        <v>31</v>
      </c>
      <c r="C162" s="327"/>
      <c r="D162" s="327" t="s">
        <v>46</v>
      </c>
      <c r="E162" s="328" t="s">
        <v>310</v>
      </c>
      <c r="F162" s="328" t="s">
        <v>360</v>
      </c>
      <c r="G162" s="127"/>
    </row>
    <row r="163" spans="1:7" ht="16.5" customHeight="1"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33" x14ac:dyDescent="0.3">
      <c r="A183" s="70" t="s">
        <v>376</v>
      </c>
      <c r="B183" s="130">
        <v>1</v>
      </c>
      <c r="C183" s="150"/>
      <c r="D183" s="226" t="s">
        <v>560</v>
      </c>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57" t="s">
        <v>556</v>
      </c>
      <c r="E185" s="94"/>
      <c r="F185" s="204"/>
    </row>
    <row r="186" spans="1:7" ht="66.75" x14ac:dyDescent="0.35">
      <c r="A186" s="276" t="s">
        <v>186</v>
      </c>
      <c r="B186" s="130">
        <v>1</v>
      </c>
      <c r="C186" s="136" t="str">
        <f>IF(B186=0, -10, "0")</f>
        <v>0</v>
      </c>
      <c r="D186" s="302" t="s">
        <v>555</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66" x14ac:dyDescent="0.3">
      <c r="A190" s="209" t="s">
        <v>155</v>
      </c>
      <c r="B190" s="130">
        <v>0</v>
      </c>
      <c r="C190" s="150">
        <f>IF(B190=0, -5, "0")</f>
        <v>-5</v>
      </c>
      <c r="D190" s="116" t="s">
        <v>561</v>
      </c>
      <c r="E190" s="106" t="s">
        <v>562</v>
      </c>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3</v>
      </c>
      <c r="F200" s="283">
        <f>COUNTA('A3 Exploitation'!F165:F199)</f>
        <v>3</v>
      </c>
      <c r="G200" s="127"/>
    </row>
    <row r="201" spans="1:7" x14ac:dyDescent="0.3">
      <c r="A201" s="59" t="s">
        <v>36</v>
      </c>
      <c r="B201" s="59"/>
      <c r="C201" s="59"/>
      <c r="D201" s="59">
        <f>SUM(B176:C194,B196:C200)</f>
        <v>38</v>
      </c>
    </row>
    <row r="202" spans="1:7" x14ac:dyDescent="0.3">
      <c r="A202" s="5" t="s">
        <v>35</v>
      </c>
      <c r="B202" s="132"/>
      <c r="C202" s="133"/>
      <c r="D202" s="134">
        <f>D201/(COUNT(B176:C194,B196:C200)*2)</f>
        <v>0.76</v>
      </c>
    </row>
    <row r="203" spans="1:7" x14ac:dyDescent="0.3">
      <c r="A203" s="145"/>
      <c r="B203" s="124"/>
      <c r="C203" s="135"/>
      <c r="D203" s="124"/>
    </row>
    <row r="204" spans="1:7" ht="18" x14ac:dyDescent="0.35">
      <c r="A204" s="42" t="s">
        <v>126</v>
      </c>
      <c r="B204" s="152"/>
      <c r="C204" s="153"/>
      <c r="D204" s="143">
        <f>SUM(D172,D201)</f>
        <v>52</v>
      </c>
    </row>
    <row r="205" spans="1:7" ht="18" x14ac:dyDescent="0.35">
      <c r="A205" s="42" t="s">
        <v>201</v>
      </c>
      <c r="B205" s="152"/>
      <c r="C205" s="153"/>
      <c r="D205" s="144">
        <f>D204/(COUNT(B165:C171,B176:C194,B196:C200)*2)</f>
        <v>0.8125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43425</v>
      </c>
      <c r="B208" s="124"/>
      <c r="C208" s="135"/>
      <c r="D208" s="124"/>
    </row>
    <row r="209" spans="1:7" ht="16.5" customHeight="1" x14ac:dyDescent="0.3">
      <c r="A209" s="326" t="s">
        <v>30</v>
      </c>
      <c r="B209" s="327" t="s">
        <v>31</v>
      </c>
      <c r="C209" s="327"/>
      <c r="D209" s="327" t="s">
        <v>46</v>
      </c>
      <c r="E209" s="328" t="s">
        <v>310</v>
      </c>
      <c r="F209" s="328" t="s">
        <v>360</v>
      </c>
      <c r="G209" s="127"/>
    </row>
    <row r="210" spans="1:7" ht="16.5" customHeight="1"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1</v>
      </c>
      <c r="C218" s="130"/>
      <c r="D218" s="138" t="s">
        <v>564</v>
      </c>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565</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COUNTIF('A3 Exploitation'!F212:F260,"ok")</f>
        <v>3</v>
      </c>
      <c r="F261" s="283">
        <f>COUNTA('A3 Exploitation'!F212:F260)</f>
        <v>3</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43425</v>
      </c>
      <c r="B269" s="124"/>
      <c r="C269" s="135"/>
      <c r="D269" s="124"/>
      <c r="F269" s="206"/>
      <c r="G269" s="214"/>
    </row>
    <row r="270" spans="1:7" s="16" customFormat="1" ht="16.5" customHeight="1" x14ac:dyDescent="0.3">
      <c r="A270" s="326" t="s">
        <v>30</v>
      </c>
      <c r="B270" s="327" t="s">
        <v>31</v>
      </c>
      <c r="C270" s="327"/>
      <c r="D270" s="327" t="s">
        <v>46</v>
      </c>
      <c r="E270" s="328" t="s">
        <v>310</v>
      </c>
      <c r="F270" s="328" t="s">
        <v>360</v>
      </c>
      <c r="G270" s="214"/>
    </row>
    <row r="271" spans="1:7" s="16" customFormat="1" ht="16.5" customHeigh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43425</v>
      </c>
      <c r="B321" s="124"/>
      <c r="C321" s="135"/>
      <c r="D321" s="127"/>
    </row>
    <row r="322" spans="1:7" ht="16.5" customHeight="1" x14ac:dyDescent="0.3">
      <c r="A322" s="326" t="s">
        <v>30</v>
      </c>
      <c r="B322" s="327" t="s">
        <v>31</v>
      </c>
      <c r="C322" s="327"/>
      <c r="D322" s="327" t="s">
        <v>46</v>
      </c>
      <c r="E322" s="328" t="s">
        <v>310</v>
      </c>
      <c r="F322" s="328" t="s">
        <v>360</v>
      </c>
      <c r="G322" s="127"/>
    </row>
    <row r="323" spans="1:7" ht="16.5" customHeight="1"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43425</v>
      </c>
      <c r="B361" s="124"/>
      <c r="C361" s="135"/>
      <c r="D361" s="124"/>
    </row>
    <row r="362" spans="1:7" ht="16.5" customHeight="1" x14ac:dyDescent="0.3">
      <c r="A362" s="326" t="s">
        <v>30</v>
      </c>
      <c r="B362" s="327" t="s">
        <v>31</v>
      </c>
      <c r="C362" s="327"/>
      <c r="D362" s="327" t="s">
        <v>46</v>
      </c>
      <c r="E362" s="328" t="s">
        <v>310</v>
      </c>
      <c r="F362" s="328" t="s">
        <v>360</v>
      </c>
      <c r="G362" s="127"/>
    </row>
    <row r="363" spans="1:7" ht="16.5" customHeight="1"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571</v>
      </c>
      <c r="E381" s="94"/>
      <c r="F381" s="204"/>
      <c r="G381" s="127"/>
    </row>
    <row r="382" spans="1:7" ht="27" customHeight="1" x14ac:dyDescent="0.3">
      <c r="A382" s="70" t="s">
        <v>178</v>
      </c>
      <c r="B382" s="130">
        <v>2</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0.9375</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43425</v>
      </c>
      <c r="B394" s="124"/>
      <c r="C394" s="135"/>
      <c r="D394" s="127"/>
      <c r="G394" s="127"/>
    </row>
    <row r="395" spans="1:7" ht="16.5" customHeight="1" x14ac:dyDescent="0.3">
      <c r="A395" s="326" t="s">
        <v>30</v>
      </c>
      <c r="B395" s="327" t="s">
        <v>31</v>
      </c>
      <c r="C395" s="327"/>
      <c r="D395" s="327" t="s">
        <v>46</v>
      </c>
      <c r="E395" s="328" t="s">
        <v>310</v>
      </c>
      <c r="F395" s="328" t="s">
        <v>360</v>
      </c>
      <c r="G395" s="127"/>
    </row>
    <row r="396" spans="1:7" ht="16.5" customHeight="1"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33" x14ac:dyDescent="0.3">
      <c r="A431" s="210" t="s">
        <v>137</v>
      </c>
      <c r="B431" s="130">
        <v>1</v>
      </c>
      <c r="C431" s="150" t="str">
        <f>IF(B431=0, -5, "0")</f>
        <v>0</v>
      </c>
      <c r="D431" s="151" t="s">
        <v>572</v>
      </c>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0.9375</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43425</v>
      </c>
      <c r="B447" s="124"/>
      <c r="C447" s="135"/>
      <c r="D447" s="124"/>
    </row>
    <row r="448" spans="1:7" ht="16.5" customHeight="1" x14ac:dyDescent="0.3">
      <c r="A448" s="326" t="s">
        <v>30</v>
      </c>
      <c r="B448" s="327" t="s">
        <v>31</v>
      </c>
      <c r="C448" s="327"/>
      <c r="D448" s="327" t="s">
        <v>46</v>
      </c>
      <c r="E448" s="328" t="s">
        <v>310</v>
      </c>
      <c r="F448" s="328" t="s">
        <v>360</v>
      </c>
      <c r="G448" s="127"/>
    </row>
    <row r="449" spans="1:6" ht="16.5" customHeight="1"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49.5" x14ac:dyDescent="0.3">
      <c r="A452" s="9" t="s">
        <v>20</v>
      </c>
      <c r="B452" s="130">
        <v>0</v>
      </c>
      <c r="C452" s="130"/>
      <c r="D452" s="116" t="s">
        <v>574</v>
      </c>
      <c r="E452" s="116" t="s">
        <v>575</v>
      </c>
      <c r="F452" s="204"/>
    </row>
    <row r="453" spans="1:6" x14ac:dyDescent="0.3">
      <c r="A453" s="6" t="s">
        <v>113</v>
      </c>
      <c r="B453" s="130">
        <v>2</v>
      </c>
      <c r="C453" s="130"/>
      <c r="D453" s="95"/>
      <c r="E453" s="94"/>
      <c r="F453" s="204"/>
    </row>
    <row r="454" spans="1:6" ht="99" x14ac:dyDescent="0.3">
      <c r="A454" s="9" t="s">
        <v>175</v>
      </c>
      <c r="B454" s="130">
        <v>1</v>
      </c>
      <c r="C454" s="131"/>
      <c r="D454" s="116" t="s">
        <v>576</v>
      </c>
      <c r="E454" s="116" t="s">
        <v>577</v>
      </c>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9</v>
      </c>
    </row>
    <row r="458" spans="1:6" x14ac:dyDescent="0.3">
      <c r="A458" s="5" t="s">
        <v>35</v>
      </c>
      <c r="B458" s="132"/>
      <c r="C458" s="133"/>
      <c r="D458" s="134">
        <f>D457/(COUNT(B451:C456)*2)</f>
        <v>0.75</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4">
        <f>IF(D476=1, 2, IF(AND(D476&lt;1,D476&gt;0), 1, IF(D476=0,"0","NA")))</f>
        <v>2</v>
      </c>
      <c r="C476" s="140"/>
      <c r="D476" s="281">
        <f>IFERROR(E476/F476,"N.A")</f>
        <v>1</v>
      </c>
      <c r="E476" s="282">
        <f>COUNTIF('A3 Exploitation'!F451:F475,"ok")</f>
        <v>2</v>
      </c>
      <c r="F476" s="283">
        <f>COUNTA('A3 Exploitation'!F451:F475)</f>
        <v>2</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0.9285714285714286</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43425</v>
      </c>
      <c r="B484" s="124"/>
      <c r="C484" s="135"/>
      <c r="D484" s="124"/>
    </row>
    <row r="485" spans="1:7" ht="16.5" customHeight="1" x14ac:dyDescent="0.3">
      <c r="A485" s="326" t="s">
        <v>30</v>
      </c>
      <c r="B485" s="327" t="s">
        <v>31</v>
      </c>
      <c r="C485" s="327"/>
      <c r="D485" s="327" t="s">
        <v>46</v>
      </c>
      <c r="E485" s="328" t="s">
        <v>310</v>
      </c>
      <c r="F485" s="328" t="s">
        <v>360</v>
      </c>
      <c r="G485" s="127"/>
    </row>
    <row r="486" spans="1:7" ht="16.5" customHeight="1"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43425</v>
      </c>
      <c r="B506" s="124"/>
      <c r="C506" s="135"/>
      <c r="D506" s="124"/>
    </row>
    <row r="507" spans="1:7" ht="16.5" customHeight="1" x14ac:dyDescent="0.3">
      <c r="A507" s="326" t="s">
        <v>30</v>
      </c>
      <c r="B507" s="327" t="s">
        <v>31</v>
      </c>
      <c r="C507" s="327"/>
      <c r="D507" s="327" t="s">
        <v>46</v>
      </c>
      <c r="E507" s="328" t="s">
        <v>310</v>
      </c>
      <c r="F507" s="328" t="s">
        <v>360</v>
      </c>
      <c r="G507" s="127"/>
    </row>
    <row r="508" spans="1:7" ht="16.5" customHeight="1" x14ac:dyDescent="0.3">
      <c r="A508" s="326"/>
      <c r="B508" s="41" t="s">
        <v>34</v>
      </c>
      <c r="C508" s="41" t="s">
        <v>33</v>
      </c>
      <c r="D508" s="327"/>
      <c r="E508" s="328"/>
      <c r="F508" s="32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COUNTIF('A3 Exploitation'!F509:F511,"ok")</f>
        <v>2</v>
      </c>
      <c r="F512" s="285">
        <f>COUNTA('A3 Exploitation'!F509:F511)</f>
        <v>2</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43425</v>
      </c>
      <c r="B517" s="124"/>
      <c r="C517" s="135"/>
      <c r="D517" s="124"/>
    </row>
    <row r="518" spans="1:7" ht="16.5" customHeight="1" x14ac:dyDescent="0.3">
      <c r="A518" s="326" t="s">
        <v>30</v>
      </c>
      <c r="B518" s="327" t="s">
        <v>31</v>
      </c>
      <c r="C518" s="327"/>
      <c r="D518" s="327" t="s">
        <v>46</v>
      </c>
      <c r="E518" s="328" t="s">
        <v>310</v>
      </c>
      <c r="F518" s="328" t="s">
        <v>360</v>
      </c>
      <c r="G518" s="127"/>
    </row>
    <row r="519" spans="1:7" ht="16.5" customHeight="1" x14ac:dyDescent="0.3">
      <c r="A519" s="326"/>
      <c r="B519" s="41" t="s">
        <v>34</v>
      </c>
      <c r="C519" s="41" t="s">
        <v>33</v>
      </c>
      <c r="D519" s="327"/>
      <c r="E519" s="328"/>
      <c r="F519" s="32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578</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IF(D532=0,"0","NA")))</f>
        <v>2</v>
      </c>
      <c r="C532" s="140"/>
      <c r="D532" s="281">
        <f>IFERROR(E532/F532,"N.A")</f>
        <v>1</v>
      </c>
      <c r="E532" s="282">
        <f>COUNTIF('A3 Exploitation'!F520:F531,"ok")</f>
        <v>2</v>
      </c>
      <c r="F532" s="283">
        <f>COUNTA('A3 Exploitation'!F520:F531)</f>
        <v>2</v>
      </c>
    </row>
    <row r="533" spans="1:7" x14ac:dyDescent="0.3">
      <c r="A533" s="5" t="s">
        <v>36</v>
      </c>
      <c r="B533" s="5"/>
      <c r="C533" s="5"/>
      <c r="D533" s="5">
        <f>SUM(B520:C532)</f>
        <v>25</v>
      </c>
    </row>
    <row r="534" spans="1:7" x14ac:dyDescent="0.3">
      <c r="A534" s="5" t="s">
        <v>35</v>
      </c>
      <c r="B534" s="132"/>
      <c r="C534" s="133"/>
      <c r="D534" s="134">
        <f>D533/(COUNT(B520:C532)*2)</f>
        <v>0.96153846153846156</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43425</v>
      </c>
      <c r="B537" s="124"/>
      <c r="C537" s="135"/>
      <c r="D537" s="124"/>
      <c r="G537" s="127"/>
    </row>
    <row r="538" spans="1:7" ht="16.5" customHeight="1" x14ac:dyDescent="0.3">
      <c r="A538" s="326" t="s">
        <v>30</v>
      </c>
      <c r="B538" s="327" t="s">
        <v>31</v>
      </c>
      <c r="C538" s="327"/>
      <c r="D538" s="327" t="s">
        <v>46</v>
      </c>
      <c r="E538" s="328" t="s">
        <v>310</v>
      </c>
      <c r="F538" s="328" t="s">
        <v>360</v>
      </c>
      <c r="G538" s="127"/>
    </row>
    <row r="539" spans="1:7" ht="16.5" customHeight="1" x14ac:dyDescent="0.3">
      <c r="A539" s="326"/>
      <c r="B539" s="41" t="s">
        <v>34</v>
      </c>
      <c r="C539" s="41" t="s">
        <v>33</v>
      </c>
      <c r="D539" s="327"/>
      <c r="E539" s="328"/>
      <c r="F539" s="32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591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0.9563106796116505</v>
      </c>
    </row>
  </sheetData>
  <sheetProtection algorithmName="SHA-512" hashValue="alxiZlJ8qlDEfV9xl4ul4q5zdGOo0m3tNti2CAbEhYhpYWP9UX4rFGJQHxCi1TVGHxQtmr3m+EB7G2/J0LFQgA==" saltValue="eJzRx9lRPjtOCJPHN1Xo2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99"/>
  <sheetViews>
    <sheetView tabSelected="1" view="pageBreakPreview" zoomScale="60" zoomScaleNormal="90" workbookViewId="0">
      <selection activeCell="D4" sqref="D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3" t="s">
        <v>50</v>
      </c>
      <c r="B6" s="343"/>
      <c r="C6" s="343"/>
      <c r="D6" s="343"/>
      <c r="E6" s="343"/>
      <c r="F6" s="343"/>
      <c r="G6" s="125"/>
    </row>
    <row r="7" spans="1:7" s="12" customFormat="1" ht="21.75" customHeight="1" x14ac:dyDescent="0.45">
      <c r="A7" s="321" t="str">
        <f>'A3 Exploitation'!A8:F8</f>
        <v>MEDINA JADIDA</v>
      </c>
      <c r="B7" s="321"/>
      <c r="C7" s="321"/>
      <c r="D7" s="321"/>
      <c r="E7" s="321"/>
      <c r="F7" s="321"/>
      <c r="G7" s="125"/>
    </row>
    <row r="8" spans="1:7" s="12" customFormat="1" ht="24" x14ac:dyDescent="0.45">
      <c r="A8" s="14" t="s">
        <v>42</v>
      </c>
      <c r="B8" s="344" t="str">
        <f>'A4 Exploitation'!B9:F9</f>
        <v>Dr Hend KAMOUN</v>
      </c>
      <c r="C8" s="344"/>
      <c r="D8" s="344"/>
      <c r="E8" s="344"/>
      <c r="F8" s="344"/>
      <c r="G8" s="125"/>
    </row>
    <row r="9" spans="1:7" s="12" customFormat="1" ht="24" x14ac:dyDescent="0.45">
      <c r="A9" s="15" t="s">
        <v>44</v>
      </c>
      <c r="B9" s="345" t="str">
        <f>'A4 Exploitation'!B10:F10</f>
        <v>Directeur du magasin et chefs rayons</v>
      </c>
      <c r="C9" s="345"/>
      <c r="D9" s="345"/>
      <c r="E9" s="345"/>
      <c r="F9" s="345"/>
      <c r="G9" s="125"/>
    </row>
    <row r="10" spans="1:7" s="12" customFormat="1" ht="24" x14ac:dyDescent="0.45">
      <c r="A10" s="14" t="s">
        <v>43</v>
      </c>
      <c r="B10" s="342">
        <f>'A4 Exploitation'!A11:F11</f>
        <v>43425</v>
      </c>
      <c r="C10" s="342"/>
      <c r="D10" s="342"/>
      <c r="E10" s="342"/>
      <c r="F10" s="342"/>
      <c r="G10" s="125"/>
    </row>
    <row r="11" spans="1:7" s="12" customFormat="1" ht="24" x14ac:dyDescent="0.45">
      <c r="A11" s="14" t="s">
        <v>294</v>
      </c>
      <c r="B11" s="346">
        <f>D199</f>
        <v>0.92173913043478262</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487</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245">
        <f>SUM(B17:C21)</f>
        <v>9</v>
      </c>
    </row>
    <row r="23" spans="1:7" x14ac:dyDescent="0.3">
      <c r="A23" s="347" t="s">
        <v>295</v>
      </c>
      <c r="B23" s="348"/>
      <c r="C23" s="349"/>
      <c r="D23" s="33">
        <f>D22/(COUNT(B17:C21)*2)</f>
        <v>0.9</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244">
        <f>SUM(B26:C32)</f>
        <v>14</v>
      </c>
    </row>
    <row r="34" spans="1:7" x14ac:dyDescent="0.3">
      <c r="A34" s="347" t="s">
        <v>295</v>
      </c>
      <c r="B34" s="348"/>
      <c r="C34" s="349"/>
      <c r="D34" s="33">
        <f>D33/(COUNT(B26:C32)*2)</f>
        <v>1</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244">
        <f>SUM(B37:C41)</f>
        <v>10</v>
      </c>
      <c r="E42" s="13"/>
      <c r="F42" s="13"/>
      <c r="G42" s="126"/>
    </row>
    <row r="43" spans="1:7" s="22" customFormat="1" x14ac:dyDescent="0.3">
      <c r="A43" s="347" t="s">
        <v>295</v>
      </c>
      <c r="B43" s="348"/>
      <c r="C43" s="349"/>
      <c r="D43" s="33">
        <f>D42/(COUNT(B37:C41)*2)</f>
        <v>1</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7" t="s">
        <v>36</v>
      </c>
      <c r="B52" s="348"/>
      <c r="C52" s="349"/>
      <c r="D52" s="244">
        <f>SUM(B46:C51)</f>
        <v>12</v>
      </c>
    </row>
    <row r="53" spans="1:7" x14ac:dyDescent="0.3">
      <c r="A53" s="347" t="s">
        <v>295</v>
      </c>
      <c r="B53" s="348"/>
      <c r="C53" s="349"/>
      <c r="D53" s="33">
        <f>D52/(COUNT(B46:C51)*2)</f>
        <v>1</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49.5" x14ac:dyDescent="0.3">
      <c r="A58" s="23" t="s">
        <v>244</v>
      </c>
      <c r="B58" s="94">
        <v>1</v>
      </c>
      <c r="C58" s="94"/>
      <c r="D58" s="95" t="s">
        <v>573</v>
      </c>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7" t="s">
        <v>36</v>
      </c>
      <c r="B63" s="348"/>
      <c r="C63" s="349"/>
      <c r="D63" s="244">
        <f>SUM(B56:C62)</f>
        <v>13</v>
      </c>
    </row>
    <row r="64" spans="1:7" x14ac:dyDescent="0.3">
      <c r="A64" s="347" t="s">
        <v>295</v>
      </c>
      <c r="B64" s="348"/>
      <c r="C64" s="349"/>
      <c r="D64" s="33">
        <f>D63/(COUNT(B56:C62)*2)</f>
        <v>0.9285714285714286</v>
      </c>
    </row>
    <row r="65" spans="1:7" s="22" customFormat="1" x14ac:dyDescent="0.3">
      <c r="A65" s="26"/>
      <c r="B65" s="27"/>
      <c r="C65" s="27"/>
      <c r="D65" s="28"/>
      <c r="G65" s="126"/>
    </row>
    <row r="66" spans="1:7" ht="19.5" x14ac:dyDescent="0.4">
      <c r="A66" s="355" t="s">
        <v>130</v>
      </c>
      <c r="B66" s="356"/>
      <c r="C66" s="356"/>
      <c r="D66" s="356"/>
      <c r="E66" s="356"/>
      <c r="F66" s="356"/>
    </row>
    <row r="67" spans="1:7" ht="48" customHeight="1" x14ac:dyDescent="0.4">
      <c r="A67" s="17" t="s">
        <v>271</v>
      </c>
      <c r="B67" s="100">
        <v>1</v>
      </c>
      <c r="C67" s="101"/>
      <c r="D67" s="102" t="s">
        <v>549</v>
      </c>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33.75" x14ac:dyDescent="0.35">
      <c r="A77" s="46" t="s">
        <v>285</v>
      </c>
      <c r="B77" s="100">
        <v>2</v>
      </c>
      <c r="C77" s="120" t="str">
        <f>IF(B77=0, -5, "0")</f>
        <v>0</v>
      </c>
      <c r="D77" s="95" t="s">
        <v>548</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244">
        <f>SUM(B67:C83)</f>
        <v>27</v>
      </c>
    </row>
    <row r="85" spans="1:7" x14ac:dyDescent="0.3">
      <c r="A85" s="347" t="s">
        <v>295</v>
      </c>
      <c r="B85" s="348"/>
      <c r="C85" s="349"/>
      <c r="D85" s="33">
        <f>D84/(COUNT(B67:C83)*2)</f>
        <v>0.9642857142857143</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2</v>
      </c>
      <c r="C88" s="101"/>
      <c r="D88" s="95"/>
      <c r="E88" s="95"/>
      <c r="F88" s="94"/>
    </row>
    <row r="89" spans="1:7" ht="67.5" x14ac:dyDescent="0.4">
      <c r="A89" s="17" t="s">
        <v>272</v>
      </c>
      <c r="B89" s="110">
        <v>0</v>
      </c>
      <c r="C89" s="101"/>
      <c r="D89" s="129" t="s">
        <v>553</v>
      </c>
      <c r="E89" s="94" t="s">
        <v>554</v>
      </c>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122" t="s">
        <v>551</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244">
        <f>SUM(B88:C101)</f>
        <v>25</v>
      </c>
    </row>
    <row r="103" spans="1:7" x14ac:dyDescent="0.3">
      <c r="A103" s="347" t="s">
        <v>295</v>
      </c>
      <c r="B103" s="348"/>
      <c r="C103" s="349"/>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244">
        <f>SUM(B107:C117)</f>
        <v>22</v>
      </c>
      <c r="E118" s="13"/>
      <c r="F118" s="13"/>
      <c r="G118" s="126"/>
    </row>
    <row r="119" spans="1:7" s="22" customFormat="1" x14ac:dyDescent="0.3">
      <c r="A119" s="347" t="s">
        <v>295</v>
      </c>
      <c r="B119" s="348"/>
      <c r="C119" s="349"/>
      <c r="D119" s="33">
        <f>D118/(COUNT(B107:C117)*2)</f>
        <v>1</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1</v>
      </c>
      <c r="C126" s="101"/>
      <c r="D126" s="107" t="s">
        <v>580</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566</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7" t="s">
        <v>36</v>
      </c>
      <c r="B133" s="348"/>
      <c r="C133" s="349"/>
      <c r="D133" s="244">
        <f>SUM(B122:C132)</f>
        <v>21</v>
      </c>
    </row>
    <row r="134" spans="1:7" x14ac:dyDescent="0.3">
      <c r="A134" s="347" t="s">
        <v>295</v>
      </c>
      <c r="B134" s="348"/>
      <c r="C134" s="349"/>
      <c r="D134" s="32">
        <f>D133/(COUNT(B122:C132)*2)</f>
        <v>0.95454545454545459</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ht="66" x14ac:dyDescent="0.3">
      <c r="A139" s="21" t="s">
        <v>277</v>
      </c>
      <c r="B139" s="110">
        <v>0</v>
      </c>
      <c r="C139" s="95"/>
      <c r="D139" s="307" t="s">
        <v>553</v>
      </c>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50.25" x14ac:dyDescent="0.35">
      <c r="A144" s="40" t="s">
        <v>237</v>
      </c>
      <c r="B144" s="110">
        <v>2</v>
      </c>
      <c r="C144" s="120" t="str">
        <f>IF(B144=0, -5, "0")</f>
        <v>0</v>
      </c>
      <c r="D144" s="308" t="s">
        <v>569</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48.75" customHeight="1" x14ac:dyDescent="0.3">
      <c r="A147" s="50" t="s">
        <v>214</v>
      </c>
      <c r="B147" s="110">
        <v>0</v>
      </c>
      <c r="C147" s="95"/>
      <c r="D147" s="308" t="s">
        <v>502</v>
      </c>
      <c r="E147" s="309" t="s">
        <v>503</v>
      </c>
      <c r="F147" s="94"/>
    </row>
    <row r="148" spans="1:7" ht="33" x14ac:dyDescent="0.3">
      <c r="A148" s="17" t="s">
        <v>305</v>
      </c>
      <c r="B148" s="110">
        <v>1</v>
      </c>
      <c r="C148" s="95"/>
      <c r="D148" s="308" t="s">
        <v>567</v>
      </c>
      <c r="E148" s="94"/>
      <c r="F148" s="94"/>
    </row>
    <row r="149" spans="1:7" x14ac:dyDescent="0.3">
      <c r="A149" s="347" t="s">
        <v>36</v>
      </c>
      <c r="B149" s="348"/>
      <c r="C149" s="349"/>
      <c r="D149" s="244">
        <f>SUM(B137:C148)</f>
        <v>19</v>
      </c>
    </row>
    <row r="150" spans="1:7" x14ac:dyDescent="0.3">
      <c r="A150" s="347" t="s">
        <v>295</v>
      </c>
      <c r="B150" s="348"/>
      <c r="C150" s="349"/>
      <c r="D150" s="33">
        <f>D149/(COUNT(B137:C148)*2)</f>
        <v>0.79166666666666663</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2</v>
      </c>
      <c r="C153" s="94"/>
      <c r="D153" s="95"/>
      <c r="E153" s="94"/>
      <c r="F153" s="94"/>
    </row>
    <row r="154" spans="1:7" x14ac:dyDescent="0.3">
      <c r="A154" s="17" t="s">
        <v>149</v>
      </c>
      <c r="B154" s="94">
        <v>2</v>
      </c>
      <c r="C154" s="94"/>
      <c r="D154" s="95"/>
      <c r="E154" s="94"/>
      <c r="F154" s="94"/>
    </row>
    <row r="155" spans="1:7" ht="66.75" x14ac:dyDescent="0.35">
      <c r="A155" s="40" t="s">
        <v>306</v>
      </c>
      <c r="B155" s="94">
        <v>1</v>
      </c>
      <c r="C155" s="120" t="str">
        <f>IF(B155=0, -5, "0")</f>
        <v>0</v>
      </c>
      <c r="D155" s="307" t="s">
        <v>568</v>
      </c>
      <c r="E155" s="94"/>
      <c r="F155" s="94"/>
    </row>
    <row r="156" spans="1:7" ht="18" x14ac:dyDescent="0.35">
      <c r="A156" s="40" t="s">
        <v>307</v>
      </c>
      <c r="B156" s="94">
        <v>1</v>
      </c>
      <c r="C156" s="120" t="str">
        <f>IF(B156=0, -5, "0")</f>
        <v>0</v>
      </c>
      <c r="D156" s="95" t="s">
        <v>570</v>
      </c>
      <c r="E156" s="94"/>
      <c r="F156" s="94"/>
    </row>
    <row r="157" spans="1:7" ht="33.75" x14ac:dyDescent="0.35">
      <c r="A157" s="40" t="s">
        <v>308</v>
      </c>
      <c r="B157" s="94">
        <v>1</v>
      </c>
      <c r="C157" s="120" t="str">
        <f>IF(B157=0, -5, "0")</f>
        <v>0</v>
      </c>
      <c r="D157" s="95" t="s">
        <v>563</v>
      </c>
      <c r="E157" s="94"/>
      <c r="F157" s="94"/>
    </row>
    <row r="158" spans="1:7" ht="33" x14ac:dyDescent="0.3">
      <c r="A158" s="76" t="s">
        <v>196</v>
      </c>
      <c r="B158" s="94">
        <v>2</v>
      </c>
      <c r="C158" s="94"/>
      <c r="D158" s="117"/>
      <c r="E158" s="94"/>
      <c r="F158" s="94"/>
    </row>
    <row r="159" spans="1:7" ht="33" x14ac:dyDescent="0.3">
      <c r="A159" s="75" t="s">
        <v>321</v>
      </c>
      <c r="B159" s="94">
        <v>1</v>
      </c>
      <c r="C159" s="94"/>
      <c r="D159" s="95" t="s">
        <v>517</v>
      </c>
      <c r="E159" s="94"/>
      <c r="F159" s="94"/>
    </row>
    <row r="160" spans="1:7" x14ac:dyDescent="0.3">
      <c r="A160" s="75" t="s">
        <v>164</v>
      </c>
      <c r="B160" s="94">
        <v>2</v>
      </c>
      <c r="C160" s="94"/>
      <c r="D160" s="118"/>
      <c r="E160" s="94"/>
      <c r="F160" s="94"/>
    </row>
    <row r="161" spans="1:7" x14ac:dyDescent="0.3">
      <c r="A161" s="347" t="s">
        <v>36</v>
      </c>
      <c r="B161" s="353"/>
      <c r="C161" s="354"/>
      <c r="D161" s="245">
        <f>SUM(B153:C160)</f>
        <v>12</v>
      </c>
    </row>
    <row r="162" spans="1:7" x14ac:dyDescent="0.3">
      <c r="A162" s="347" t="s">
        <v>295</v>
      </c>
      <c r="B162" s="348"/>
      <c r="C162" s="349"/>
      <c r="D162" s="33">
        <f>D161/(COUNT(B153:C160)*2)</f>
        <v>0.75</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7" t="s">
        <v>36</v>
      </c>
      <c r="B169" s="348"/>
      <c r="C169" s="349"/>
      <c r="D169" s="244">
        <f>SUM(B165:C168)</f>
        <v>8</v>
      </c>
    </row>
    <row r="170" spans="1:7" x14ac:dyDescent="0.3">
      <c r="A170" s="347" t="s">
        <v>295</v>
      </c>
      <c r="B170" s="348"/>
      <c r="C170" s="349"/>
      <c r="D170" s="33">
        <f>D169/(COUNT(B165:C168)*2)</f>
        <v>1</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244">
        <f>SUM(B173:C176)</f>
        <v>8</v>
      </c>
    </row>
    <row r="178" spans="1:7" x14ac:dyDescent="0.3">
      <c r="A178" s="347" t="s">
        <v>295</v>
      </c>
      <c r="B178" s="348"/>
      <c r="C178" s="349"/>
      <c r="D178" s="33">
        <f>D177/(COUNT(B173:C176)*2)</f>
        <v>1</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2</v>
      </c>
      <c r="C181" s="94"/>
      <c r="D181" s="95"/>
      <c r="E181" s="95"/>
      <c r="F181" s="94"/>
    </row>
    <row r="182" spans="1:7" x14ac:dyDescent="0.3">
      <c r="A182" s="52" t="s">
        <v>220</v>
      </c>
      <c r="B182" s="94">
        <v>2</v>
      </c>
      <c r="C182" s="94"/>
      <c r="D182" s="95"/>
      <c r="E182" s="69"/>
      <c r="F182" s="94"/>
    </row>
    <row r="183" spans="1:7" ht="33" x14ac:dyDescent="0.3">
      <c r="A183" s="17" t="s">
        <v>88</v>
      </c>
      <c r="B183" s="94">
        <v>1</v>
      </c>
      <c r="C183" s="94"/>
      <c r="D183" s="95" t="s">
        <v>579</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7" t="s">
        <v>36</v>
      </c>
      <c r="B186" s="348"/>
      <c r="C186" s="349"/>
      <c r="D186" s="244">
        <f>SUM(B181:C185)</f>
        <v>9</v>
      </c>
    </row>
    <row r="187" spans="1:7" x14ac:dyDescent="0.3">
      <c r="A187" s="347" t="s">
        <v>295</v>
      </c>
      <c r="B187" s="348"/>
      <c r="C187" s="349"/>
      <c r="D187" s="33">
        <f>D186/(COUNT(B181:C185)*2)</f>
        <v>0.9</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66" x14ac:dyDescent="0.3">
      <c r="A192" s="20" t="s">
        <v>311</v>
      </c>
      <c r="B192" s="94">
        <v>1</v>
      </c>
      <c r="C192" s="94"/>
      <c r="D192" s="95" t="s">
        <v>552</v>
      </c>
      <c r="E192" s="94"/>
      <c r="F192" s="94"/>
    </row>
    <row r="193" spans="1:6" x14ac:dyDescent="0.3">
      <c r="A193" s="53" t="s">
        <v>189</v>
      </c>
      <c r="B193" s="94" t="s">
        <v>32</v>
      </c>
      <c r="C193" s="94"/>
      <c r="D193" s="94"/>
      <c r="E193" s="94"/>
      <c r="F193" s="94"/>
    </row>
    <row r="194" spans="1:6" x14ac:dyDescent="0.3">
      <c r="A194" s="347" t="s">
        <v>36</v>
      </c>
      <c r="B194" s="348"/>
      <c r="C194" s="349"/>
      <c r="D194" s="54">
        <f>SUM(B190:C193)</f>
        <v>3</v>
      </c>
    </row>
    <row r="195" spans="1:6" x14ac:dyDescent="0.3">
      <c r="A195" s="347" t="s">
        <v>295</v>
      </c>
      <c r="B195" s="348"/>
      <c r="C195" s="349"/>
      <c r="D195" s="33">
        <f>D194/(COUNT(B190:C193)*2)</f>
        <v>0.75</v>
      </c>
    </row>
    <row r="197" spans="1:6" ht="18" x14ac:dyDescent="0.35">
      <c r="A197" s="64" t="s">
        <v>246</v>
      </c>
      <c r="B197" s="63"/>
      <c r="C197" s="63"/>
      <c r="D197" s="299">
        <f>E197/F197</f>
        <v>0.66666666666666663</v>
      </c>
      <c r="E197" s="303">
        <f>COUNTIF('A3 Technique'!F17:F193,"ok")</f>
        <v>6</v>
      </c>
      <c r="F197" s="303">
        <f>COUNTA('A3 Technique'!F17:F193)</f>
        <v>9</v>
      </c>
    </row>
    <row r="198" spans="1:6" ht="22.5" x14ac:dyDescent="0.3">
      <c r="A198" s="35" t="s">
        <v>322</v>
      </c>
      <c r="B198" s="36"/>
      <c r="C198" s="37"/>
      <c r="D198" s="38">
        <f>SUM(D194,D186,D177,D169,D161,D63,D52,D33,D22,D118,D149,D133,D102,D84,D42)</f>
        <v>212</v>
      </c>
    </row>
    <row r="199" spans="1:6" ht="22.5" x14ac:dyDescent="0.3">
      <c r="A199" s="35" t="s">
        <v>323</v>
      </c>
      <c r="B199" s="36"/>
      <c r="C199" s="37"/>
      <c r="D199" s="39">
        <f>D198/(COUNT(B190:C193,B181:C185,B173:C176,B165:C168,B153:C160,B56:C62,B46:C51,B26:C32,B17:C21,B107:C117,B137:C148,B122:C132,B88:C101,B67:C83,B37:C41)*2)</f>
        <v>0.92173913043478262</v>
      </c>
    </row>
  </sheetData>
  <sheetProtection algorithmName="SHA-512" hashValue="UHJlN96jCRsTNxTqN3qNuvItqmJ3FQpJpZ3A4ZTn02t7n6iVGpeBpHbd+7R3o8snKs8btuJ26PaJMLNfYjc0lg==" saltValue="VQvg6Pe4LwY/OYxmfPj+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11</vt:i4>
      </vt:variant>
    </vt:vector>
  </HeadingPairs>
  <TitlesOfParts>
    <vt:vector size="24"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2018-03-05T15:03:39Z</cp:lastPrinted>
  <dcterms:created xsi:type="dcterms:W3CDTF">2015-10-03T07:44:26Z</dcterms:created>
  <dcterms:modified xsi:type="dcterms:W3CDTF">2018-12-04T13:17:00Z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