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6930"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4">'A2 Technique'!$A$1:$F$198</definedName>
  </definedNames>
  <calcPr calcId="144525"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3" i="18" l="1"/>
  <c r="B9" i="17" l="1"/>
  <c r="B8" i="17"/>
  <c r="C26" i="17"/>
  <c r="B10" i="17"/>
  <c r="B44" i="29" l="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D160" i="25" s="1"/>
  <c r="D161" i="25" s="1"/>
  <c r="C144" i="25"/>
  <c r="C143" i="25"/>
  <c r="C137" i="25"/>
  <c r="C131" i="25"/>
  <c r="C129" i="25"/>
  <c r="C127" i="25"/>
  <c r="C126" i="25"/>
  <c r="C115" i="25"/>
  <c r="C114" i="25"/>
  <c r="C111" i="25"/>
  <c r="C99" i="25"/>
  <c r="C98" i="25"/>
  <c r="C93" i="25"/>
  <c r="C92" i="25"/>
  <c r="C81" i="25"/>
  <c r="C79" i="25"/>
  <c r="C76" i="25"/>
  <c r="C75" i="25"/>
  <c r="C74" i="25"/>
  <c r="D62" i="25"/>
  <c r="D63" i="25" s="1"/>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A193" i="26"/>
  <c r="C180" i="26"/>
  <c r="C176" i="26"/>
  <c r="C174" i="26"/>
  <c r="C172" i="26"/>
  <c r="C160" i="26"/>
  <c r="D163" i="26" s="1"/>
  <c r="A153" i="26"/>
  <c r="C143" i="26"/>
  <c r="C141" i="26"/>
  <c r="C140" i="26"/>
  <c r="D146" i="26" s="1"/>
  <c r="C129" i="26"/>
  <c r="C127" i="26"/>
  <c r="C125" i="26"/>
  <c r="C121" i="26"/>
  <c r="D134" i="26" s="1"/>
  <c r="D135" i="26" s="1"/>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D491" i="24" s="1"/>
  <c r="D492" i="24" s="1"/>
  <c r="B173" i="29" s="1"/>
  <c r="C476" i="24"/>
  <c r="C467" i="24"/>
  <c r="D470" i="24" s="1"/>
  <c r="D471" i="24" s="1"/>
  <c r="B164" i="29" s="1"/>
  <c r="D461" i="24"/>
  <c r="D462" i="24" s="1"/>
  <c r="B155" i="29" s="1"/>
  <c r="D448" i="24"/>
  <c r="D449" i="24" s="1"/>
  <c r="C439" i="24"/>
  <c r="D442" i="24" s="1"/>
  <c r="D451" i="24" s="1"/>
  <c r="D452" i="24" s="1"/>
  <c r="B146" i="29" s="1"/>
  <c r="A436" i="24"/>
  <c r="C426" i="24"/>
  <c r="C423" i="24"/>
  <c r="C419" i="24"/>
  <c r="C413" i="24"/>
  <c r="D415" i="24" s="1"/>
  <c r="D416" i="24" s="1"/>
  <c r="A406" i="24"/>
  <c r="C396" i="24"/>
  <c r="C395" i="24"/>
  <c r="C387" i="24"/>
  <c r="C384" i="24"/>
  <c r="C374" i="24"/>
  <c r="C369" i="24"/>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D415" i="18"/>
  <c r="D416" i="18" s="1"/>
  <c r="C413" i="18"/>
  <c r="A406" i="18"/>
  <c r="C396" i="18"/>
  <c r="C395" i="18"/>
  <c r="C387" i="18"/>
  <c r="C384" i="18"/>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91" i="22" l="1"/>
  <c r="D492" i="22" s="1"/>
  <c r="B172" i="29" s="1"/>
  <c r="D206" i="22"/>
  <c r="D207" i="22" s="1"/>
  <c r="D146" i="22"/>
  <c r="D147" i="22" s="1"/>
  <c r="D54" i="22"/>
  <c r="D55" i="22" s="1"/>
  <c r="D37" i="22"/>
  <c r="D40" i="22" s="1"/>
  <c r="D41" i="22" s="1"/>
  <c r="D62" i="21"/>
  <c r="D63" i="21" s="1"/>
  <c r="D336" i="20"/>
  <c r="D337" i="20" s="1"/>
  <c r="D318" i="20"/>
  <c r="D321" i="20" s="1"/>
  <c r="D322" i="20" s="1"/>
  <c r="D54" i="18"/>
  <c r="D55" i="18" s="1"/>
  <c r="D37" i="20"/>
  <c r="D38" i="20" s="1"/>
  <c r="D429" i="20"/>
  <c r="D432" i="20" s="1"/>
  <c r="D433" i="20" s="1"/>
  <c r="B135" i="29" s="1"/>
  <c r="D491" i="20"/>
  <c r="D492" i="20" s="1"/>
  <c r="B171" i="29" s="1"/>
  <c r="D379" i="22"/>
  <c r="D380" i="22" s="1"/>
  <c r="D399" i="22"/>
  <c r="D402" i="22" s="1"/>
  <c r="D403" i="22" s="1"/>
  <c r="D81" i="24"/>
  <c r="D379" i="24"/>
  <c r="D380" i="24" s="1"/>
  <c r="D399" i="24"/>
  <c r="D379" i="26"/>
  <c r="D380" i="26" s="1"/>
  <c r="D399" i="26"/>
  <c r="D83" i="19"/>
  <c r="D84" i="19" s="1"/>
  <c r="D132" i="19"/>
  <c r="D133" i="19" s="1"/>
  <c r="D160" i="19"/>
  <c r="D161" i="19" s="1"/>
  <c r="D148" i="23"/>
  <c r="D149" i="23" s="1"/>
  <c r="D62" i="27"/>
  <c r="D63" i="27" s="1"/>
  <c r="D101" i="27"/>
  <c r="D102" i="27" s="1"/>
  <c r="D37" i="18"/>
  <c r="D285" i="20"/>
  <c r="D186" i="22"/>
  <c r="D187" i="22" s="1"/>
  <c r="D388" i="22"/>
  <c r="D389" i="22" s="1"/>
  <c r="D54" i="24"/>
  <c r="D55" i="24" s="1"/>
  <c r="D388" i="24"/>
  <c r="D389" i="24" s="1"/>
  <c r="D429" i="24"/>
  <c r="D54" i="26"/>
  <c r="D55" i="26" s="1"/>
  <c r="D388" i="26"/>
  <c r="D389" i="26" s="1"/>
  <c r="D148" i="25"/>
  <c r="D149" i="25" s="1"/>
  <c r="D206" i="24"/>
  <c r="D207" i="24" s="1"/>
  <c r="D148" i="21"/>
  <c r="D149" i="21" s="1"/>
  <c r="D160" i="23"/>
  <c r="D161" i="23" s="1"/>
  <c r="D451" i="26"/>
  <c r="D452" i="26" s="1"/>
  <c r="B147" i="29" s="1"/>
  <c r="D134" i="18"/>
  <c r="D135" i="18" s="1"/>
  <c r="D146" i="18"/>
  <c r="D491" i="18"/>
  <c r="D492" i="18" s="1"/>
  <c r="B170" i="29" s="1"/>
  <c r="D81" i="20"/>
  <c r="D82" i="20" s="1"/>
  <c r="D206" i="20"/>
  <c r="D207" i="20" s="1"/>
  <c r="D242" i="20"/>
  <c r="D243" i="20" s="1"/>
  <c r="D263" i="20"/>
  <c r="D264" i="20" s="1"/>
  <c r="D388" i="20"/>
  <c r="D389" i="20" s="1"/>
  <c r="D285" i="22"/>
  <c r="D288" i="22" s="1"/>
  <c r="D289" i="22" s="1"/>
  <c r="D429" i="22"/>
  <c r="D430" i="22" s="1"/>
  <c r="D186" i="24"/>
  <c r="D187" i="24" s="1"/>
  <c r="D229" i="24"/>
  <c r="D230" i="24" s="1"/>
  <c r="D242" i="24"/>
  <c r="D263" i="24"/>
  <c r="D264" i="24" s="1"/>
  <c r="D285" i="26"/>
  <c r="D318" i="26"/>
  <c r="D336" i="26"/>
  <c r="D337" i="26" s="1"/>
  <c r="D429" i="26"/>
  <c r="D432" i="26" s="1"/>
  <c r="D433" i="26" s="1"/>
  <c r="B138" i="29" s="1"/>
  <c r="D117" i="21"/>
  <c r="D118" i="21" s="1"/>
  <c r="D62" i="23"/>
  <c r="D63" i="23" s="1"/>
  <c r="D83" i="27"/>
  <c r="D84" i="27" s="1"/>
  <c r="D132" i="27"/>
  <c r="D133" i="27" s="1"/>
  <c r="D148" i="27"/>
  <c r="D149" i="27" s="1"/>
  <c r="D110" i="18"/>
  <c r="D111" i="18" s="1"/>
  <c r="D242" i="18"/>
  <c r="D54" i="20"/>
  <c r="D55" i="20" s="1"/>
  <c r="D134" i="20"/>
  <c r="D135" i="20" s="1"/>
  <c r="D146" i="20"/>
  <c r="D147" i="20" s="1"/>
  <c r="D379" i="20"/>
  <c r="D380" i="20" s="1"/>
  <c r="D399" i="20"/>
  <c r="D400" i="20" s="1"/>
  <c r="D81" i="22"/>
  <c r="D82" i="22" s="1"/>
  <c r="D110" i="22"/>
  <c r="D111" i="22" s="1"/>
  <c r="D229" i="22"/>
  <c r="D230" i="22" s="1"/>
  <c r="D242" i="22"/>
  <c r="D243" i="22" s="1"/>
  <c r="D263" i="22"/>
  <c r="D264" i="22" s="1"/>
  <c r="D318" i="22"/>
  <c r="D321" i="22" s="1"/>
  <c r="D322" i="22" s="1"/>
  <c r="D336" i="22"/>
  <c r="D337" i="22" s="1"/>
  <c r="D451" i="22"/>
  <c r="D452" i="22" s="1"/>
  <c r="B145" i="29" s="1"/>
  <c r="D285" i="24"/>
  <c r="D443" i="24"/>
  <c r="D186" i="26"/>
  <c r="D187" i="26" s="1"/>
  <c r="D229" i="26"/>
  <c r="D230" i="26" s="1"/>
  <c r="D83" i="21"/>
  <c r="D84" i="21" s="1"/>
  <c r="D132" i="21"/>
  <c r="D133" i="21" s="1"/>
  <c r="D160" i="21"/>
  <c r="D161" i="21" s="1"/>
  <c r="D83" i="23"/>
  <c r="D84" i="23" s="1"/>
  <c r="D132" i="23"/>
  <c r="D133" i="23" s="1"/>
  <c r="D83" i="25"/>
  <c r="D84" i="25" s="1"/>
  <c r="D132" i="25"/>
  <c r="D133" i="25" s="1"/>
  <c r="D117" i="27"/>
  <c r="D118" i="27" s="1"/>
  <c r="D186" i="20"/>
  <c r="D187" i="20" s="1"/>
  <c r="D229" i="20"/>
  <c r="D230" i="20" s="1"/>
  <c r="D134" i="22"/>
  <c r="D135" i="22" s="1"/>
  <c r="D134" i="24"/>
  <c r="D135" i="24" s="1"/>
  <c r="D146" i="24"/>
  <c r="D81" i="26"/>
  <c r="D206" i="26"/>
  <c r="D207" i="26" s="1"/>
  <c r="D263" i="26"/>
  <c r="D264" i="26" s="1"/>
  <c r="D101" i="21"/>
  <c r="D102" i="21" s="1"/>
  <c r="D101" i="23"/>
  <c r="D102" i="23" s="1"/>
  <c r="D117" i="23"/>
  <c r="D118" i="23" s="1"/>
  <c r="D101" i="25"/>
  <c r="D102" i="25" s="1"/>
  <c r="D117" i="25"/>
  <c r="D118" i="25" s="1"/>
  <c r="D160" i="27"/>
  <c r="D161" i="27" s="1"/>
  <c r="D399" i="18"/>
  <c r="D400" i="18" s="1"/>
  <c r="D285" i="18"/>
  <c r="D286" i="18" s="1"/>
  <c r="D263" i="18"/>
  <c r="D264" i="18" s="1"/>
  <c r="D148" i="19"/>
  <c r="D149" i="19" s="1"/>
  <c r="D117" i="19"/>
  <c r="D118" i="19" s="1"/>
  <c r="D101" i="19"/>
  <c r="D102" i="19" s="1"/>
  <c r="D62" i="19"/>
  <c r="D63" i="19" s="1"/>
  <c r="D451" i="18"/>
  <c r="D452" i="18" s="1"/>
  <c r="B143" i="29" s="1"/>
  <c r="D429" i="18"/>
  <c r="D432" i="18" s="1"/>
  <c r="D433" i="18" s="1"/>
  <c r="B134" i="29" s="1"/>
  <c r="D388" i="18"/>
  <c r="D389" i="18" s="1"/>
  <c r="D336" i="18"/>
  <c r="D337" i="18" s="1"/>
  <c r="D318" i="18"/>
  <c r="D321" i="18" s="1"/>
  <c r="D322" i="18" s="1"/>
  <c r="D229" i="18"/>
  <c r="D230" i="18" s="1"/>
  <c r="D206" i="18"/>
  <c r="D207" i="18" s="1"/>
  <c r="D186" i="18"/>
  <c r="D187" i="18" s="1"/>
  <c r="D81" i="18"/>
  <c r="D40" i="18"/>
  <c r="D41" i="18" s="1"/>
  <c r="D40" i="24"/>
  <c r="D41" i="24" s="1"/>
  <c r="D40" i="26"/>
  <c r="D41" i="26" s="1"/>
  <c r="D194" i="27"/>
  <c r="D194" i="25"/>
  <c r="D194" i="23"/>
  <c r="D194" i="21"/>
  <c r="D194" i="19"/>
  <c r="D243" i="26"/>
  <c r="D286" i="26"/>
  <c r="D321" i="26"/>
  <c r="D322" i="26" s="1"/>
  <c r="D319" i="26"/>
  <c r="D501" i="26"/>
  <c r="B183" i="29" s="1"/>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B137" i="29" s="1"/>
  <c r="D430" i="24"/>
  <c r="D38" i="24"/>
  <c r="D347" i="24"/>
  <c r="D347" i="22"/>
  <c r="D501" i="22"/>
  <c r="B181" i="29" s="1"/>
  <c r="D164" i="22"/>
  <c r="D432" i="22"/>
  <c r="D433" i="22" s="1"/>
  <c r="B136" i="29" s="1"/>
  <c r="D449" i="22"/>
  <c r="D319" i="20"/>
  <c r="D430" i="20"/>
  <c r="D349" i="20"/>
  <c r="D350" i="20" s="1"/>
  <c r="D501" i="20"/>
  <c r="B180" i="29" s="1"/>
  <c r="D286" i="20"/>
  <c r="D189" i="20"/>
  <c r="D190" i="20" s="1"/>
  <c r="D164" i="20"/>
  <c r="D451" i="20"/>
  <c r="D452" i="20" s="1"/>
  <c r="B144" i="29" s="1"/>
  <c r="D347" i="20"/>
  <c r="D40" i="20"/>
  <c r="D41" i="20" s="1"/>
  <c r="D449" i="20"/>
  <c r="D501" i="18"/>
  <c r="B179" i="29" s="1"/>
  <c r="D96" i="18"/>
  <c r="D97" i="18" s="1"/>
  <c r="D82" i="18"/>
  <c r="D245" i="18"/>
  <c r="D246" i="18" s="1"/>
  <c r="D243" i="18"/>
  <c r="D164" i="18"/>
  <c r="D189" i="18"/>
  <c r="D190" i="18" s="1"/>
  <c r="D38" i="18"/>
  <c r="D347" i="18"/>
  <c r="D449" i="18"/>
  <c r="D400" i="22" l="1"/>
  <c r="D349" i="22"/>
  <c r="D350" i="22" s="1"/>
  <c r="B118" i="29" s="1"/>
  <c r="D319" i="22"/>
  <c r="D286" i="22"/>
  <c r="D189" i="22"/>
  <c r="D190" i="22" s="1"/>
  <c r="D149" i="22"/>
  <c r="D150" i="22" s="1"/>
  <c r="B73" i="29" s="1"/>
  <c r="D96" i="22"/>
  <c r="D97" i="22" s="1"/>
  <c r="B64" i="29" s="1"/>
  <c r="D38" i="22"/>
  <c r="D402" i="20"/>
  <c r="D403" i="20" s="1"/>
  <c r="B126" i="29" s="1"/>
  <c r="D288" i="20"/>
  <c r="D289" i="20" s="1"/>
  <c r="B99" i="29" s="1"/>
  <c r="D197" i="21"/>
  <c r="D198" i="21" s="1"/>
  <c r="B11" i="21" s="1"/>
  <c r="D149" i="20"/>
  <c r="D150" i="20" s="1"/>
  <c r="B72" i="29" s="1"/>
  <c r="D197" i="25"/>
  <c r="D198" i="25" s="1"/>
  <c r="B11" i="25" s="1"/>
  <c r="D245" i="20"/>
  <c r="D246" i="20" s="1"/>
  <c r="B90" i="29" s="1"/>
  <c r="D149" i="18"/>
  <c r="D150" i="18" s="1"/>
  <c r="D245" i="26"/>
  <c r="D246" i="26" s="1"/>
  <c r="D147" i="18"/>
  <c r="D245" i="22"/>
  <c r="D246" i="22" s="1"/>
  <c r="B91" i="29" s="1"/>
  <c r="D430" i="26"/>
  <c r="D288" i="26"/>
  <c r="D289" i="26" s="1"/>
  <c r="D197" i="23"/>
  <c r="D198" i="23" s="1"/>
  <c r="B11" i="23" s="1"/>
  <c r="D197" i="27"/>
  <c r="D198" i="27" s="1"/>
  <c r="B11" i="27" s="1"/>
  <c r="D96" i="20"/>
  <c r="D97" i="20" s="1"/>
  <c r="B63" i="29" s="1"/>
  <c r="D349" i="26"/>
  <c r="D350" i="26" s="1"/>
  <c r="D402" i="18"/>
  <c r="D403" i="18" s="1"/>
  <c r="B125" i="29" s="1"/>
  <c r="D288" i="18"/>
  <c r="D289" i="18" s="1"/>
  <c r="D197" i="19"/>
  <c r="D198" i="19" s="1"/>
  <c r="B11" i="19" s="1"/>
  <c r="D430" i="18"/>
  <c r="D349" i="18"/>
  <c r="D350" i="18" s="1"/>
  <c r="B116" i="29" s="1"/>
  <c r="D319" i="18"/>
  <c r="D504" i="26"/>
  <c r="D505" i="26" s="1"/>
  <c r="D504" i="24"/>
  <c r="D505" i="24" s="1"/>
  <c r="B53" i="29"/>
  <c r="B93" i="29"/>
  <c r="B75" i="29"/>
  <c r="B128" i="29"/>
  <c r="B101" i="29"/>
  <c r="B100" i="29"/>
  <c r="B55" i="29"/>
  <c r="B80" i="29"/>
  <c r="B89" i="29"/>
  <c r="B107" i="29"/>
  <c r="B71" i="29"/>
  <c r="B98" i="29"/>
  <c r="A8" i="16"/>
  <c r="B192" i="29"/>
  <c r="B191" i="29"/>
  <c r="B129" i="29"/>
  <c r="B127" i="29"/>
  <c r="B120" i="29"/>
  <c r="B119" i="29"/>
  <c r="B117" i="29"/>
  <c r="B111" i="29"/>
  <c r="B110" i="29"/>
  <c r="B109" i="29"/>
  <c r="B108" i="29"/>
  <c r="B102" i="29"/>
  <c r="B92" i="29"/>
  <c r="B84" i="29"/>
  <c r="B83" i="29"/>
  <c r="B82" i="29"/>
  <c r="B81" i="29"/>
  <c r="B74" i="29"/>
  <c r="B66" i="29"/>
  <c r="B65" i="29"/>
  <c r="B57" i="29"/>
  <c r="B56" i="29"/>
  <c r="B54" i="29"/>
  <c r="D504" i="22" l="1"/>
  <c r="D505" i="22" s="1"/>
  <c r="B12" i="22" s="1"/>
  <c r="B12" i="24"/>
  <c r="B38" i="29"/>
  <c r="B12" i="26"/>
  <c r="B39" i="29"/>
  <c r="D504" i="20"/>
  <c r="D505" i="20" s="1"/>
  <c r="B188" i="29"/>
  <c r="D504" i="18"/>
  <c r="D505" i="18" s="1"/>
  <c r="A7" i="25"/>
  <c r="A7" i="27"/>
  <c r="A7" i="19"/>
  <c r="A7" i="21"/>
  <c r="A7" i="23"/>
  <c r="A7" i="17"/>
  <c r="B62" i="29"/>
  <c r="B190" i="29"/>
  <c r="B189" i="29"/>
  <c r="B26" i="29"/>
  <c r="J186" i="29"/>
  <c r="J177" i="29"/>
  <c r="J168" i="29"/>
  <c r="J159" i="29"/>
  <c r="J150" i="29"/>
  <c r="J141" i="29"/>
  <c r="J132" i="29"/>
  <c r="J123" i="29"/>
  <c r="J114" i="29"/>
  <c r="J105" i="29"/>
  <c r="J96" i="29"/>
  <c r="J87" i="29"/>
  <c r="J78" i="29"/>
  <c r="J69" i="29"/>
  <c r="J60" i="29"/>
  <c r="J51" i="29"/>
  <c r="J42" i="29"/>
  <c r="J33" i="29"/>
  <c r="J23" i="29"/>
  <c r="B37" i="29" l="1"/>
  <c r="B12" i="20"/>
  <c r="B36" i="29"/>
  <c r="B12" i="18"/>
  <c r="B35" i="29"/>
  <c r="B29" i="29"/>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<sst xmlns="http://schemas.openxmlformats.org/spreadsheetml/2006/main" count="4473" uniqueCount="659">
  <si>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</si>
  <si>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</si>
  <si>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</si>
  <si>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</si>
  <si>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</si>
  <si>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</si>
  <si>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</si>
  <si>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</si>
  <si>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</si>
  <si>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</si>
  <si>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</si>
  <si>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</si>
  <si>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</si>
  <si>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</si>
  <si>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</si>
  <si>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</si>
  <si>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</si>
  <si>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</si>
  <si>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</si>
  <si>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</si>
  <si>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</si>
  <si>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</si>
  <si>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</si>
  <si>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</si>
  <si>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</si>
  <si>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</si>
  <si>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</si>
  <si>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</si>
  <si>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</si>
  <si>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</si>
  <si>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</si>
  <si>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</si>
  <si>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</si>
  <si>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</si>
  <si>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</si>
  <si>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</si>
  <si>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</si>
  <si>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</si>
  <si>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</si>
  <si>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</si>
  <si>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</si>
  <si>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</si>
  <si>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</si>
  <si>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</si>
  <si>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</si>
  <si>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</si>
  <si>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</si>
  <si>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</si>
  <si>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</si>
  <si>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</si>
  <si>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</si>
  <si>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</si>
  <si>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</si>
  <si>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</si>
  <si>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</si>
  <si>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</si>
  <si>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</si>
  <si>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</si>
  <si>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</si>
  <si>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</si>
  <si>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</si>
  <si>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</si>
  <si>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</si>
  <si>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</si>
  <si>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</si>
  <si>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</si>
  <si>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</si>
  <si>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</si>
  <si>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</si>
  <si>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</si>
  <si>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</si>
  <si>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</si>
  <si>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</si>
  <si>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</si>
  <si>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</si>
  <si>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</si>
  <si>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</si>
  <si>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</si>
  <si>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</si>
  <si>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</si>
  <si>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</si>
  <si>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</si>
  <si>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</si>
  <si>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</si>
  <si>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</si>
  <si>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</si>
  <si>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</si>
  <si>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</si>
  <si>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</si>
  <si>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</si>
  <si>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</si>
  <si>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</si>
  <si>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</si>
  <si>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</si>
  <si>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</si>
  <si>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</si>
  <si>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</si>
  <si>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</si>
  <si>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</si>
  <si>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</si>
  <si>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</si>
  <si>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</si>
  <si>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</si>
  <si>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</si>
  <si>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</si>
  <si>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</si>
  <si>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</si>
  <si>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</si>
  <si>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</si>
  <si>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</si>
  <si>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</si>
  <si>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</si>
  <si>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</si>
  <si>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</si>
  <si>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</si>
  <si>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</si>
  <si>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</si>
  <si>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</si>
  <si>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</si>
  <si>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</si>
  <si>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</si>
  <si>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</si>
  <si>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</si>
  <si>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</si>
  <si>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</si>
  <si>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</si>
  <si>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</si>
  <si>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</si>
  <si>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</si>
  <si>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</si>
  <si>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</si>
  <si>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</si>
  <si>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</si>
  <si>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</si>
  <si>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</si>
  <si>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</si>
  <si>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</si>
  <si>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</si>
  <si>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</si>
  <si>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</si>
  <si>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</si>
  <si>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</si>
  <si>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</si>
  <si>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</si>
  <si>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</si>
  <si>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</si>
  <si>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</si>
  <si>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</si>
  <si>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</si>
  <si>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</si>
  <si>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</si>
  <si>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</si>
  <si>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</si>
  <si>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</si>
  <si>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</si>
  <si>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</si>
  <si>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</si>
  <si>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</si>
  <si>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</si>
  <si>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</si>
  <si>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</si>
  <si>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</si>
  <si>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</si>
  <si>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</si>
  <si>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</si>
  <si>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</si>
  <si>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</si>
  <si>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</si>
  <si>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</si>
  <si>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</si>
  <si>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</si>
  <si>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</si>
  <si>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</si>
  <si>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</si>
  <si>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</si>
  <si>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</si>
  <si>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</si>
  <si>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</si>
  <si>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</si>
  <si>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</si>
  <si>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</si>
  <si>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</si>
  <si>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</si>
  <si>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</si>
  <si>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</si>
  <si>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</si>
  <si>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</si>
  <si>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</si>
  <si>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</si>
  <si>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</si>
  <si>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</si>
  <si>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</si>
  <si>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</si>
  <si>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</si>
  <si>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</si>
  <si>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</si>
  <si>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</si>
  <si>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</si>
  <si>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</si>
  <si>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</si>
  <si>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</si>
  <si>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</si>
  <si>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</si>
  <si>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</si>
  <si>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</si>
  <si>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</si>
  <si>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</si>
  <si>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</si>
  <si>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</si>
  <si>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</si>
  <si>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</si>
  <si>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</si>
  <si>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</si>
  <si>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</si>
  <si>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</si>
  <si>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</si>
  <si>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</si>
  <si>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</si>
  <si>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</si>
  <si>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</si>
  <si>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</si>
  <si>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</si>
  <si>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</si>
  <si>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</si>
  <si>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</si>
  <si>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</si>
  <si>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</si>
  <si>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</si>
  <si>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</si>
  <si>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</si>
  <si>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</si>
  <si>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</si>
  <si>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</si>
  <si>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</si>
  <si>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</si>
  <si>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</si>
  <si>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</si>
  <si>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</si>
  <si>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</si>
  <si>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</si>
  <si>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</si>
  <si>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</si>
  <si>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</si>
  <si>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</si>
  <si>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</si>
  <si>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</si>
  <si>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</si>
  <si>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</si>
  <si>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</si>
  <si>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</si>
  <si>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</si>
  <si>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</si>
  <si>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</si>
  <si>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</si>
  <si>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</si>
  <si>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</si>
  <si>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</si>
  <si>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</si>
  <si>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</si>
  <si>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</si>
  <si>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</si>
  <si>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</si>
  <si>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</si>
  <si>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</si>
  <si>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</si>
  <si>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</si>
  <si>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</si>
  <si>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</si>
  <si>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</si>
  <si>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</si>
  <si>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</si>
  <si>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</si>
  <si>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</si>
  <si>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</si>
  <si>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</si>
  <si>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</si>
  <si>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</si>
  <si>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</si>
  <si>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</si>
  <si>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</si>
  <si>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</si>
  <si>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</si>
  <si>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</si>
  <si>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</si>
  <si>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</si>
  <si>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</si>
  <si>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</si>
  <si>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</si>
  <si>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</si>
  <si>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</si>
  <si>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</si>
  <si>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</si>
  <si>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</si>
  <si>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</si>
  <si>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</si>
  <si>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</si>
  <si>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</si>
  <si>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</si>
  <si>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</si>
  <si>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</si>
  <si>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</si>
  <si>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</si>
  <si>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</si>
  <si>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</si>
  <si>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</si>
  <si>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</si>
  <si>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</si>
  <si>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</si>
  <si>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</si>
  <si>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</si>
  <si>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</si>
  <si>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</si>
  <si>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</si>
  <si>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</si>
  <si>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</si>
  <si>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</si>
  <si>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</si>
  <si>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</si>
  <si>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</si>
  <si>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</si>
  <si>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</si>
  <si>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</si>
  <si>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</si>
  <si>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</si>
  <si>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</si>
  <si>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</si>
  <si>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</si>
  <si>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</si>
  <si>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</si>
  <si>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</si>
  <si>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</si>
  <si>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</si>
  <si>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</si>
  <si>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</si>
  <si>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</si>
  <si>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</si>
  <si>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</si>
  <si>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</si>
  <si>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</si>
  <si>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</si>
  <si>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</si>
  <si>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</si>
  <si>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</si>
  <si>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</si>
  <si>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</si>
  <si>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</si>
  <si>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</si>
  <si>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</si>
  <si>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</si>
  <si>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</si>
  <si>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</si>
  <si>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</si>
  <si>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</si>
  <si>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</si>
  <si>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</si>
  <si>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</si>
  <si>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</si>
  <si>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</si>
  <si>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</si>
  <si>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</si>
  <si>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</si>
  <si>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</si>
  <si>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</si>
  <si>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</si>
  <si>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</si>
  <si>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</si>
  <si>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</si>
  <si>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</si>
  <si>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</si>
  <si>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</si>
  <si>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</si>
  <si>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</si>
  <si>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</si>
  <si>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</si>
  <si>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</si>
  <si>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</si>
  <si>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</si>
  <si>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</si>
  <si>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</si>
  <si>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</si>
  <si>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</si>
  <si>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</si>
  <si>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</si>
  <si>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</si>
  <si>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</si>
  <si>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</si>
  <si>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</si>
  <si>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</si>
  <si>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</si>
  <si>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</si>
  <si>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</si>
  <si>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</si>
  <si>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</si>
  <si>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</si>
  <si>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</si>
  <si>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</si>
  <si>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</si>
  <si>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</si>
  <si>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</si>
  <si>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</si>
  <si>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</si>
  <si>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</si>
  <si>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</si>
  <si>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</si>
  <si>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</si>
  <si>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</si>
  <si>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</si>
  <si>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</si>
  <si>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</si>
  <si>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</si>
  <si>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</si>
  <si>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Medina Jedida</t>
  </si>
  <si>
    <t>Mme Meriam CHOUCHENE</t>
  </si>
  <si>
    <t>Directeur magasin &amp; chefs rayons</t>
  </si>
  <si>
    <t>Absence</t>
  </si>
  <si>
    <t>Poinçonnage réalisé le jour de l'audit.</t>
  </si>
  <si>
    <t>Les nouveaux paramètres sont transmis au directeur.</t>
  </si>
  <si>
    <t>Respect des durées de vie des MP entamées</t>
  </si>
  <si>
    <t>Présence d'odeur de regard dans la plonge boucherie; le siphon n'est pas protégé.</t>
  </si>
  <si>
    <t xml:space="preserve">Respect des DLC des MP emballées </t>
  </si>
  <si>
    <t>La température du laboratoire est 11,6°C; correcte.</t>
  </si>
  <si>
    <t>Absence de dispositif de papier essuie-mains rayon volaille trad.</t>
  </si>
  <si>
    <t>Plateaux ébréchés.</t>
  </si>
  <si>
    <t>La séparation entre les secteurs est réalisée.
Les couteaux en couleur rouge sont fournis le jour de l'audit.</t>
  </si>
  <si>
    <t>La température du meuble affichée est 5,1°C.</t>
  </si>
  <si>
    <t>La température à cœur du boudin de charcuterie 6,7°C.</t>
  </si>
  <si>
    <t>Par manque de personnel, une seule opératrice assurait les opérations des rayons fromages/charcuterie et traiteur. Le risque de contamination croisée est accru à ce niveau. Renforcer le suivi de l'hygiène personnelle pour les opérateurs polyvalents.</t>
  </si>
  <si>
    <t xml:space="preserve">L'eau du robinet du poste lave-mains du rayon fromage-charcuterie est jaunâtre. </t>
  </si>
  <si>
    <t>Les chevalets sont rouillés. Procéder à un traitement anti rouille ou à un remplacement pour ces ustensiles.</t>
  </si>
  <si>
    <t>La traçabilité est maitrisée.</t>
  </si>
  <si>
    <t>Bien que les certificats de salubrité étaient présentes, les langoustes congelés 'Mahjoub' étaient enroulés par un ruban adhésif non apte au contact avec les aliments. Avertir le service achat et qualité sur cet écart.</t>
  </si>
  <si>
    <t xml:space="preserve"> Absence d'enregistrement des décontaminations des œufs et des fruits.</t>
  </si>
  <si>
    <t>Nous rappelons qu'il est indispensable que les opérations propres (mélange, manipulation et préparation des produits finis) soient réalisées avant les opérations sales (manipulation des fruits/légumes et des œufs initialement sales).
Voir note doctrine.</t>
  </si>
  <si>
    <t>La vitre du meuble froid est démontée.</t>
  </si>
  <si>
    <t>Fixer la vitre.</t>
  </si>
  <si>
    <t>La température affichée est 6°C.</t>
  </si>
  <si>
    <t>Fixer un afficheur à ce niveau.</t>
  </si>
  <si>
    <t>Etat de propreté des vitres du meuble d'exposition des plats cuisinés est insatisfaisant.</t>
  </si>
  <si>
    <t>L'éclairage est non fonctionnel dans la plonge traiteur.</t>
  </si>
  <si>
    <t>Les horaires de sortie des déchets étaient affichés aux différents rayons.</t>
  </si>
  <si>
    <t>La température de la chambre froide est 1,5°C; correcte.</t>
  </si>
  <si>
    <t>La pelle à glace est rouillée.</t>
  </si>
  <si>
    <t>Propre, rangée et décorée.</t>
  </si>
  <si>
    <t>Les DEIV des rayons traiteur et FLEG étaient remplis de cadavres d'insectes.</t>
  </si>
  <si>
    <t>Présence des appâts chimiques dans les locaux d'exposition et de stockage des aliments (exp; traiteur, pâtisserie, etc.)
Un DEIV au rayon FLEG est en panne.</t>
  </si>
  <si>
    <t>Protégés</t>
  </si>
  <si>
    <t>Même chambre froide FLEG.</t>
  </si>
  <si>
    <t>Il s'agit d'un terminal de cuisson</t>
  </si>
  <si>
    <t>Etat de propreté des équipements et des locaux satisfaisant.</t>
  </si>
  <si>
    <t>Il s'agit d'un terminal de cuisson.</t>
  </si>
  <si>
    <t>La température affichée est 7°C; 
Les horaires de dégivrage ne sont pas encore mentionnés.</t>
  </si>
  <si>
    <t>Correcte</t>
  </si>
  <si>
    <t>Les produits sont identifiés par la date de réception.</t>
  </si>
  <si>
    <t>Glaçage correctement assuré.</t>
  </si>
  <si>
    <t>Etat de propreté satisfaisant.
Renforcer le nettoyage sous les palettes.</t>
  </si>
  <si>
    <t>Etat de propreté satisfaisant.</t>
  </si>
  <si>
    <t>Présence de restes de sucre et farine à même le sol.</t>
  </si>
  <si>
    <t>Remplacer la porte du local par un matériau lavable et nettoyable.
Fixer le faux plafond.</t>
  </si>
  <si>
    <t>Utilisation de palettes en plastique pour le stockage des sacs à sucre.</t>
  </si>
  <si>
    <t>L'afficheur de la chambre froide des poulets crus est erroné; T° affichée 11,3°C, T° prélevée 6°C.</t>
  </si>
  <si>
    <t>Le plan d'action à la réception n'est pas dressé suite au dernier audit.</t>
  </si>
  <si>
    <t>Bien que le thermomètre a été vérifié, on note que l'écart constaté n'était pas pris en considération lors des contrôles de températures. Une sensibilisation a eu lieu le jour de l'audit sur ce paramètre.</t>
  </si>
  <si>
    <t>Absence de la mention de la DLC sur les étiquettes Carrefour des paquets de noix 400g. On note que ces produits ont été déconditionnés et reconditionnés en portions. Il s'agit d'une non-conformité réglementaire (AM 03 septembre 2008).</t>
  </si>
  <si>
    <t>Les grilles de la hotte étaient souillées de l'extérieur.</t>
  </si>
  <si>
    <t>Les chevalets étaient rouillés, procéder à un traitement antirouille ou à un remplacement de ces ustensiles.</t>
  </si>
  <si>
    <t>Durée d'exposition des produits</t>
  </si>
  <si>
    <t>L'assemblage des deux boudins (jambon de dinde + salami de dinde 'Cuisto'), masque des informations essentielles et obligatoires (ingrédients, etc.). Nous attirons votre attention que la réglementation tunisienne notamment la loi 172-117 et l'AM du 3 septembre 2008 ,n'acceptent pas ce genre de suremballage.
Avertir le service achat et le service qualité sur cet écart.</t>
  </si>
  <si>
    <t>Les morceaux de foies déballés baignaient dans l'exsudat en étant gardés dans leurs emballages d'origine. On note l'absence d'égouttoirs à la boucherie.</t>
  </si>
  <si>
    <t xml:space="preserve">Respect des durées de vie des produits trad. exposés dans le stand </t>
  </si>
  <si>
    <t xml:space="preserve">Glaçage étiquetage des produits </t>
  </si>
  <si>
    <t>Présence de toile d'araignée au plafond de la réserve.</t>
  </si>
  <si>
    <t xml:space="preserve">Absence d'odeur nauséabonde </t>
  </si>
  <si>
    <t>La zone d'entreposage des palettes des eaux minérales n'est pas protégée contre la pluviosité et les rayons de soleil.
Le sol est crevassé à ce niveau.</t>
  </si>
  <si>
    <t>Présence de piqûres de moisissures sur les grilles de l'évaporateur du laboratoire.</t>
  </si>
  <si>
    <t>Assurer le nettoyage profond de la hotte (démontage des grilles) pour optimiser le fonctionnement de cet équipement.</t>
  </si>
  <si>
    <t xml:space="preserve">La température affichée du meuble boucherie LS est 3°C.
La température mesurée est 2°C.
La température prélevée du meuble volaille trad. est 5,3°C </t>
  </si>
  <si>
    <t>Taux de réalisation du plan d'action précédent</t>
  </si>
  <si>
    <t>Revoir le système de drainage au niveau des chambers froides.</t>
  </si>
  <si>
    <t>Développement de rouille en bas du revêtement mural de la chambre froide.</t>
  </si>
  <si>
    <t>Les températures des meubles froids varient de 3 à 6°C.</t>
  </si>
  <si>
    <t>Le laboratoire n'était pas cloisonné, il ouvrait sur l'air de réception.</t>
  </si>
  <si>
    <t>Prévoir un dispositif de cloisonnement du laboratoire</t>
  </si>
  <si>
    <t>Ecaillement de la peinture au dessus du meuble suite à une fuite d'eau.</t>
  </si>
  <si>
    <t xml:space="preserve">Bien que la température du laboratoire vérifiée était conforme (T° 10°C), on note l'absence d'afficheur de température à ce niveau. </t>
  </si>
  <si>
    <t>L'armoire UV est non fonctionnelle.</t>
  </si>
  <si>
    <t>voir lignes 139, 26 &amp; 146</t>
  </si>
  <si>
    <t>Porte du local déchet en bois usé.  
Le faux plafond est détérioré.</t>
  </si>
  <si>
    <t>Stagnation d’eau au niveau chambre froide traiteur
Absence de système de drainage dans la chambre froide des produits de la mer.</t>
  </si>
  <si>
    <t>Conforme</t>
  </si>
  <si>
    <t>Le thermomètre était vérifié.</t>
  </si>
  <si>
    <t xml:space="preserve">Les emballages étaient stockés dans leur cartons d'origine. Nous rappelons que les cartons ondulés présentent une source de nuisibles. </t>
  </si>
  <si>
    <t>Entreposage de la mayonnaise et de harissa déconditionnées au niveau du laboratoire. Assurer le stockage de ces produits dans la chambre froide.</t>
  </si>
  <si>
    <t>L'ouvre boite était rouillée et usée. Remplacer cet équipement.</t>
  </si>
  <si>
    <t>Une seule planche était disponible pour la découpe des aliments de différentes natures. Prévoir des planches séparées par code couleur ou autres identifications pour les produits crus et les produits prêts à la consommation.</t>
  </si>
  <si>
    <t xml:space="preserve">Utilisation d'un poulet cuit depuis la veille de l'audit pour la fabrication des sandwichs aux poulets. </t>
  </si>
  <si>
    <t>Il est recommandé d'utiliser des poulets fraichement cuits (dés la fin de cuisson) pour la préparation des sandwichs.</t>
  </si>
  <si>
    <t xml:space="preserve">Absence de mention de la DLC sur le suremballage des 2 boudins 'Cuisto' sur l'étiquette Carrefour (voir photo).
La durée de vie des produits n'est pas lisible sur l'emballage primaire. Avertir le fournisseur sur cet écart.
</t>
  </si>
  <si>
    <t>Prévoir des égouttoirs pour assurer la séparation de l'exsudat des abats.</t>
  </si>
  <si>
    <t xml:space="preserve">Absence d'identification sur le paquet de taberner entamé.
</t>
  </si>
  <si>
    <t>Limiter la durée d'attente de la viande hachée à température ambiante pour une meilleure maitrise de la chaine du froid.</t>
  </si>
  <si>
    <t xml:space="preserve">Note: Dans le cas où le chef rayon se permet de servir directement les produits de mer surgelés depuis la chambre froide , nous recommandons d'enregistrer cette vente avec tous les renseignements nécessaires dans les tableaux sous la dénomination de "Vente spéciale" pour assurer la correspondance entre les poids.
</t>
  </si>
  <si>
    <t>Etat de propreté satisfaisant</t>
  </si>
  <si>
    <t>La température de la viande hachée exposée le jour de l'audit était élevée 8°C.
Le meuble d'exposition est de température correcte (T° prélevée= 2°C).
L'élévation de la température pourrait être à l'origine d'une attente prolongée du produit à température ambiante ou/et du hachoir à viande qui n'est pas doté d'un système de hachage à froid.</t>
  </si>
  <si>
    <t>L'escalope 'Mliha' DF 03/04/20017  DLC 08/04/2017; On note que la durée de vie du produit sur étiquette Carrefour est de 3 jours. Assurer le conditionnement du produit le jour de son arrivage pour éviter le risque de post-datage éventuel des produits.</t>
  </si>
  <si>
    <t>Le nombre de louches est suffisant.
Etat de propreté satisfaisant.</t>
  </si>
  <si>
    <t>Le revêtement interne du meuble yaourt est écaillé.</t>
  </si>
  <si>
    <t>Dr Mejed Heni - M. Bilel Hamdi</t>
  </si>
  <si>
    <t>M. Abdennaceur - M. Nizar - M. Hedi- M. Zied - M. Ahmed</t>
  </si>
  <si>
    <t>La propreté était moyenne en raison de l'étroitesse des lieux</t>
  </si>
  <si>
    <t>Les produits de la maison Hlima Farhat ne sont pas identifiés</t>
  </si>
  <si>
    <t>La fiche de traçabilité des matières premières n'était pas remplie</t>
  </si>
  <si>
    <t>Prendre en considération les écarts constatés lors des vérifications</t>
  </si>
  <si>
    <t>Les cartons ne sont pas tolérés dans la chambre froide positive</t>
  </si>
  <si>
    <t>Stockage d'un sac de tastira avec une DLC au lendemain de l'audit</t>
  </si>
  <si>
    <t>Les tepératures à cœur ne sont pas enregistrées</t>
  </si>
  <si>
    <t>L'ouvre boîte est rouillée</t>
  </si>
  <si>
    <t>Utilisation des fiches de traçabilité des charcuteries car l'imprimante était en panne. Les quantités et les dates des ouvertures des cartons n'étaient pas enregistrées.</t>
  </si>
  <si>
    <t>Respecter le remplissage des cases</t>
  </si>
  <si>
    <t>Le port des bijoux est interdit</t>
  </si>
  <si>
    <t>Absence de badge</t>
  </si>
  <si>
    <t>Adopter le nouveau mode d'enregistrement (P ou S/P) quotidiennement</t>
  </si>
  <si>
    <t>Les températures à cœur n'étaient pas enregistrées</t>
  </si>
  <si>
    <t>Une seule planche est utilisée pour toutes les catégories de produits.</t>
  </si>
  <si>
    <t>Les produits entamés n'étaient pas tous identifiés.</t>
  </si>
  <si>
    <t>Le port de la cravate est obligatoire pour les chefs rayons. L'opérateur était muni de pantalon et de chaussures personnels.</t>
  </si>
  <si>
    <t>Utilistion de produits ménagers</t>
  </si>
  <si>
    <t>Les chevalets étaient rouillés</t>
  </si>
  <si>
    <t>La traçabilité est mal saisie, les dates des ouvertures ne sont pas indiquées.
La traçablité n'était pas enregistrée pour certaines journées telles que le 1er 8,26 et 27 mai. 
Absence de la traçabilité des matières premières</t>
  </si>
  <si>
    <t>Respecter le remplissage des cases et assurer les enregistrements quotidiennement
Remplir la fiche de traçabilité des matières premières</t>
  </si>
  <si>
    <t>Information non disponible en l'absence d'étiquetage</t>
  </si>
  <si>
    <t>Certaines barquettes de volailles n'étaient pas identifiées dans la chambre froide.</t>
  </si>
  <si>
    <t>Les quantités des matières premières ne sont pas enregistrées
Les produits de la veille sur le rayon trad ne sont pas enregistrés dans la fiche
Le 26/05 et le 20/05: absence d'enregistrement de la date de la quantité et du N° lot</t>
  </si>
  <si>
    <t>Respecter le remplissage des cases.</t>
  </si>
  <si>
    <t>La barbe doit être rasée
Absence de badge</t>
  </si>
  <si>
    <t>Utilisation de plateaux ébréchés</t>
  </si>
  <si>
    <t>Absence de la mention de la date d'abattage sur l'étiquette de l'agneau
Deux caisses d'escalope n'étaient pas identifiées
Prévoir un égouttoir pour les produits saignants (foie...)</t>
  </si>
  <si>
    <t>La barbe doit être rasée, la cravate est obligatoire</t>
  </si>
  <si>
    <t>Le rangement n'est pas assuré pour tous les produits.</t>
  </si>
  <si>
    <t>Les produits non-conformes sont entreposés dans plusieurs endroits</t>
  </si>
  <si>
    <t>Le sac de sucre était maintenu ouvert</t>
  </si>
  <si>
    <t xml:space="preserve">Les autocontrôles ne sont pas enregistrés. </t>
  </si>
  <si>
    <t>Acquérire les tableaux de contrôle depuis le portail et remplir les cases correspondantes.</t>
  </si>
  <si>
    <t>Accumulation de poussières et de produits divers issus de paquest déchirés</t>
  </si>
  <si>
    <t>Exposition de boîtes de conserves cabossées</t>
  </si>
  <si>
    <t>Les températures à cœur ne sont pas enregistrées car le rayn ne dispose pas de thermomètre.</t>
  </si>
  <si>
    <t>Un pot de yaourt exposés présentait une DLC au lendemain de l'audit</t>
  </si>
  <si>
    <t>Les barbes doivent être rasées</t>
  </si>
  <si>
    <t>Exposition d'un sac de grains de courges avec une DLC au 21/05/2017 et un sac d'abricots secs avec une DLC au 23/05/2017</t>
  </si>
  <si>
    <t>Stockage d'un sac de fèves sèches avec une étiquettes illisible</t>
  </si>
  <si>
    <t>Fuite d'eau de retour depuis les égouts.</t>
  </si>
  <si>
    <t>La porte de la réception est condamnée à être maintenue ouverte.</t>
  </si>
  <si>
    <t>Le rayon PGC ne dispose pas du référentiel</t>
  </si>
  <si>
    <t>Les plans d'action ne sont pas dressés.</t>
  </si>
  <si>
    <t>La réception ne dispose pas des certificats de salubrité es viandes de la boucherie</t>
  </si>
  <si>
    <t>L'opérateur du rayon charciterie et fromages (Adecco) n'afait l'objet d'aucune formation en hygiène</t>
  </si>
  <si>
    <t xml:space="preserve">Propreté insatisfaisante
Les produits liquide sont stockés à l'entrée. Certains étaient exposés au soleil. </t>
  </si>
  <si>
    <t>Le quai n'était pas protégés contre l'introduction des nuisibles. Les cloisons sont en tôle perforée</t>
  </si>
  <si>
    <t>Certaines étagères étaient rouillées et / ou écaillées</t>
  </si>
  <si>
    <t>A renforcer</t>
  </si>
  <si>
    <t>T° Affichée: 4°C  / T° mesurée de 6 à 8°C</t>
  </si>
  <si>
    <t>T° mesurée: 6 à 9°C</t>
  </si>
  <si>
    <t>Meuble installé à l'entrée du magasin et exposés au réchauffement de l'air.
T° mesurée 12°C</t>
  </si>
  <si>
    <t>T° mesurée 10°C</t>
  </si>
  <si>
    <t>Stagantion d'eau dans a chambre froide</t>
  </si>
  <si>
    <t>Absence d'afficheur de température dans le labo</t>
  </si>
  <si>
    <t>T° affichée 13°C</t>
  </si>
  <si>
    <t>La moitié de la vitre du présentoir froid était absente</t>
  </si>
  <si>
    <t>Réparation urgente</t>
  </si>
  <si>
    <t>T° mesurée avant 10h du matin: 5,3°C</t>
  </si>
  <si>
    <t>T° affichée 4°C</t>
  </si>
  <si>
    <t>T° mesurée: 3,5°C</t>
  </si>
  <si>
    <t>T° mesurée: 7,1°C
T° Affichée: 7,2°C</t>
  </si>
  <si>
    <t>T° mesurée 6°C</t>
  </si>
  <si>
    <t>T° affichée: 4°C
T° mesurée: 6°C</t>
  </si>
  <si>
    <t>T° affichée: 3,5°C
T° mesurée: 6°C</t>
  </si>
  <si>
    <t>T° mesurée: 8°C</t>
  </si>
  <si>
    <t>T° affichée: 2,2°C</t>
  </si>
  <si>
    <t>T° poissons frais: 0 à 6°C</t>
  </si>
  <si>
    <t>La table d'exposition des produits frais n'était pas munie d'une tuyauterie pour évacuer les eaux de la fonte de la glace.</t>
  </si>
  <si>
    <t>Le lave-mains du stand de boucherie n'était pas muni de distributeurs de savon et de papier.</t>
  </si>
  <si>
    <t>1 des DEIV de la poissonnerie et celui au dessus du stand trad de la boucherie étaient en arrêt</t>
  </si>
  <si>
    <t>La fermeture de la réception n'est pas étanche. Les produits PGC sont stockés dans une aire munie de cloisons en tôle perforée</t>
  </si>
  <si>
    <t>Présence de givre dans le meuble PLS surgelés</t>
  </si>
  <si>
    <t>Revêtement écaillé par endroits</t>
  </si>
  <si>
    <t>La plonge n'était pas éclairée</t>
  </si>
  <si>
    <t>Le climatiseurs n'était pas fonctionnel
La porte est en bois usé</t>
  </si>
  <si>
    <t>Absence de système de drainage dans la chambre froide des produits de la mer</t>
  </si>
  <si>
    <t>Les produits n'étaient pas identifiés par la date de réception</t>
  </si>
  <si>
    <t>Le thermomètre n'était pas fonctionnel.
Absence de vérification pour le mois de mai.</t>
  </si>
  <si>
    <t>Absence de papier essuie-main et de savon liquide.</t>
  </si>
  <si>
    <t>Prévoir du papier essuie-main et de savon liquide à ce niveau.</t>
  </si>
  <si>
    <t>Mettre en marche le thermomètre et effectuer la vérification mensuelle.</t>
  </si>
  <si>
    <t>Absence de contrôle à la réception et d'enregistrement des paramètres pour les produits réceptionnés du dépôt Carrefour.</t>
  </si>
  <si>
    <t xml:space="preserve">Effectuer l'enregistrement des paramètres à la réception pour les produits du dépôt Carrefour. </t>
  </si>
  <si>
    <t>Absence d'étiquette pour boîtes de glaces.</t>
  </si>
  <si>
    <t>Le responsable de réception avait la barbe longue et ne portait pas de badge.</t>
  </si>
  <si>
    <t>L'état de fraicheur du baliste était insatisfaisant</t>
  </si>
  <si>
    <t>Dr Hend KAMOUN</t>
  </si>
  <si>
    <t>Directeur magasin et chefs rayons</t>
  </si>
  <si>
    <t>manque d'enregistrement du contrôle a la reception des produits mahjoub surgelés recus le 13/07/17 et des charcuteries fromages recus le 18/07/17 de la part de l'entrepot</t>
  </si>
  <si>
    <t>l'employé (recruté depuis 7 mois) ne connait pas la procedure de desinfection des fruits et légumes, une formation sur place  a été faite sur place. Les œufs sont désinfectés quelques jours avant l'utilisation . Il est conseillé de désinfecter les œufs le jour meme ou la veille de l'utilisation</t>
  </si>
  <si>
    <t>DF illisible sur l'étiquetage de grand makroudh et de ce fait la DLC est méconnu (contacter le fournisseur)</t>
  </si>
  <si>
    <t>température affichée 4°C et température vérifiée 0,4°C</t>
  </si>
  <si>
    <t>Absence de porte au niveau du labo donnant sur le couloir de réception</t>
  </si>
  <si>
    <t>labo non climatisé</t>
  </si>
  <si>
    <t>labo non climatisé et absence de porte</t>
  </si>
  <si>
    <t xml:space="preserve">la plinthe de la porte est ébréchée entre les deux chambres froides </t>
  </si>
  <si>
    <t>réparer le meuble d'exposition</t>
  </si>
  <si>
    <t>température affichée du meuble 10°C</t>
  </si>
  <si>
    <t>Poste lave main traiteur bouché</t>
  </si>
  <si>
    <t>utilisation des produits ménagers</t>
  </si>
  <si>
    <t>manque de papier seche main</t>
  </si>
  <si>
    <t>les grilles de reprise d'air sont sales</t>
  </si>
  <si>
    <t>thermomètre afficheur fromages non fonctionnel</t>
  </si>
  <si>
    <t xml:space="preserve">Traçabilité défaillante : Pour la traçabilité du 17/07/17 viande LS : manque d’indication des données relatives à la MP                                               Traçabilité volaille LS réalisée sur la fiche de volailles trad                                                                              Absence de traçabilité merguez du 12/07/17 au 16/07/17                                                                                    Absence de traçabilité volailles trad pour le 18/07/17                                                                                            </t>
  </si>
  <si>
    <t xml:space="preserve">assurer une tracabilité en continue </t>
  </si>
  <si>
    <t>renforcer le contrôle de DLC</t>
  </si>
  <si>
    <t>Présence de 6 barquettes assortiment volailles périmés dont la DLC est 19/07/17 et 9 barquettes assortiment volailles non retirés dont la DLC est 20/07/17,                          Viande d’Agneau emballée le 17/07/17 dont la DLC étiquette carrefour est le 21/07/17 alors que la date de réception de cette carcasse est le 12/07/17 (sachant que la DLC de viandes en carcasse est date d’abattage +6j)</t>
  </si>
  <si>
    <t>présence de boyaux artificiels non identifiés et d'escalope de dinde sns aucune identification et de ce fait la DLC de ces produits est inconnue</t>
  </si>
  <si>
    <t>poussoir sale dans la chambre froide</t>
  </si>
  <si>
    <t>tant que le produit est exposé dans le meuble TRAD garder l'etiquette fournisseur pour connaitre la DLC fournisseur meme si le stock est épuisé dans la chambre froide</t>
  </si>
  <si>
    <t xml:space="preserve">manque de papier seche main (demande a été faite par le magasin)                                                                        poste lave main encombré par la brosse et du film plastique
</t>
  </si>
  <si>
    <t>présence d'eau stagnante dans la chambre froide</t>
  </si>
  <si>
    <t xml:space="preserve">Etiquetage  erroné sur les boites de dattes d’or DF &gt; DLC (contacter le fournisseur)
</t>
  </si>
  <si>
    <t>eau chaude absente dans tous les rayons</t>
  </si>
  <si>
    <t xml:space="preserve">absence de DF et DLC sur 3 paquets de pains snatts with olive oil </t>
  </si>
  <si>
    <t>Assurer l'enregistrement des températures à cœur</t>
  </si>
  <si>
    <t xml:space="preserve">DF et DLC illisibles (caché par le ruban d’assemblage)  sur le produit hamburger bœuf promo 
</t>
  </si>
  <si>
    <t>assurer le stockage des abricots secs et noix dans un  bac fermé</t>
  </si>
  <si>
    <t>l'harissa est à moitié couverte</t>
  </si>
  <si>
    <t>Les résultats des prélèvements d’analyses microbiologiques réalisés le 09/06/17 n’ont pas été reçus par le magasin</t>
  </si>
  <si>
    <t>1 des DEIV de la poissonnerie et celui au dessus du stand trad de la boucherie étaient en arrêt (plusieurs mails envoyés par le magasin)</t>
  </si>
  <si>
    <t>Le climatiseurs n'était pas fonctionnel</t>
  </si>
  <si>
    <t>Présence de givre au niveau de la chambre froide négative</t>
  </si>
  <si>
    <t>fuite d'eau au niveau de la chambre froide négative</t>
  </si>
  <si>
    <t>classer en papier les réponses suite a la demande de retrait</t>
  </si>
  <si>
    <t>assurer la presence de l'eau chaude</t>
  </si>
  <si>
    <t>directeur du magasin et chefs rayons</t>
  </si>
  <si>
    <t>Manque de la mention de  « produit décongelé à ne pas recongeler » sur toutes les étiquettes de pâtisseries</t>
  </si>
  <si>
    <t>friteue sale</t>
  </si>
  <si>
    <t>assurer le marquage du niveau d'eau dans le bac de desinfection des légumes</t>
  </si>
  <si>
    <t>enregistrement des paramètres de cuisson meme pour les produits livrés cuits par le fournisseur ex: gigot, escalope, cotelette.</t>
  </si>
  <si>
    <t>température affichée du meuble 3°C  et température vérifiée 9,8°C</t>
  </si>
  <si>
    <t>Stagantion d'eau dans La chambre froide</t>
  </si>
  <si>
    <t>Réparer le meuble</t>
  </si>
  <si>
    <t>un four est non fonctionnel</t>
  </si>
  <si>
    <t>Thermomètre afficheur non fonctionnel au linéaire charcuterie. Température vérifiée est 2,2°C</t>
  </si>
  <si>
    <t>pour les produits LS La DLC sur étiquette carrefour est 18/11/17&gt; DLC  du fournisseur 16/11/17</t>
  </si>
  <si>
    <t>Traçabilité volailles LS : la DLC indiquée sur la fiche de traçabilité est 19/11/17 alors que la DLC sur étiquette fournisseur est 18/11/17, Manque d’indication du fournisseur sur la fiche de traçabilité volailles LS</t>
  </si>
  <si>
    <t>20 paquets de kellog's frosties non retirés dont la DLC est 20/11/17</t>
  </si>
  <si>
    <t>renforcer le nettoyage des linéaires</t>
  </si>
  <si>
    <t>renforcer la verification des DLC</t>
  </si>
  <si>
    <t xml:space="preserve">Thermomètre afficheur non fonctionnel : en PLS linéaire beurre </t>
  </si>
  <si>
    <t xml:space="preserve">manque de formation pour le personnel de la boucherie </t>
  </si>
  <si>
    <t>manque de lumières au niveau toilette et douche</t>
  </si>
  <si>
    <t>DEIV au niveau charcuterie non fonctionnel</t>
  </si>
  <si>
    <t>le plafond du local esten structure légère et fragile</t>
  </si>
  <si>
    <t>Dans la chambre froide présence de MP dont la DLC est le 15/11/17 : 2 caisses d’escalopes de dinde, cuisses de poulet, steak de dinde, cuisses de dinde</t>
  </si>
  <si>
    <t>Dans la chambre froide présence de plusieurs MP avec différentes DLC:  15/11/17 et qui ont été livrés le 11/11/17  : 2 caisses d’escalopes de dinde, cuisses de poulet, steak de dinde, cuisses de dinde ; et aussi des MP dont la DLC est le 16/11/17 : poulet pac et pilon de poulet ainsi que des MP dont la DLC est 18/11/17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</si>
</sst>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1"/>
      <name val="Calibri Light"/>
      <family val="2"/>
      <scheme val="maj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11" fillId="0" borderId="1" xfId="0" applyFont="1" applyBorder="1" applyAlignment="1" applyProtection="1">
      <alignment vertical="center" wrapText="1"/>
      <protection locked="0"/>
    </xf>
    <xf numFmtId="0" fontId="53" fillId="2" borderId="1" xfId="1" applyFont="1" applyFill="1" applyBorder="1" applyAlignment="1" applyProtection="1">
      <alignment horizontal="left" wrapText="1"/>
      <protection locked="0"/>
    </xf>
    <xf numFmtId="0" fontId="19" fillId="0" borderId="1" xfId="0" applyFont="1" applyFill="1" applyBorder="1" applyProtection="1">
      <protection locked="0"/>
    </xf>
    <xf numFmtId="0" fontId="19"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hidden="1"/>
    </xf>
    <xf numFmtId="9" fontId="24" fillId="0" borderId="1" xfId="0" applyNumberFormat="1" applyFont="1" applyBorder="1" applyAlignment="1" applyProtection="1">
      <alignment wrapText="1"/>
      <protection hidden="1"/>
    </xf>
    <xf numFmtId="9" fontId="24" fillId="0" borderId="1" xfId="0" applyNumberFormat="1" applyFont="1" applyBorder="1" applyAlignment="1" applyProtection="1">
      <alignment vertical="center" wrapText="1"/>
      <protection hidden="1"/>
    </xf>
    <xf numFmtId="9" fontId="0" fillId="0" borderId="1" xfId="0" applyNumberFormat="1" applyBorder="1" applyAlignment="1" applyProtection="1">
      <alignment horizontal="right" wrapText="1"/>
      <protection hidden="1"/>
    </xf>
    <xf numFmtId="9" fontId="0" fillId="0" borderId="1" xfId="0" applyNumberFormat="1" applyBorder="1" applyAlignment="1" applyProtection="1">
      <alignment vertical="top" wrapText="1"/>
      <protection hidden="1"/>
    </xf>
    <xf numFmtId="9" fontId="0" fillId="0" borderId="7" xfId="0" applyNumberFormat="1" applyBorder="1" applyAlignment="1" applyProtection="1">
      <alignment wrapText="1"/>
      <protection hidden="1"/>
    </xf>
    <xf numFmtId="9" fontId="0" fillId="0" borderId="1" xfId="0" applyNumberFormat="1" applyBorder="1" applyAlignment="1" applyProtection="1">
      <alignment horizontal="left" vertical="top" wrapText="1"/>
      <protection locked="0"/>
    </xf>
    <xf numFmtId="0" fontId="26" fillId="2" borderId="1" xfId="1" applyFont="1" applyFill="1" applyBorder="1" applyAlignment="1" applyProtection="1">
      <alignment horizontal="left" vertical="center" wrapText="1"/>
      <protection locked="0" hidden="1"/>
    </xf>
    <xf numFmtId="0" fontId="26" fillId="2" borderId="1" xfId="1" applyFont="1" applyFill="1" applyBorder="1" applyAlignment="1" applyProtection="1">
      <alignment horizontal="left" wrapText="1"/>
      <protection locked="0" hidden="1"/>
    </xf>
    <xf numFmtId="0" fontId="32" fillId="2" borderId="1" xfId="1" applyFont="1" applyFill="1" applyBorder="1" applyAlignment="1" applyProtection="1">
      <alignment horizontal="left" wrapText="1"/>
      <protection locked="0" hidden="1"/>
    </xf>
    <xf numFmtId="0" fontId="54" fillId="0" borderId="7" xfId="0" applyFont="1" applyBorder="1" applyAlignment="1" applyProtection="1">
      <alignment horizontal="left" vertical="top" wrapText="1"/>
      <protection locked="0"/>
    </xf>
    <xf numFmtId="0" fontId="52" fillId="0" borderId="0" xfId="0" applyFont="1" applyAlignment="1">
      <alignment wrapText="1"/>
    </xf>
    <xf numFmtId="0" fontId="24" fillId="0" borderId="7" xfId="0" applyFont="1" applyBorder="1" applyAlignment="1" applyProtection="1">
      <alignment horizontal="left" vertical="top" wrapText="1"/>
    </xf>
    <xf numFmtId="0" fontId="13" fillId="0" borderId="1" xfId="0" applyFont="1" applyFill="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14" fontId="12" fillId="5" borderId="6" xfId="0" applyNumberFormat="1"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0.83333333333333337</c:v>
                </c:pt>
                <c:pt idx="2">
                  <c:v>0.96153846153846156</c:v>
                </c:pt>
                <c:pt idx="3">
                  <c:v>1</c:v>
                </c:pt>
                <c:pt idx="4">
                  <c:v>0</c:v>
                </c:pt>
                <c:pt idx="5">
                  <c:v>0</c:v>
                </c:pt>
              </c:numCache>
            </c:numRef>
          </c:val>
          <c:extLst xmlns:c16r2="http://schemas.microsoft.com/office/drawing/2015/06/chart">
            <c:ext xmlns:c16="http://schemas.microsoft.com/office/drawing/2014/chart" uri="{C3380CC4-5D6E-409C-BE32-E72D297353CC}">
              <c16:uniqueId val="{00000000-B189-4ADB-9577-77CEE8B15C9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B189-4ADB-9577-77CEE8B15C9B}"/>
            </c:ext>
          </c:extLst>
        </c:ser>
        <c:dLbls>
          <c:showLegendKey val="0"/>
          <c:showVal val="1"/>
          <c:showCatName val="0"/>
          <c:showSerName val="0"/>
          <c:showPercent val="0"/>
          <c:showBubbleSize val="0"/>
        </c:dLbls>
        <c:gapWidth val="75"/>
        <c:overlap val="40"/>
        <c:axId val="162027776"/>
        <c:axId val="162037760"/>
      </c:barChart>
      <c:catAx>
        <c:axId val="162027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37760"/>
        <c:crosses val="autoZero"/>
        <c:auto val="1"/>
        <c:lblAlgn val="ctr"/>
        <c:lblOffset val="100"/>
        <c:noMultiLvlLbl val="0"/>
      </c:catAx>
      <c:valAx>
        <c:axId val="162037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27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0.65625</c:v>
                </c:pt>
                <c:pt idx="2">
                  <c:v>0.9375</c:v>
                </c:pt>
                <c:pt idx="3">
                  <c:v>1</c:v>
                </c:pt>
                <c:pt idx="4">
                  <c:v>0</c:v>
                </c:pt>
                <c:pt idx="5">
                  <c:v>0</c:v>
                </c:pt>
              </c:numCache>
            </c:numRef>
          </c:val>
          <c:extLst xmlns:c16r2="http://schemas.microsoft.com/office/drawing/2015/06/chart">
            <c:ext xmlns:c16="http://schemas.microsoft.com/office/drawing/2014/chart" uri="{C3380CC4-5D6E-409C-BE32-E72D297353CC}">
              <c16:uniqueId val="{00000000-1ACF-4BA0-B1F1-DDE1176D7F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ACF-4BA0-B1F1-DDE1176D7FBA}"/>
            </c:ext>
          </c:extLst>
        </c:ser>
        <c:dLbls>
          <c:showLegendKey val="0"/>
          <c:showVal val="1"/>
          <c:showCatName val="0"/>
          <c:showSerName val="0"/>
          <c:showPercent val="0"/>
          <c:showBubbleSize val="0"/>
        </c:dLbls>
        <c:gapWidth val="75"/>
        <c:overlap val="40"/>
        <c:axId val="182003968"/>
        <c:axId val="182009856"/>
      </c:barChart>
      <c:catAx>
        <c:axId val="182003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009856"/>
        <c:crosses val="autoZero"/>
        <c:auto val="1"/>
        <c:lblAlgn val="ctr"/>
        <c:lblOffset val="100"/>
        <c:noMultiLvlLbl val="0"/>
      </c:catAx>
      <c:valAx>
        <c:axId val="182009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003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604-47C4-A00B-F10D1E1D0C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7604-47C4-A00B-F10D1E1D0C9F}"/>
            </c:ext>
          </c:extLst>
        </c:ser>
        <c:dLbls>
          <c:showLegendKey val="0"/>
          <c:showVal val="1"/>
          <c:showCatName val="0"/>
          <c:showSerName val="0"/>
          <c:showPercent val="0"/>
          <c:showBubbleSize val="0"/>
        </c:dLbls>
        <c:gapWidth val="75"/>
        <c:overlap val="40"/>
        <c:axId val="182048640"/>
        <c:axId val="182050176"/>
      </c:barChart>
      <c:catAx>
        <c:axId val="18204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050176"/>
        <c:crosses val="autoZero"/>
        <c:auto val="1"/>
        <c:lblAlgn val="ctr"/>
        <c:lblOffset val="100"/>
        <c:noMultiLvlLbl val="0"/>
      </c:catAx>
      <c:valAx>
        <c:axId val="182050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04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9DC-45E3-81C7-DB4477016AF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9DC-45E3-81C7-DB4477016AFF}"/>
            </c:ext>
          </c:extLst>
        </c:ser>
        <c:dLbls>
          <c:showLegendKey val="0"/>
          <c:showVal val="1"/>
          <c:showCatName val="0"/>
          <c:showSerName val="0"/>
          <c:showPercent val="0"/>
          <c:showBubbleSize val="0"/>
        </c:dLbls>
        <c:gapWidth val="75"/>
        <c:overlap val="40"/>
        <c:axId val="182097408"/>
        <c:axId val="182098944"/>
      </c:barChart>
      <c:catAx>
        <c:axId val="18209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098944"/>
        <c:crosses val="autoZero"/>
        <c:auto val="1"/>
        <c:lblAlgn val="ctr"/>
        <c:lblOffset val="100"/>
        <c:noMultiLvlLbl val="0"/>
      </c:catAx>
      <c:valAx>
        <c:axId val="18209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09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F510-4E33-8B4E-F3FC594797D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510-4E33-8B4E-F3FC594797D8}"/>
            </c:ext>
          </c:extLst>
        </c:ser>
        <c:dLbls>
          <c:showLegendKey val="0"/>
          <c:showVal val="1"/>
          <c:showCatName val="0"/>
          <c:showSerName val="0"/>
          <c:showPercent val="0"/>
          <c:showBubbleSize val="0"/>
        </c:dLbls>
        <c:gapWidth val="75"/>
        <c:overlap val="40"/>
        <c:axId val="182211712"/>
        <c:axId val="182213248"/>
      </c:barChart>
      <c:catAx>
        <c:axId val="182211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213248"/>
        <c:crosses val="autoZero"/>
        <c:auto val="1"/>
        <c:lblAlgn val="ctr"/>
        <c:lblOffset val="100"/>
        <c:noMultiLvlLbl val="0"/>
      </c:catAx>
      <c:valAx>
        <c:axId val="182213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211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0.95</c:v>
                </c:pt>
                <c:pt idx="1">
                  <c:v>0.86363636363636365</c:v>
                </c:pt>
                <c:pt idx="2">
                  <c:v>1</c:v>
                </c:pt>
                <c:pt idx="3">
                  <c:v>0.95833333333333337</c:v>
                </c:pt>
                <c:pt idx="4">
                  <c:v>0</c:v>
                </c:pt>
                <c:pt idx="5">
                  <c:v>0</c:v>
                </c:pt>
              </c:numCache>
            </c:numRef>
          </c:val>
          <c:extLst xmlns:c16r2="http://schemas.microsoft.com/office/drawing/2015/06/chart">
            <c:ext xmlns:c16="http://schemas.microsoft.com/office/drawing/2014/chart" uri="{C3380CC4-5D6E-409C-BE32-E72D297353CC}">
              <c16:uniqueId val="{00000000-37FC-4B54-94B1-6223F512AAF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37FC-4B54-94B1-6223F512AAF2}"/>
            </c:ext>
          </c:extLst>
        </c:ser>
        <c:dLbls>
          <c:showLegendKey val="0"/>
          <c:showVal val="1"/>
          <c:showCatName val="0"/>
          <c:showSerName val="0"/>
          <c:showPercent val="0"/>
          <c:showBubbleSize val="0"/>
        </c:dLbls>
        <c:gapWidth val="75"/>
        <c:overlap val="40"/>
        <c:axId val="182260480"/>
        <c:axId val="182262016"/>
      </c:barChart>
      <c:catAx>
        <c:axId val="18226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262016"/>
        <c:crosses val="autoZero"/>
        <c:auto val="1"/>
        <c:lblAlgn val="ctr"/>
        <c:lblOffset val="100"/>
        <c:noMultiLvlLbl val="0"/>
      </c:catAx>
      <c:valAx>
        <c:axId val="182262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26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A9D-49B2-974B-1160C449E4C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0A9D-49B2-974B-1160C449E4CB}"/>
            </c:ext>
          </c:extLst>
        </c:ser>
        <c:dLbls>
          <c:showLegendKey val="0"/>
          <c:showVal val="1"/>
          <c:showCatName val="0"/>
          <c:showSerName val="0"/>
          <c:showPercent val="0"/>
          <c:showBubbleSize val="0"/>
        </c:dLbls>
        <c:gapWidth val="75"/>
        <c:overlap val="40"/>
        <c:axId val="182313344"/>
        <c:axId val="182314880"/>
      </c:barChart>
      <c:catAx>
        <c:axId val="18231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314880"/>
        <c:crosses val="autoZero"/>
        <c:auto val="1"/>
        <c:lblAlgn val="ctr"/>
        <c:lblOffset val="100"/>
        <c:noMultiLvlLbl val="0"/>
      </c:catAx>
      <c:valAx>
        <c:axId val="18231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31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0.88317757009345799</c:v>
                </c:pt>
                <c:pt idx="1">
                  <c:v>0.89351851851851849</c:v>
                </c:pt>
                <c:pt idx="2">
                  <c:v>0.9107142857142857</c:v>
                </c:pt>
                <c:pt idx="3">
                  <c:v>0.9330357142857143</c:v>
                </c:pt>
                <c:pt idx="4">
                  <c:v>0</c:v>
                </c:pt>
                <c:pt idx="5">
                  <c:v>0</c:v>
                </c:pt>
              </c:numCache>
            </c:numRef>
          </c:val>
          <c:extLst xmlns:c16r2="http://schemas.microsoft.com/office/drawing/2015/06/chart">
            <c:ext xmlns:c16="http://schemas.microsoft.com/office/drawing/2014/chart" uri="{C3380CC4-5D6E-409C-BE32-E72D297353CC}">
              <c16:uniqueId val="{00000000-5463-4EF7-8413-84B5B7FADF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5463-4EF7-8413-84B5B7FADFA1}"/>
            </c:ext>
          </c:extLst>
        </c:ser>
        <c:dLbls>
          <c:showLegendKey val="0"/>
          <c:showVal val="1"/>
          <c:showCatName val="0"/>
          <c:showSerName val="0"/>
          <c:showPercent val="0"/>
          <c:showBubbleSize val="0"/>
        </c:dLbls>
        <c:gapWidth val="75"/>
        <c:overlap val="40"/>
        <c:axId val="182349824"/>
        <c:axId val="182351360"/>
      </c:barChart>
      <c:catAx>
        <c:axId val="18234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351360"/>
        <c:crosses val="autoZero"/>
        <c:auto val="1"/>
        <c:lblAlgn val="ctr"/>
        <c:lblOffset val="100"/>
        <c:noMultiLvlLbl val="0"/>
      </c:catAx>
      <c:valAx>
        <c:axId val="18235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34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0.94007490636704116</c:v>
                </c:pt>
                <c:pt idx="1">
                  <c:v>0.83992805755395683</c:v>
                </c:pt>
                <c:pt idx="2">
                  <c:v>0.94285714285714284</c:v>
                </c:pt>
                <c:pt idx="3">
                  <c:v>0.94912280701754381</c:v>
                </c:pt>
                <c:pt idx="4">
                  <c:v>0</c:v>
                </c:pt>
                <c:pt idx="5">
                  <c:v>0</c:v>
                </c:pt>
              </c:numCache>
            </c:numRef>
          </c:val>
          <c:extLst xmlns:c16r2="http://schemas.microsoft.com/office/drawing/2015/06/chart">
            <c:ext xmlns:c16="http://schemas.microsoft.com/office/drawing/2014/chart" uri="{C3380CC4-5D6E-409C-BE32-E72D297353CC}">
              <c16:uniqueId val="{00000000-EEEE-4B00-B65E-689ACD3FDA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EEEE-4B00-B65E-689ACD3FDADA}"/>
            </c:ext>
          </c:extLst>
        </c:ser>
        <c:dLbls>
          <c:showLegendKey val="0"/>
          <c:showVal val="1"/>
          <c:showCatName val="0"/>
          <c:showSerName val="0"/>
          <c:showPercent val="0"/>
          <c:showBubbleSize val="0"/>
        </c:dLbls>
        <c:gapWidth val="75"/>
        <c:overlap val="40"/>
        <c:axId val="182406528"/>
        <c:axId val="182408320"/>
      </c:barChart>
      <c:catAx>
        <c:axId val="18240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408320"/>
        <c:crosses val="autoZero"/>
        <c:auto val="1"/>
        <c:lblAlgn val="ctr"/>
        <c:lblOffset val="100"/>
        <c:noMultiLvlLbl val="0"/>
      </c:catAx>
      <c:valAx>
        <c:axId val="182408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40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0.91162623823024957</c:v>
                </c:pt>
                <c:pt idx="1">
                  <c:v>0.89351851851851849</c:v>
                </c:pt>
                <c:pt idx="2">
                  <c:v>0.9107142857142857</c:v>
                </c:pt>
                <c:pt idx="3">
                  <c:v>0.9330357142857143</c:v>
                </c:pt>
                <c:pt idx="4">
                  <c:v>0</c:v>
                </c:pt>
                <c:pt idx="5">
                  <c:v>0</c:v>
                </c:pt>
              </c:numCache>
            </c:numRef>
          </c:val>
          <c:extLst xmlns:c16r2="http://schemas.microsoft.com/office/drawing/2015/06/chart">
            <c:ext xmlns:c16="http://schemas.microsoft.com/office/drawing/2014/chart" uri="{C3380CC4-5D6E-409C-BE32-E72D297353CC}">
              <c16:uniqueId val="{00000000-E8F4-4A73-A443-1D1341DF25B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E8F4-4A73-A443-1D1341DF25B6}"/>
            </c:ext>
          </c:extLst>
        </c:ser>
        <c:dLbls>
          <c:showLegendKey val="0"/>
          <c:showVal val="0"/>
          <c:showCatName val="0"/>
          <c:showSerName val="0"/>
          <c:showPercent val="0"/>
          <c:showBubbleSize val="0"/>
        </c:dLbls>
        <c:gapWidth val="75"/>
        <c:overlap val="-25"/>
        <c:axId val="182438912"/>
        <c:axId val="182448896"/>
        <c:extLst xmlns:c16r2="http://schemas.microsoft.com/office/drawing/2015/06/chart"/>
      </c:barChart>
      <c:catAx>
        <c:axId val="1824389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448896"/>
        <c:crosses val="autoZero"/>
        <c:auto val="1"/>
        <c:lblAlgn val="ctr"/>
        <c:lblOffset val="100"/>
        <c:noMultiLvlLbl val="0"/>
      </c:catAx>
      <c:valAx>
        <c:axId val="1824488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2438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30A-48AB-8CDE-13D501FFA420}"/>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30A-48AB-8CDE-13D501FFA420}"/>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30A-48AB-8CDE-13D501FFA420}"/>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30A-48AB-8CDE-13D501FFA420}"/>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30A-48AB-8CDE-13D501FFA420}"/>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30A-48AB-8CDE-13D501FFA420}"/>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c:v>
                </c:pt>
                <c:pt idx="1">
                  <c:v>0.43866666666666665</c:v>
                </c:pt>
                <c:pt idx="2">
                  <c:v>0.75458214285714287</c:v>
                </c:pt>
                <c:pt idx="3">
                  <c:v>0.71399999999999997</c:v>
                </c:pt>
                <c:pt idx="4">
                  <c:v>0</c:v>
                </c:pt>
                <c:pt idx="5">
                  <c:v>0</c:v>
                </c:pt>
              </c:numCache>
            </c:numRef>
          </c:val>
          <c:extLst xmlns:c16r2="http://schemas.microsoft.com/office/drawing/2015/06/chart">
            <c:ext xmlns:c16="http://schemas.microsoft.com/office/drawing/2014/chart" uri="{C3380CC4-5D6E-409C-BE32-E72D297353CC}">
              <c16:uniqueId val="{00000006-230A-48AB-8CDE-13D501FFA4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230A-48AB-8CDE-13D501FFA420}"/>
            </c:ext>
          </c:extLst>
        </c:ser>
        <c:dLbls>
          <c:showLegendKey val="0"/>
          <c:showVal val="1"/>
          <c:showCatName val="0"/>
          <c:showSerName val="0"/>
          <c:showPercent val="0"/>
          <c:showBubbleSize val="0"/>
        </c:dLbls>
        <c:gapWidth val="65"/>
        <c:axId val="182625792"/>
        <c:axId val="182627328"/>
        <c:extLst xmlns:c16r2="http://schemas.microsoft.com/office/drawing/2015/06/chart"/>
      </c:barChart>
      <c:catAx>
        <c:axId val="18262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627328"/>
        <c:crosses val="autoZero"/>
        <c:auto val="1"/>
        <c:lblAlgn val="ctr"/>
        <c:lblOffset val="100"/>
        <c:noMultiLvlLbl val="0"/>
      </c:catAx>
      <c:valAx>
        <c:axId val="182627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262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0.95161290322580649</c:v>
                </c:pt>
                <c:pt idx="1">
                  <c:v>0.95454545454545459</c:v>
                </c:pt>
                <c:pt idx="2">
                  <c:v>0.96969696969696972</c:v>
                </c:pt>
                <c:pt idx="3">
                  <c:v>0.98571428571428577</c:v>
                </c:pt>
                <c:pt idx="4">
                  <c:v>0</c:v>
                </c:pt>
                <c:pt idx="5">
                  <c:v>0</c:v>
                </c:pt>
              </c:numCache>
            </c:numRef>
          </c:val>
          <c:extLst xmlns:c16r2="http://schemas.microsoft.com/office/drawing/2015/06/chart">
            <c:ext xmlns:c16="http://schemas.microsoft.com/office/drawing/2014/chart" uri="{C3380CC4-5D6E-409C-BE32-E72D297353CC}">
              <c16:uniqueId val="{00000000-08C0-4758-BB08-70B094E6BD2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08C0-4758-BB08-70B094E6BD2C}"/>
            </c:ext>
          </c:extLst>
        </c:ser>
        <c:dLbls>
          <c:showLegendKey val="0"/>
          <c:showVal val="1"/>
          <c:showCatName val="0"/>
          <c:showSerName val="0"/>
          <c:showPercent val="0"/>
          <c:showBubbleSize val="0"/>
        </c:dLbls>
        <c:gapWidth val="75"/>
        <c:overlap val="40"/>
        <c:axId val="162080640"/>
        <c:axId val="162082176"/>
      </c:barChart>
      <c:catAx>
        <c:axId val="162080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82176"/>
        <c:crosses val="autoZero"/>
        <c:auto val="1"/>
        <c:lblAlgn val="ctr"/>
        <c:lblOffset val="100"/>
        <c:noMultiLvlLbl val="0"/>
      </c:catAx>
      <c:valAx>
        <c:axId val="16208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80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0.77142857142857146</c:v>
                </c:pt>
                <c:pt idx="1">
                  <c:v>0.76388888888888884</c:v>
                </c:pt>
                <c:pt idx="2">
                  <c:v>0.97142857142857142</c:v>
                </c:pt>
                <c:pt idx="3">
                  <c:v>0.95714285714285718</c:v>
                </c:pt>
                <c:pt idx="4">
                  <c:v>0</c:v>
                </c:pt>
                <c:pt idx="5">
                  <c:v>0</c:v>
                </c:pt>
              </c:numCache>
            </c:numRef>
          </c:val>
          <c:extLst xmlns:c16r2="http://schemas.microsoft.com/office/drawing/2015/06/chart">
            <c:ext xmlns:c16="http://schemas.microsoft.com/office/drawing/2014/chart" uri="{C3380CC4-5D6E-409C-BE32-E72D297353CC}">
              <c16:uniqueId val="{00000000-B091-40E0-A6EE-7BCE102979D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B091-40E0-A6EE-7BCE102979D6}"/>
            </c:ext>
          </c:extLst>
        </c:ser>
        <c:dLbls>
          <c:showLegendKey val="0"/>
          <c:showVal val="1"/>
          <c:showCatName val="0"/>
          <c:showSerName val="0"/>
          <c:showPercent val="0"/>
          <c:showBubbleSize val="0"/>
        </c:dLbls>
        <c:gapWidth val="75"/>
        <c:overlap val="40"/>
        <c:axId val="162137600"/>
        <c:axId val="162139136"/>
      </c:barChart>
      <c:catAx>
        <c:axId val="16213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39136"/>
        <c:crosses val="autoZero"/>
        <c:auto val="1"/>
        <c:lblAlgn val="ctr"/>
        <c:lblOffset val="100"/>
        <c:noMultiLvlLbl val="0"/>
      </c:catAx>
      <c:valAx>
        <c:axId val="16213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13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0.7407407407407407</c:v>
                </c:pt>
                <c:pt idx="2">
                  <c:v>0.96153846153846156</c:v>
                </c:pt>
                <c:pt idx="3">
                  <c:v>1</c:v>
                </c:pt>
                <c:pt idx="4">
                  <c:v>0</c:v>
                </c:pt>
                <c:pt idx="5">
                  <c:v>0</c:v>
                </c:pt>
              </c:numCache>
            </c:numRef>
          </c:val>
          <c:extLst xmlns:c16r2="http://schemas.microsoft.com/office/drawing/2015/06/chart">
            <c:ext xmlns:c16="http://schemas.microsoft.com/office/drawing/2014/chart" uri="{C3380CC4-5D6E-409C-BE32-E72D297353CC}">
              <c16:uniqueId val="{00000000-5CA5-457D-A577-82E811A3EE9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5CA5-457D-A577-82E811A3EE90}"/>
            </c:ext>
          </c:extLst>
        </c:ser>
        <c:dLbls>
          <c:showLegendKey val="0"/>
          <c:showVal val="1"/>
          <c:showCatName val="0"/>
          <c:showSerName val="0"/>
          <c:showPercent val="0"/>
          <c:showBubbleSize val="0"/>
        </c:dLbls>
        <c:gapWidth val="75"/>
        <c:overlap val="40"/>
        <c:axId val="162174080"/>
        <c:axId val="162175616"/>
      </c:barChart>
      <c:catAx>
        <c:axId val="16217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75616"/>
        <c:crosses val="autoZero"/>
        <c:auto val="1"/>
        <c:lblAlgn val="ctr"/>
        <c:lblOffset val="100"/>
        <c:noMultiLvlLbl val="0"/>
      </c:catAx>
      <c:valAx>
        <c:axId val="162175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17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0.91891891891891897</c:v>
                </c:pt>
                <c:pt idx="1">
                  <c:v>0.80769230769230771</c:v>
                </c:pt>
                <c:pt idx="2">
                  <c:v>0.73750000000000004</c:v>
                </c:pt>
                <c:pt idx="3">
                  <c:v>0.73750000000000004</c:v>
                </c:pt>
                <c:pt idx="4">
                  <c:v>0</c:v>
                </c:pt>
                <c:pt idx="5">
                  <c:v>0</c:v>
                </c:pt>
              </c:numCache>
            </c:numRef>
          </c:val>
          <c:extLst xmlns:c16r2="http://schemas.microsoft.com/office/drawing/2015/06/chart">
            <c:ext xmlns:c16="http://schemas.microsoft.com/office/drawing/2014/chart" uri="{C3380CC4-5D6E-409C-BE32-E72D297353CC}">
              <c16:uniqueId val="{00000000-EC0B-4D29-A59E-5D43648FF8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EC0B-4D29-A59E-5D43648FF899}"/>
            </c:ext>
          </c:extLst>
        </c:ser>
        <c:dLbls>
          <c:showLegendKey val="0"/>
          <c:showVal val="1"/>
          <c:showCatName val="0"/>
          <c:showSerName val="0"/>
          <c:showPercent val="0"/>
          <c:showBubbleSize val="0"/>
        </c:dLbls>
        <c:gapWidth val="75"/>
        <c:overlap val="40"/>
        <c:axId val="181754112"/>
        <c:axId val="181768192"/>
      </c:barChart>
      <c:catAx>
        <c:axId val="181754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768192"/>
        <c:crosses val="autoZero"/>
        <c:auto val="1"/>
        <c:lblAlgn val="ctr"/>
        <c:lblOffset val="100"/>
        <c:noMultiLvlLbl val="0"/>
      </c:catAx>
      <c:valAx>
        <c:axId val="18176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754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0.98275862068965514</c:v>
                </c:pt>
                <c:pt idx="1">
                  <c:v>0.8928571428571429</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AE47-4ABA-AD41-97A4A279C5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AE47-4ABA-AD41-97A4A279C5E0}"/>
            </c:ext>
          </c:extLst>
        </c:ser>
        <c:dLbls>
          <c:showLegendKey val="0"/>
          <c:showVal val="1"/>
          <c:showCatName val="0"/>
          <c:showSerName val="0"/>
          <c:showPercent val="0"/>
          <c:showBubbleSize val="0"/>
        </c:dLbls>
        <c:gapWidth val="75"/>
        <c:overlap val="40"/>
        <c:axId val="181811456"/>
        <c:axId val="181817344"/>
      </c:barChart>
      <c:catAx>
        <c:axId val="181811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817344"/>
        <c:crosses val="autoZero"/>
        <c:auto val="1"/>
        <c:lblAlgn val="ctr"/>
        <c:lblOffset val="100"/>
        <c:noMultiLvlLbl val="0"/>
      </c:catAx>
      <c:valAx>
        <c:axId val="18181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811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0.92105263157894735</c:v>
                </c:pt>
                <c:pt idx="2">
                  <c:v>0.97368421052631582</c:v>
                </c:pt>
                <c:pt idx="3">
                  <c:v>0.94736842105263153</c:v>
                </c:pt>
                <c:pt idx="4">
                  <c:v>0</c:v>
                </c:pt>
                <c:pt idx="5">
                  <c:v>0</c:v>
                </c:pt>
              </c:numCache>
            </c:numRef>
          </c:val>
          <c:extLst xmlns:c16r2="http://schemas.microsoft.com/office/drawing/2015/06/chart">
            <c:ext xmlns:c16="http://schemas.microsoft.com/office/drawing/2014/chart" uri="{C3380CC4-5D6E-409C-BE32-E72D297353CC}">
              <c16:uniqueId val="{00000000-0DA6-4E20-B332-B8F77E8D0D1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0DA6-4E20-B332-B8F77E8D0D1A}"/>
            </c:ext>
          </c:extLst>
        </c:ser>
        <c:dLbls>
          <c:showLegendKey val="0"/>
          <c:showVal val="1"/>
          <c:showCatName val="0"/>
          <c:showSerName val="0"/>
          <c:showPercent val="0"/>
          <c:showBubbleSize val="0"/>
        </c:dLbls>
        <c:gapWidth val="75"/>
        <c:overlap val="40"/>
        <c:axId val="182133120"/>
        <c:axId val="182134656"/>
      </c:barChart>
      <c:catAx>
        <c:axId val="18213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134656"/>
        <c:crosses val="autoZero"/>
        <c:auto val="1"/>
        <c:lblAlgn val="ctr"/>
        <c:lblOffset val="100"/>
        <c:noMultiLvlLbl val="0"/>
      </c:catAx>
      <c:valAx>
        <c:axId val="18213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13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0.7142857142857143</c:v>
                </c:pt>
                <c:pt idx="2">
                  <c:v>0.9642857142857143</c:v>
                </c:pt>
                <c:pt idx="3">
                  <c:v>0.8928571428571429</c:v>
                </c:pt>
                <c:pt idx="4">
                  <c:v>0</c:v>
                </c:pt>
                <c:pt idx="5">
                  <c:v>0</c:v>
                </c:pt>
              </c:numCache>
            </c:numRef>
          </c:val>
          <c:extLst xmlns:c16r2="http://schemas.microsoft.com/office/drawing/2015/06/chart">
            <c:ext xmlns:c16="http://schemas.microsoft.com/office/drawing/2014/chart" uri="{C3380CC4-5D6E-409C-BE32-E72D297353CC}">
              <c16:uniqueId val="{00000000-ED1C-406B-9493-A79C95B27B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ED1C-406B-9493-A79C95B27BE8}"/>
            </c:ext>
          </c:extLst>
        </c:ser>
        <c:dLbls>
          <c:showLegendKey val="0"/>
          <c:showVal val="1"/>
          <c:showCatName val="0"/>
          <c:showSerName val="0"/>
          <c:showPercent val="0"/>
          <c:showBubbleSize val="0"/>
        </c:dLbls>
        <c:gapWidth val="75"/>
        <c:overlap val="40"/>
        <c:axId val="182160768"/>
        <c:axId val="182166656"/>
      </c:barChart>
      <c:catAx>
        <c:axId val="18216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166656"/>
        <c:crosses val="autoZero"/>
        <c:auto val="1"/>
        <c:lblAlgn val="ctr"/>
        <c:lblOffset val="100"/>
        <c:noMultiLvlLbl val="0"/>
      </c:catAx>
      <c:valAx>
        <c:axId val="18216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16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0.89655172413793105</c:v>
                </c:pt>
                <c:pt idx="2">
                  <c:v>0.967741935483871</c:v>
                </c:pt>
                <c:pt idx="3">
                  <c:v>1</c:v>
                </c:pt>
                <c:pt idx="4">
                  <c:v>0</c:v>
                </c:pt>
                <c:pt idx="5">
                  <c:v>0</c:v>
                </c:pt>
              </c:numCache>
            </c:numRef>
          </c:val>
          <c:extLst xmlns:c16r2="http://schemas.microsoft.com/office/drawing/2015/06/chart">
            <c:ext xmlns:c16="http://schemas.microsoft.com/office/drawing/2014/chart" uri="{C3380CC4-5D6E-409C-BE32-E72D297353CC}">
              <c16:uniqueId val="{00000000-C0A3-4790-8C68-11A58D0C484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C0A3-4790-8C68-11A58D0C484F}"/>
            </c:ext>
          </c:extLst>
        </c:ser>
        <c:dLbls>
          <c:showLegendKey val="0"/>
          <c:showVal val="1"/>
          <c:showCatName val="0"/>
          <c:showSerName val="0"/>
          <c:showPercent val="0"/>
          <c:showBubbleSize val="0"/>
        </c:dLbls>
        <c:gapWidth val="75"/>
        <c:overlap val="40"/>
        <c:axId val="181959296"/>
        <c:axId val="181965184"/>
      </c:barChart>
      <c:catAx>
        <c:axId val="18195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65184"/>
        <c:crosses val="autoZero"/>
        <c:auto val="1"/>
        <c:lblAlgn val="ctr"/>
        <c:lblOffset val="100"/>
        <c:noMultiLvlLbl val="0"/>
      </c:catAx>
      <c:valAx>
        <c:axId val="181965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5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5" zoomScaleNormal="100" zoomScaleSheetLayoutView="100" workbookViewId="0">
      <selection activeCell="B44" sqref="B44:C4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8" t="s">
        <v>379</v>
      </c>
      <c r="B18" s="278"/>
      <c r="C18" s="278"/>
      <c r="D18" s="279" t="s">
        <v>411</v>
      </c>
      <c r="E18" s="279"/>
      <c r="F18" s="279"/>
      <c r="G18" s="279"/>
      <c r="H18" s="279"/>
      <c r="I18" s="279"/>
      <c r="J18" s="279"/>
      <c r="K18" s="279"/>
    </row>
    <row r="20" spans="1:11" ht="16.5" x14ac:dyDescent="0.3">
      <c r="A20" s="204"/>
      <c r="B20" s="199"/>
      <c r="C20" s="199"/>
      <c r="D20" s="199"/>
      <c r="E20" s="199"/>
      <c r="F20" s="199"/>
      <c r="G20" s="199"/>
      <c r="H20" s="199"/>
      <c r="I20" s="199"/>
    </row>
    <row r="21" spans="1:11" x14ac:dyDescent="0.25">
      <c r="A21" s="280" t="s">
        <v>380</v>
      </c>
      <c r="B21" s="280"/>
      <c r="C21" s="280"/>
      <c r="D21" s="280"/>
      <c r="E21" s="280"/>
      <c r="F21" s="280"/>
      <c r="G21" s="280"/>
      <c r="H21" s="280"/>
      <c r="I21" s="280"/>
      <c r="J21" s="280"/>
      <c r="K21" s="280"/>
    </row>
    <row r="22" spans="1:11" x14ac:dyDescent="0.25">
      <c r="A22" s="205"/>
      <c r="B22" s="200"/>
      <c r="C22" s="200"/>
      <c r="D22" s="199"/>
      <c r="E22" s="199"/>
      <c r="F22" s="199"/>
      <c r="G22" s="199"/>
      <c r="H22" s="199"/>
      <c r="I22" s="199"/>
    </row>
    <row r="23" spans="1:11" ht="42" customHeight="1" x14ac:dyDescent="0.25">
      <c r="A23" s="206" t="s">
        <v>381</v>
      </c>
      <c r="B23" s="281" t="s">
        <v>382</v>
      </c>
      <c r="C23" s="281"/>
      <c r="D23" s="199"/>
      <c r="E23" s="199"/>
      <c r="F23" s="199"/>
      <c r="G23" s="199"/>
      <c r="H23" s="199"/>
      <c r="I23" s="199"/>
      <c r="J23" s="198" t="str">
        <f>D18</f>
        <v>Medina Jedida</v>
      </c>
    </row>
    <row r="24" spans="1:11" ht="33" customHeight="1" x14ac:dyDescent="0.25">
      <c r="A24" s="207" t="s">
        <v>383</v>
      </c>
      <c r="B24" s="282">
        <f>AVERAGE('A1 Exploitation'!D505,'A1 Technique'!D198)</f>
        <v>0.91162623823024957</v>
      </c>
      <c r="C24" s="282"/>
      <c r="D24" s="199"/>
      <c r="E24" s="199"/>
      <c r="F24" s="199"/>
      <c r="G24" s="199"/>
      <c r="H24" s="199"/>
      <c r="I24" s="199"/>
    </row>
    <row r="25" spans="1:11" ht="33" customHeight="1" x14ac:dyDescent="0.25">
      <c r="A25" s="206" t="s">
        <v>384</v>
      </c>
      <c r="B25" s="282">
        <f>AVERAGE('A2 Exploitation'!D506,'A2 Technique'!D198)</f>
        <v>0.89351851851851849</v>
      </c>
      <c r="C25" s="282"/>
      <c r="D25" s="199"/>
      <c r="E25" s="199"/>
      <c r="F25" s="199"/>
      <c r="G25" s="199"/>
      <c r="H25" s="199"/>
      <c r="I25" s="199"/>
    </row>
    <row r="26" spans="1:11" ht="33" customHeight="1" x14ac:dyDescent="0.25">
      <c r="A26" s="207" t="s">
        <v>385</v>
      </c>
      <c r="B26" s="282">
        <f>AVERAGE('A3 Exploitation'!D506,'A3 Technique'!D198)</f>
        <v>0.9107142857142857</v>
      </c>
      <c r="C26" s="282"/>
      <c r="D26" s="199"/>
      <c r="E26" s="199"/>
      <c r="F26" s="199"/>
      <c r="G26" s="199"/>
      <c r="H26" s="199"/>
      <c r="I26" s="199"/>
    </row>
    <row r="27" spans="1:11" ht="33" customHeight="1" x14ac:dyDescent="0.25">
      <c r="A27" s="207" t="s">
        <v>386</v>
      </c>
      <c r="B27" s="282">
        <f>AVERAGE('A4 Exploitation'!D506,'A4 Technique'!D198)</f>
        <v>0.9330357142857143</v>
      </c>
      <c r="C27" s="282"/>
      <c r="D27" s="199"/>
      <c r="E27" s="199"/>
      <c r="F27" s="199"/>
      <c r="G27" s="199"/>
      <c r="H27" s="199"/>
      <c r="I27" s="199"/>
    </row>
    <row r="28" spans="1:11" ht="33" customHeight="1" x14ac:dyDescent="0.25">
      <c r="A28" s="206" t="s">
        <v>387</v>
      </c>
      <c r="B28" s="282">
        <f>AVERAGE('A5 Exploitation'!D506,'A5 Technique'!D198)</f>
        <v>0</v>
      </c>
      <c r="C28" s="282"/>
      <c r="D28" s="199"/>
      <c r="E28" s="199"/>
      <c r="F28" s="199"/>
      <c r="G28" s="199"/>
      <c r="H28" s="199"/>
      <c r="I28" s="199"/>
    </row>
    <row r="29" spans="1:11" ht="33" customHeight="1" x14ac:dyDescent="0.25">
      <c r="A29" s="206" t="s">
        <v>388</v>
      </c>
      <c r="B29" s="282">
        <f>AVERAGE('A6 Exploitation'!D506,'A6 Technique'!D198)</f>
        <v>0</v>
      </c>
      <c r="C29" s="282"/>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1" t="s">
        <v>389</v>
      </c>
      <c r="C33" s="281"/>
      <c r="D33" s="199"/>
      <c r="E33" s="199"/>
      <c r="F33" s="199"/>
      <c r="G33" s="199"/>
      <c r="H33" s="199"/>
      <c r="I33" s="199"/>
      <c r="J33" s="198" t="str">
        <f>D18</f>
        <v>Medina Jedida</v>
      </c>
    </row>
    <row r="34" spans="1:10" ht="33" customHeight="1" x14ac:dyDescent="0.25">
      <c r="A34" s="207" t="s">
        <v>383</v>
      </c>
      <c r="B34" s="282">
        <f>'A1 Exploitation'!D505</f>
        <v>0.94007490636704116</v>
      </c>
      <c r="C34" s="282"/>
      <c r="D34" s="199"/>
      <c r="E34" s="199"/>
      <c r="F34" s="199"/>
      <c r="G34" s="199"/>
      <c r="H34" s="199"/>
      <c r="I34" s="199"/>
    </row>
    <row r="35" spans="1:10" ht="33" customHeight="1" x14ac:dyDescent="0.25">
      <c r="A35" s="206" t="s">
        <v>384</v>
      </c>
      <c r="B35" s="282">
        <f>'A2 Exploitation'!D505</f>
        <v>0.83992805755395683</v>
      </c>
      <c r="C35" s="282"/>
      <c r="D35" s="199"/>
      <c r="E35" s="199"/>
      <c r="F35" s="199"/>
      <c r="G35" s="199"/>
      <c r="H35" s="199"/>
      <c r="I35" s="199"/>
    </row>
    <row r="36" spans="1:10" ht="33" customHeight="1" x14ac:dyDescent="0.25">
      <c r="A36" s="207" t="s">
        <v>385</v>
      </c>
      <c r="B36" s="282">
        <f>'A3 Exploitation'!D505</f>
        <v>0.94285714285714284</v>
      </c>
      <c r="C36" s="282"/>
      <c r="D36" s="199"/>
      <c r="E36" s="199"/>
      <c r="F36" s="199"/>
      <c r="G36" s="199"/>
      <c r="H36" s="199"/>
      <c r="I36" s="199"/>
    </row>
    <row r="37" spans="1:10" ht="33" customHeight="1" x14ac:dyDescent="0.25">
      <c r="A37" s="207" t="s">
        <v>386</v>
      </c>
      <c r="B37" s="282">
        <f>'A4 Exploitation'!D505</f>
        <v>0.94912280701754381</v>
      </c>
      <c r="C37" s="282"/>
      <c r="D37" s="199"/>
      <c r="E37" s="199"/>
      <c r="F37" s="199"/>
      <c r="G37" s="199"/>
      <c r="H37" s="199"/>
      <c r="I37" s="199"/>
    </row>
    <row r="38" spans="1:10" ht="33" customHeight="1" x14ac:dyDescent="0.25">
      <c r="A38" s="206" t="s">
        <v>387</v>
      </c>
      <c r="B38" s="282">
        <f>'A5 Exploitation'!D505</f>
        <v>0</v>
      </c>
      <c r="C38" s="282"/>
      <c r="D38" s="199"/>
      <c r="E38" s="199"/>
      <c r="F38" s="199"/>
      <c r="G38" s="199"/>
      <c r="H38" s="199"/>
      <c r="I38" s="199"/>
    </row>
    <row r="39" spans="1:10" ht="33" customHeight="1" x14ac:dyDescent="0.25">
      <c r="A39" s="206" t="s">
        <v>388</v>
      </c>
      <c r="B39" s="282">
        <f>'A6 Exploitation'!D505</f>
        <v>0</v>
      </c>
      <c r="C39" s="282"/>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3" t="s">
        <v>390</v>
      </c>
      <c r="C42" s="283"/>
      <c r="D42" s="199"/>
      <c r="E42" s="199"/>
      <c r="F42" s="199"/>
      <c r="G42" s="199"/>
      <c r="H42" s="199"/>
      <c r="I42" s="199"/>
      <c r="J42" s="198" t="str">
        <f>D18</f>
        <v>Medina Jedida</v>
      </c>
    </row>
    <row r="43" spans="1:10" ht="33" customHeight="1" x14ac:dyDescent="0.25">
      <c r="A43" s="207" t="s">
        <v>383</v>
      </c>
      <c r="B43" s="282">
        <f>AVERAGE('A1 Exploitation'!D503, 'A1 Technique'!D196)</f>
        <v>0.75</v>
      </c>
      <c r="C43" s="282"/>
      <c r="D43" s="199"/>
      <c r="E43" s="199"/>
      <c r="F43" s="199"/>
      <c r="G43" s="199"/>
      <c r="H43" s="199"/>
      <c r="I43" s="199"/>
    </row>
    <row r="44" spans="1:10" ht="33" customHeight="1" x14ac:dyDescent="0.25">
      <c r="A44" s="206" t="s">
        <v>384</v>
      </c>
      <c r="B44" s="282">
        <f>AVERAGE('A2 Exploitation'!D503, 'A2 Technique'!D196)</f>
        <v>0.43866666666666665</v>
      </c>
      <c r="C44" s="282"/>
      <c r="D44" s="199"/>
      <c r="E44" s="199"/>
      <c r="F44" s="199"/>
      <c r="G44" s="199"/>
      <c r="H44" s="199"/>
      <c r="I44" s="199"/>
    </row>
    <row r="45" spans="1:10" ht="33" customHeight="1" x14ac:dyDescent="0.25">
      <c r="A45" s="207" t="s">
        <v>385</v>
      </c>
      <c r="B45" s="282">
        <f>AVERAGE('A3 Exploitation'!D503, 'A3 Technique'!D196)</f>
        <v>0.75458214285714287</v>
      </c>
      <c r="C45" s="282"/>
      <c r="D45" s="199"/>
      <c r="E45" s="199"/>
      <c r="F45" s="199"/>
      <c r="G45" s="199"/>
      <c r="H45" s="199"/>
      <c r="I45" s="199"/>
    </row>
    <row r="46" spans="1:10" ht="33" customHeight="1" x14ac:dyDescent="0.25">
      <c r="A46" s="207" t="s">
        <v>386</v>
      </c>
      <c r="B46" s="282">
        <f>AVERAGE('A4 Exploitation'!D503, 'A4 Technique'!D196)</f>
        <v>0.71399999999999997</v>
      </c>
      <c r="C46" s="282"/>
      <c r="D46" s="199"/>
      <c r="E46" s="199"/>
      <c r="F46" s="199"/>
      <c r="G46" s="199"/>
      <c r="H46" s="199"/>
      <c r="I46" s="199"/>
    </row>
    <row r="47" spans="1:10" ht="33" customHeight="1" x14ac:dyDescent="0.25">
      <c r="A47" s="206" t="s">
        <v>387</v>
      </c>
      <c r="B47" s="282">
        <f>AVERAGE('A5 Exploitation'!D503, 'A5 Technique'!D196)</f>
        <v>0</v>
      </c>
      <c r="C47" s="282"/>
      <c r="D47" s="199"/>
      <c r="E47" s="199"/>
      <c r="F47" s="199"/>
      <c r="G47" s="199"/>
      <c r="H47" s="199"/>
      <c r="I47" s="199"/>
    </row>
    <row r="48" spans="1:10" ht="33" customHeight="1" x14ac:dyDescent="0.25">
      <c r="A48" s="206" t="s">
        <v>388</v>
      </c>
      <c r="B48" s="282">
        <f>AVERAGE('A6 Exploitation'!D503, 'A6 Technique'!D196)</f>
        <v>0</v>
      </c>
      <c r="C48" s="282"/>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1" t="s">
        <v>391</v>
      </c>
      <c r="C51" s="281"/>
      <c r="D51" s="199"/>
      <c r="E51" s="199"/>
      <c r="F51" s="199"/>
      <c r="G51" s="199"/>
      <c r="H51" s="199"/>
      <c r="I51" s="199"/>
      <c r="J51" s="198" t="str">
        <f>D18</f>
        <v>Medina Jedida</v>
      </c>
    </row>
    <row r="52" spans="1:10" ht="33" customHeight="1" x14ac:dyDescent="0.25">
      <c r="A52" s="207" t="s">
        <v>383</v>
      </c>
      <c r="B52" s="284">
        <f>'A1 Exploitation'!D41</f>
        <v>1</v>
      </c>
      <c r="C52" s="284"/>
      <c r="D52" s="199"/>
      <c r="E52" s="199"/>
      <c r="F52" s="199"/>
      <c r="G52" s="199"/>
      <c r="H52" s="199"/>
      <c r="I52" s="199"/>
    </row>
    <row r="53" spans="1:10" ht="33" customHeight="1" x14ac:dyDescent="0.25">
      <c r="A53" s="206" t="s">
        <v>384</v>
      </c>
      <c r="B53" s="284">
        <f>'A2 Exploitation'!D41</f>
        <v>0.83333333333333337</v>
      </c>
      <c r="C53" s="284"/>
      <c r="D53" s="199"/>
      <c r="E53" s="199"/>
      <c r="F53" s="199"/>
      <c r="G53" s="199"/>
      <c r="H53" s="199"/>
      <c r="I53" s="199"/>
    </row>
    <row r="54" spans="1:10" ht="33" customHeight="1" x14ac:dyDescent="0.25">
      <c r="A54" s="207" t="s">
        <v>385</v>
      </c>
      <c r="B54" s="284">
        <f>'A3 Exploitation'!D41</f>
        <v>0.96153846153846156</v>
      </c>
      <c r="C54" s="284"/>
      <c r="D54" s="199"/>
      <c r="E54" s="199"/>
      <c r="F54" s="199"/>
      <c r="G54" s="199"/>
      <c r="H54" s="199"/>
      <c r="I54" s="199"/>
    </row>
    <row r="55" spans="1:10" ht="33" customHeight="1" x14ac:dyDescent="0.25">
      <c r="A55" s="207" t="s">
        <v>386</v>
      </c>
      <c r="B55" s="284">
        <f>'A4 Exploitation'!D41</f>
        <v>1</v>
      </c>
      <c r="C55" s="284"/>
      <c r="D55" s="199"/>
      <c r="E55" s="199"/>
      <c r="F55" s="199"/>
      <c r="G55" s="199"/>
      <c r="H55" s="199"/>
      <c r="I55" s="199"/>
    </row>
    <row r="56" spans="1:10" ht="33" customHeight="1" x14ac:dyDescent="0.25">
      <c r="A56" s="206" t="s">
        <v>387</v>
      </c>
      <c r="B56" s="284">
        <f>'A5 Exploitation'!D41</f>
        <v>0</v>
      </c>
      <c r="C56" s="284"/>
      <c r="D56" s="199"/>
      <c r="E56" s="199"/>
      <c r="F56" s="199"/>
      <c r="G56" s="199"/>
      <c r="H56" s="199"/>
      <c r="I56" s="199"/>
    </row>
    <row r="57" spans="1:10" ht="33" customHeight="1" x14ac:dyDescent="0.25">
      <c r="A57" s="206" t="s">
        <v>388</v>
      </c>
      <c r="B57" s="284">
        <f>'A6 Exploitation'!D41</f>
        <v>0</v>
      </c>
      <c r="C57" s="284"/>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1" t="s">
        <v>392</v>
      </c>
      <c r="C60" s="281"/>
      <c r="D60" s="199"/>
      <c r="E60" s="199"/>
      <c r="F60" s="199"/>
      <c r="G60" s="199"/>
      <c r="H60" s="199"/>
      <c r="I60" s="199"/>
      <c r="J60" s="198" t="str">
        <f>D18</f>
        <v>Medina Jedida</v>
      </c>
    </row>
    <row r="61" spans="1:10" ht="33" customHeight="1" x14ac:dyDescent="0.25">
      <c r="A61" s="207" t="s">
        <v>383</v>
      </c>
      <c r="B61" s="282">
        <f>'A1 Exploitation'!D97</f>
        <v>0.95161290322580649</v>
      </c>
      <c r="C61" s="282"/>
      <c r="D61" s="199"/>
      <c r="E61" s="199"/>
      <c r="F61" s="199"/>
      <c r="G61" s="199"/>
      <c r="H61" s="199"/>
      <c r="I61" s="199"/>
    </row>
    <row r="62" spans="1:10" ht="33" customHeight="1" x14ac:dyDescent="0.25">
      <c r="A62" s="206" t="s">
        <v>384</v>
      </c>
      <c r="B62" s="282">
        <f>'A2 Exploitation'!D97</f>
        <v>0.95454545454545459</v>
      </c>
      <c r="C62" s="282"/>
      <c r="D62" s="199"/>
      <c r="E62" s="199"/>
      <c r="F62" s="199"/>
      <c r="G62" s="199"/>
      <c r="H62" s="199"/>
      <c r="I62" s="199"/>
    </row>
    <row r="63" spans="1:10" ht="33" customHeight="1" x14ac:dyDescent="0.25">
      <c r="A63" s="207" t="s">
        <v>385</v>
      </c>
      <c r="B63" s="282">
        <f>'A3 Exploitation'!D97</f>
        <v>0.96969696969696972</v>
      </c>
      <c r="C63" s="282"/>
      <c r="D63" s="199"/>
      <c r="E63" s="199"/>
      <c r="F63" s="199"/>
      <c r="G63" s="199"/>
      <c r="H63" s="199"/>
      <c r="I63" s="199"/>
    </row>
    <row r="64" spans="1:10" ht="33" customHeight="1" x14ac:dyDescent="0.25">
      <c r="A64" s="207" t="s">
        <v>386</v>
      </c>
      <c r="B64" s="282">
        <f>'A4 Exploitation'!D97</f>
        <v>0.98571428571428577</v>
      </c>
      <c r="C64" s="282"/>
      <c r="D64" s="199"/>
      <c r="E64" s="199"/>
      <c r="F64" s="199"/>
      <c r="G64" s="199"/>
      <c r="H64" s="199"/>
      <c r="I64" s="199"/>
    </row>
    <row r="65" spans="1:10" ht="33" customHeight="1" x14ac:dyDescent="0.25">
      <c r="A65" s="206" t="s">
        <v>387</v>
      </c>
      <c r="B65" s="282">
        <f>'A5 Exploitation'!D97</f>
        <v>0</v>
      </c>
      <c r="C65" s="282"/>
      <c r="D65" s="199"/>
      <c r="E65" s="199"/>
      <c r="F65" s="199"/>
      <c r="G65" s="199"/>
      <c r="H65" s="199"/>
      <c r="I65" s="199"/>
    </row>
    <row r="66" spans="1:10" ht="33" customHeight="1" x14ac:dyDescent="0.25">
      <c r="A66" s="206" t="s">
        <v>388</v>
      </c>
      <c r="B66" s="282">
        <f>'A6 Exploitation'!D97</f>
        <v>0</v>
      </c>
      <c r="C66" s="282"/>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1" t="s">
        <v>393</v>
      </c>
      <c r="C69" s="281"/>
      <c r="D69" s="199"/>
      <c r="E69" s="199"/>
      <c r="F69" s="199"/>
      <c r="G69" s="199"/>
      <c r="H69" s="199"/>
      <c r="I69" s="199"/>
      <c r="J69" s="198" t="str">
        <f>D18</f>
        <v>Medina Jedida</v>
      </c>
    </row>
    <row r="70" spans="1:10" ht="33" customHeight="1" x14ac:dyDescent="0.25">
      <c r="A70" s="207" t="s">
        <v>383</v>
      </c>
      <c r="B70" s="282">
        <f>'A1 Exploitation'!D150</f>
        <v>0.77142857142857146</v>
      </c>
      <c r="C70" s="282"/>
      <c r="D70" s="199"/>
      <c r="E70" s="199"/>
      <c r="F70" s="199"/>
      <c r="G70" s="199"/>
      <c r="H70" s="199"/>
      <c r="I70" s="199"/>
    </row>
    <row r="71" spans="1:10" ht="33" customHeight="1" x14ac:dyDescent="0.25">
      <c r="A71" s="206" t="s">
        <v>384</v>
      </c>
      <c r="B71" s="282">
        <f>'A2 Exploitation'!D150</f>
        <v>0.76388888888888884</v>
      </c>
      <c r="C71" s="282"/>
      <c r="D71" s="199"/>
      <c r="E71" s="199"/>
      <c r="F71" s="199"/>
      <c r="G71" s="199"/>
      <c r="H71" s="199"/>
      <c r="I71" s="199"/>
    </row>
    <row r="72" spans="1:10" ht="33" customHeight="1" x14ac:dyDescent="0.25">
      <c r="A72" s="207" t="s">
        <v>385</v>
      </c>
      <c r="B72" s="282">
        <f>'A3 Exploitation'!D150</f>
        <v>0.97142857142857142</v>
      </c>
      <c r="C72" s="282"/>
      <c r="D72" s="199"/>
      <c r="E72" s="199"/>
      <c r="F72" s="199"/>
      <c r="G72" s="199"/>
      <c r="H72" s="199"/>
      <c r="I72" s="199"/>
    </row>
    <row r="73" spans="1:10" ht="33" customHeight="1" x14ac:dyDescent="0.25">
      <c r="A73" s="207" t="s">
        <v>386</v>
      </c>
      <c r="B73" s="282">
        <f>'A4 Exploitation'!D150</f>
        <v>0.95714285714285718</v>
      </c>
      <c r="C73" s="282"/>
      <c r="D73" s="199"/>
      <c r="E73" s="199"/>
      <c r="F73" s="199"/>
      <c r="G73" s="199"/>
      <c r="H73" s="199"/>
      <c r="I73" s="199"/>
    </row>
    <row r="74" spans="1:10" ht="33" customHeight="1" x14ac:dyDescent="0.25">
      <c r="A74" s="206" t="s">
        <v>387</v>
      </c>
      <c r="B74" s="282">
        <f>'A5 Exploitation'!D150</f>
        <v>0</v>
      </c>
      <c r="C74" s="282"/>
      <c r="D74" s="199"/>
      <c r="E74" s="199"/>
      <c r="F74" s="199"/>
      <c r="G74" s="199"/>
      <c r="H74" s="199"/>
      <c r="I74" s="199"/>
    </row>
    <row r="75" spans="1:10" ht="33" customHeight="1" x14ac:dyDescent="0.25">
      <c r="A75" s="206" t="s">
        <v>388</v>
      </c>
      <c r="B75" s="282">
        <f>'A6 Exploitation'!D150</f>
        <v>0</v>
      </c>
      <c r="C75" s="282"/>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1" t="s">
        <v>394</v>
      </c>
      <c r="C78" s="281"/>
      <c r="D78" s="199"/>
      <c r="E78" s="199"/>
      <c r="F78" s="199"/>
      <c r="G78" s="199"/>
      <c r="H78" s="199"/>
      <c r="I78" s="199"/>
      <c r="J78" s="198" t="str">
        <f>D18</f>
        <v>Medina Jedida</v>
      </c>
    </row>
    <row r="79" spans="1:10" ht="33" customHeight="1" x14ac:dyDescent="0.25">
      <c r="A79" s="207" t="s">
        <v>383</v>
      </c>
      <c r="B79" s="282">
        <f>'A1 Exploitation'!D190</f>
        <v>0.92307692307692313</v>
      </c>
      <c r="C79" s="282"/>
      <c r="D79" s="199"/>
      <c r="E79" s="199"/>
      <c r="F79" s="199"/>
      <c r="G79" s="199"/>
      <c r="H79" s="199"/>
      <c r="I79" s="199"/>
    </row>
    <row r="80" spans="1:10" ht="33" customHeight="1" x14ac:dyDescent="0.25">
      <c r="A80" s="206" t="s">
        <v>384</v>
      </c>
      <c r="B80" s="282">
        <f>'A2 Exploitation'!D190</f>
        <v>0.7407407407407407</v>
      </c>
      <c r="C80" s="282"/>
      <c r="D80" s="199"/>
      <c r="E80" s="199"/>
      <c r="F80" s="199"/>
      <c r="G80" s="199"/>
      <c r="H80" s="199"/>
      <c r="I80" s="199"/>
    </row>
    <row r="81" spans="1:10" ht="33" customHeight="1" x14ac:dyDescent="0.25">
      <c r="A81" s="207" t="s">
        <v>385</v>
      </c>
      <c r="B81" s="282">
        <f>'A3 Exploitation'!D190</f>
        <v>0.96153846153846156</v>
      </c>
      <c r="C81" s="282"/>
      <c r="D81" s="199"/>
      <c r="E81" s="199"/>
      <c r="F81" s="199"/>
      <c r="G81" s="199"/>
      <c r="H81" s="199"/>
      <c r="I81" s="199"/>
    </row>
    <row r="82" spans="1:10" ht="33" customHeight="1" x14ac:dyDescent="0.25">
      <c r="A82" s="207" t="s">
        <v>386</v>
      </c>
      <c r="B82" s="282">
        <f>'A4 Exploitation'!D190</f>
        <v>1</v>
      </c>
      <c r="C82" s="282"/>
      <c r="D82" s="199"/>
      <c r="E82" s="199"/>
      <c r="F82" s="199"/>
      <c r="G82" s="199"/>
      <c r="H82" s="199"/>
      <c r="I82" s="199"/>
    </row>
    <row r="83" spans="1:10" ht="33" customHeight="1" x14ac:dyDescent="0.25">
      <c r="A83" s="206" t="s">
        <v>387</v>
      </c>
      <c r="B83" s="282">
        <f>'A5 Exploitation'!D190</f>
        <v>0</v>
      </c>
      <c r="C83" s="282"/>
      <c r="D83" s="199"/>
      <c r="E83" s="199"/>
      <c r="F83" s="199"/>
      <c r="G83" s="199"/>
      <c r="H83" s="199"/>
      <c r="I83" s="199"/>
    </row>
    <row r="84" spans="1:10" ht="33" customHeight="1" x14ac:dyDescent="0.25">
      <c r="A84" s="206" t="s">
        <v>388</v>
      </c>
      <c r="B84" s="282">
        <f>'A6 Exploitation'!D190</f>
        <v>0</v>
      </c>
      <c r="C84" s="282"/>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1" t="s">
        <v>395</v>
      </c>
      <c r="C87" s="281"/>
      <c r="D87" s="199"/>
      <c r="E87" s="199"/>
      <c r="F87" s="199"/>
      <c r="G87" s="199"/>
      <c r="H87" s="199"/>
      <c r="I87" s="199"/>
      <c r="J87" s="198" t="str">
        <f>D18</f>
        <v>Medina Jedida</v>
      </c>
    </row>
    <row r="88" spans="1:10" ht="33" customHeight="1" x14ac:dyDescent="0.25">
      <c r="A88" s="207" t="s">
        <v>383</v>
      </c>
      <c r="B88" s="282">
        <f>'A1 Exploitation'!D246</f>
        <v>0.91891891891891897</v>
      </c>
      <c r="C88" s="282"/>
      <c r="D88" s="199"/>
      <c r="E88" s="199"/>
      <c r="F88" s="199"/>
      <c r="G88" s="199"/>
      <c r="H88" s="199"/>
      <c r="I88" s="199"/>
    </row>
    <row r="89" spans="1:10" ht="33" customHeight="1" x14ac:dyDescent="0.25">
      <c r="A89" s="206" t="s">
        <v>384</v>
      </c>
      <c r="B89" s="282">
        <f>'A2 Exploitation'!D246</f>
        <v>0.80769230769230771</v>
      </c>
      <c r="C89" s="282"/>
      <c r="D89" s="199"/>
      <c r="E89" s="199"/>
      <c r="F89" s="199"/>
      <c r="G89" s="199"/>
      <c r="H89" s="199"/>
      <c r="I89" s="199"/>
    </row>
    <row r="90" spans="1:10" ht="33" customHeight="1" x14ac:dyDescent="0.25">
      <c r="A90" s="207" t="s">
        <v>385</v>
      </c>
      <c r="B90" s="282">
        <f>'A3 Exploitation'!D246</f>
        <v>0.73750000000000004</v>
      </c>
      <c r="C90" s="282"/>
      <c r="D90" s="199"/>
      <c r="E90" s="199"/>
      <c r="F90" s="199"/>
      <c r="G90" s="199"/>
      <c r="H90" s="199"/>
      <c r="I90" s="199"/>
    </row>
    <row r="91" spans="1:10" ht="33" customHeight="1" x14ac:dyDescent="0.25">
      <c r="A91" s="207" t="s">
        <v>386</v>
      </c>
      <c r="B91" s="282">
        <f>'A4 Exploitation'!D246</f>
        <v>0.73750000000000004</v>
      </c>
      <c r="C91" s="282"/>
      <c r="D91" s="199"/>
      <c r="E91" s="199"/>
      <c r="F91" s="199"/>
      <c r="G91" s="199"/>
      <c r="H91" s="199"/>
      <c r="I91" s="199"/>
    </row>
    <row r="92" spans="1:10" ht="33" customHeight="1" x14ac:dyDescent="0.25">
      <c r="A92" s="206" t="s">
        <v>387</v>
      </c>
      <c r="B92" s="282">
        <f>'A5 Exploitation'!D246</f>
        <v>0</v>
      </c>
      <c r="C92" s="282"/>
      <c r="D92" s="199"/>
      <c r="E92" s="199"/>
      <c r="F92" s="199"/>
      <c r="G92" s="199"/>
      <c r="H92" s="199"/>
      <c r="I92" s="199"/>
    </row>
    <row r="93" spans="1:10" ht="33" customHeight="1" x14ac:dyDescent="0.25">
      <c r="A93" s="206" t="s">
        <v>388</v>
      </c>
      <c r="B93" s="282">
        <f>'A6 Exploitation'!D246</f>
        <v>0</v>
      </c>
      <c r="C93" s="282"/>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1" t="s">
        <v>396</v>
      </c>
      <c r="C96" s="281"/>
      <c r="D96" s="199"/>
      <c r="E96" s="199"/>
      <c r="F96" s="199"/>
      <c r="G96" s="199"/>
      <c r="H96" s="199"/>
      <c r="I96" s="199"/>
      <c r="J96" s="198" t="str">
        <f>D18</f>
        <v>Medina Jedida</v>
      </c>
    </row>
    <row r="97" spans="1:10" ht="33" customHeight="1" x14ac:dyDescent="0.25">
      <c r="A97" s="207" t="s">
        <v>383</v>
      </c>
      <c r="B97" s="282">
        <f>'A1 Exploitation'!D289</f>
        <v>0.98275862068965514</v>
      </c>
      <c r="C97" s="282"/>
      <c r="D97" s="199"/>
      <c r="E97" s="199"/>
      <c r="F97" s="199"/>
      <c r="G97" s="199"/>
      <c r="H97" s="199"/>
      <c r="I97" s="199"/>
    </row>
    <row r="98" spans="1:10" ht="33" customHeight="1" x14ac:dyDescent="0.25">
      <c r="A98" s="206" t="s">
        <v>384</v>
      </c>
      <c r="B98" s="282">
        <f>'A2 Exploitation'!D289</f>
        <v>0.8928571428571429</v>
      </c>
      <c r="C98" s="282"/>
      <c r="D98" s="199"/>
      <c r="E98" s="199"/>
      <c r="F98" s="199"/>
      <c r="G98" s="199"/>
      <c r="H98" s="199"/>
      <c r="I98" s="199"/>
    </row>
    <row r="99" spans="1:10" ht="33" customHeight="1" x14ac:dyDescent="0.25">
      <c r="A99" s="207" t="s">
        <v>385</v>
      </c>
      <c r="B99" s="282">
        <f>'A3 Exploitation'!D289</f>
        <v>1</v>
      </c>
      <c r="C99" s="282"/>
      <c r="D99" s="199"/>
      <c r="E99" s="199"/>
      <c r="F99" s="199"/>
      <c r="G99" s="199"/>
      <c r="H99" s="199"/>
      <c r="I99" s="199"/>
    </row>
    <row r="100" spans="1:10" ht="33" customHeight="1" x14ac:dyDescent="0.25">
      <c r="A100" s="207" t="s">
        <v>386</v>
      </c>
      <c r="B100" s="282">
        <f>'A4 Exploitation'!D289</f>
        <v>1</v>
      </c>
      <c r="C100" s="282"/>
      <c r="D100" s="199"/>
      <c r="E100" s="199"/>
      <c r="F100" s="199"/>
      <c r="G100" s="199"/>
      <c r="H100" s="199"/>
      <c r="I100" s="199"/>
    </row>
    <row r="101" spans="1:10" ht="33" customHeight="1" x14ac:dyDescent="0.25">
      <c r="A101" s="206" t="s">
        <v>387</v>
      </c>
      <c r="B101" s="282">
        <f>'A5 Exploitation'!D289</f>
        <v>0</v>
      </c>
      <c r="C101" s="282"/>
      <c r="D101" s="199"/>
      <c r="E101" s="199"/>
      <c r="F101" s="199"/>
      <c r="G101" s="199"/>
      <c r="H101" s="199"/>
      <c r="I101" s="199"/>
    </row>
    <row r="102" spans="1:10" ht="33" customHeight="1" x14ac:dyDescent="0.25">
      <c r="A102" s="206" t="s">
        <v>388</v>
      </c>
      <c r="B102" s="282">
        <f>'A6 Exploitation'!D289</f>
        <v>0</v>
      </c>
      <c r="C102" s="282"/>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1" t="s">
        <v>397</v>
      </c>
      <c r="C105" s="281"/>
      <c r="D105" s="199"/>
      <c r="E105" s="199"/>
      <c r="F105" s="199"/>
      <c r="G105" s="199"/>
      <c r="H105" s="199"/>
      <c r="I105" s="199"/>
      <c r="J105" s="198" t="str">
        <f>D18</f>
        <v>Medina Jedida</v>
      </c>
    </row>
    <row r="106" spans="1:10" ht="33" customHeight="1" x14ac:dyDescent="0.25">
      <c r="A106" s="207" t="s">
        <v>383</v>
      </c>
      <c r="B106" s="282">
        <f>'A1 Exploitation'!D322</f>
        <v>1</v>
      </c>
      <c r="C106" s="282"/>
      <c r="D106" s="199"/>
      <c r="E106" s="199"/>
      <c r="F106" s="199"/>
      <c r="G106" s="199"/>
      <c r="H106" s="199"/>
      <c r="I106" s="199"/>
    </row>
    <row r="107" spans="1:10" ht="33" customHeight="1" x14ac:dyDescent="0.25">
      <c r="A107" s="206" t="s">
        <v>384</v>
      </c>
      <c r="B107" s="282">
        <f>'A2 Exploitation'!D322</f>
        <v>0.92105263157894735</v>
      </c>
      <c r="C107" s="282"/>
      <c r="D107" s="199"/>
      <c r="E107" s="199"/>
      <c r="F107" s="199"/>
      <c r="G107" s="199"/>
      <c r="H107" s="199"/>
      <c r="I107" s="199"/>
    </row>
    <row r="108" spans="1:10" ht="33" customHeight="1" x14ac:dyDescent="0.25">
      <c r="A108" s="207" t="s">
        <v>385</v>
      </c>
      <c r="B108" s="282">
        <f>'A3 Exploitation'!D322</f>
        <v>0.97368421052631582</v>
      </c>
      <c r="C108" s="282"/>
      <c r="D108" s="199"/>
      <c r="E108" s="199"/>
      <c r="F108" s="199"/>
      <c r="G108" s="199"/>
      <c r="H108" s="199"/>
      <c r="I108" s="199"/>
    </row>
    <row r="109" spans="1:10" ht="33" customHeight="1" x14ac:dyDescent="0.25">
      <c r="A109" s="207" t="s">
        <v>386</v>
      </c>
      <c r="B109" s="282">
        <f>'A4 Exploitation'!D322</f>
        <v>0.94736842105263153</v>
      </c>
      <c r="C109" s="282"/>
      <c r="D109" s="199"/>
      <c r="E109" s="199"/>
      <c r="F109" s="199"/>
      <c r="G109" s="199"/>
      <c r="H109" s="199"/>
      <c r="I109" s="199"/>
    </row>
    <row r="110" spans="1:10" ht="33" customHeight="1" x14ac:dyDescent="0.25">
      <c r="A110" s="206" t="s">
        <v>387</v>
      </c>
      <c r="B110" s="282">
        <f>'A5 Exploitation'!D322</f>
        <v>0</v>
      </c>
      <c r="C110" s="282"/>
      <c r="D110" s="199"/>
      <c r="E110" s="199"/>
      <c r="F110" s="199"/>
      <c r="G110" s="199"/>
      <c r="H110" s="199"/>
      <c r="I110" s="199"/>
    </row>
    <row r="111" spans="1:10" ht="33" customHeight="1" x14ac:dyDescent="0.25">
      <c r="A111" s="206" t="s">
        <v>388</v>
      </c>
      <c r="B111" s="282">
        <f>'A6 Exploitation'!D322</f>
        <v>0</v>
      </c>
      <c r="C111" s="282"/>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1" t="s">
        <v>398</v>
      </c>
      <c r="C114" s="281"/>
      <c r="D114" s="199"/>
      <c r="E114" s="199"/>
      <c r="F114" s="199"/>
      <c r="G114" s="199"/>
      <c r="H114" s="199"/>
      <c r="I114" s="199"/>
      <c r="J114" s="198" t="str">
        <f>D18</f>
        <v>Medina Jedida</v>
      </c>
    </row>
    <row r="115" spans="1:10" ht="33" customHeight="1" x14ac:dyDescent="0.25">
      <c r="A115" s="207" t="s">
        <v>383</v>
      </c>
      <c r="B115" s="282">
        <f>'A1 Exploitation'!D350</f>
        <v>0.9642857142857143</v>
      </c>
      <c r="C115" s="282"/>
      <c r="D115" s="199"/>
      <c r="E115" s="199"/>
      <c r="F115" s="199"/>
      <c r="G115" s="199"/>
      <c r="H115" s="199"/>
      <c r="I115" s="199"/>
    </row>
    <row r="116" spans="1:10" ht="33" customHeight="1" x14ac:dyDescent="0.25">
      <c r="A116" s="206" t="s">
        <v>384</v>
      </c>
      <c r="B116" s="282">
        <f>'A2 Exploitation'!D350</f>
        <v>0.7142857142857143</v>
      </c>
      <c r="C116" s="282"/>
      <c r="D116" s="199"/>
      <c r="E116" s="199"/>
      <c r="F116" s="199"/>
      <c r="G116" s="199"/>
      <c r="H116" s="199"/>
      <c r="I116" s="199"/>
    </row>
    <row r="117" spans="1:10" ht="33" customHeight="1" x14ac:dyDescent="0.25">
      <c r="A117" s="207" t="s">
        <v>385</v>
      </c>
      <c r="B117" s="282">
        <f>'A3 Exploitation'!D350</f>
        <v>0.9642857142857143</v>
      </c>
      <c r="C117" s="282"/>
      <c r="D117" s="199"/>
      <c r="E117" s="199"/>
      <c r="F117" s="199"/>
      <c r="G117" s="199"/>
      <c r="H117" s="199"/>
      <c r="I117" s="199"/>
    </row>
    <row r="118" spans="1:10" ht="33" customHeight="1" x14ac:dyDescent="0.25">
      <c r="A118" s="207" t="s">
        <v>386</v>
      </c>
      <c r="B118" s="282">
        <f>'A4 Exploitation'!D350</f>
        <v>0.8928571428571429</v>
      </c>
      <c r="C118" s="282"/>
      <c r="D118" s="199"/>
      <c r="E118" s="199"/>
      <c r="F118" s="199"/>
      <c r="G118" s="199"/>
      <c r="H118" s="199"/>
      <c r="I118" s="199"/>
    </row>
    <row r="119" spans="1:10" ht="33" customHeight="1" x14ac:dyDescent="0.25">
      <c r="A119" s="206" t="s">
        <v>387</v>
      </c>
      <c r="B119" s="282">
        <f>'A5 Exploitation'!D350</f>
        <v>0</v>
      </c>
      <c r="C119" s="282"/>
      <c r="D119" s="199"/>
      <c r="E119" s="199"/>
      <c r="F119" s="199"/>
      <c r="G119" s="199"/>
      <c r="H119" s="199"/>
      <c r="I119" s="199"/>
    </row>
    <row r="120" spans="1:10" ht="33" customHeight="1" x14ac:dyDescent="0.25">
      <c r="A120" s="206" t="s">
        <v>388</v>
      </c>
      <c r="B120" s="282">
        <f>'A6 Exploitation'!D350</f>
        <v>0</v>
      </c>
      <c r="C120" s="282"/>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1" t="s">
        <v>399</v>
      </c>
      <c r="C123" s="281"/>
      <c r="D123" s="199"/>
      <c r="E123" s="199"/>
      <c r="F123" s="199"/>
      <c r="G123" s="199"/>
      <c r="H123" s="199"/>
      <c r="I123" s="199"/>
      <c r="J123" s="198" t="str">
        <f>D18</f>
        <v>Medina Jedida</v>
      </c>
    </row>
    <row r="124" spans="1:10" ht="33" customHeight="1" x14ac:dyDescent="0.25">
      <c r="A124" s="207" t="s">
        <v>383</v>
      </c>
      <c r="B124" s="282">
        <f>'A1 Exploitation'!D403</f>
        <v>1</v>
      </c>
      <c r="C124" s="282"/>
      <c r="D124" s="199"/>
      <c r="E124" s="199"/>
      <c r="F124" s="199"/>
      <c r="G124" s="199"/>
      <c r="H124" s="199"/>
      <c r="I124" s="199"/>
    </row>
    <row r="125" spans="1:10" ht="33" customHeight="1" x14ac:dyDescent="0.25">
      <c r="A125" s="206" t="s">
        <v>384</v>
      </c>
      <c r="B125" s="282">
        <f>'A2 Exploitation'!D403</f>
        <v>0.89655172413793105</v>
      </c>
      <c r="C125" s="282"/>
      <c r="D125" s="199"/>
      <c r="E125" s="199"/>
      <c r="F125" s="199"/>
      <c r="G125" s="199"/>
      <c r="H125" s="199"/>
      <c r="I125" s="199"/>
    </row>
    <row r="126" spans="1:10" ht="33" customHeight="1" x14ac:dyDescent="0.25">
      <c r="A126" s="207" t="s">
        <v>385</v>
      </c>
      <c r="B126" s="282">
        <f>'A3 Exploitation'!D403</f>
        <v>0.967741935483871</v>
      </c>
      <c r="C126" s="282"/>
      <c r="D126" s="199"/>
      <c r="E126" s="199"/>
      <c r="F126" s="199"/>
      <c r="G126" s="199"/>
      <c r="H126" s="199"/>
      <c r="I126" s="199"/>
    </row>
    <row r="127" spans="1:10" ht="33" customHeight="1" x14ac:dyDescent="0.25">
      <c r="A127" s="207" t="s">
        <v>386</v>
      </c>
      <c r="B127" s="282">
        <f>'A4 Exploitation'!D403</f>
        <v>1</v>
      </c>
      <c r="C127" s="282"/>
      <c r="D127" s="199"/>
      <c r="E127" s="199"/>
      <c r="F127" s="199"/>
      <c r="G127" s="199"/>
      <c r="H127" s="199"/>
      <c r="I127" s="199"/>
    </row>
    <row r="128" spans="1:10" ht="33" customHeight="1" x14ac:dyDescent="0.25">
      <c r="A128" s="206" t="s">
        <v>387</v>
      </c>
      <c r="B128" s="282">
        <f>'A5 Exploitation'!D403</f>
        <v>0</v>
      </c>
      <c r="C128" s="282"/>
      <c r="D128" s="199"/>
      <c r="E128" s="199"/>
      <c r="F128" s="199"/>
      <c r="G128" s="199"/>
      <c r="H128" s="199"/>
      <c r="I128" s="199"/>
    </row>
    <row r="129" spans="1:10" ht="33" customHeight="1" x14ac:dyDescent="0.25">
      <c r="A129" s="206" t="s">
        <v>388</v>
      </c>
      <c r="B129" s="282">
        <f>'A6 Exploitation'!D403</f>
        <v>0</v>
      </c>
      <c r="C129" s="282"/>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1" t="s">
        <v>400</v>
      </c>
      <c r="C132" s="281"/>
      <c r="D132" s="199"/>
      <c r="E132" s="199"/>
      <c r="F132" s="199"/>
      <c r="G132" s="199"/>
      <c r="H132" s="199"/>
      <c r="I132" s="199"/>
      <c r="J132" s="198" t="str">
        <f>D18</f>
        <v>Medina Jedida</v>
      </c>
    </row>
    <row r="133" spans="1:10" ht="33" customHeight="1" x14ac:dyDescent="0.25">
      <c r="A133" s="207" t="s">
        <v>383</v>
      </c>
      <c r="B133" s="282">
        <f>'A1 Exploitation'!D433</f>
        <v>0.96875</v>
      </c>
      <c r="C133" s="282"/>
      <c r="D133" s="199"/>
      <c r="E133" s="199"/>
      <c r="F133" s="199"/>
      <c r="G133" s="199"/>
      <c r="H133" s="199"/>
      <c r="I133" s="199"/>
    </row>
    <row r="134" spans="1:10" ht="33" customHeight="1" x14ac:dyDescent="0.25">
      <c r="A134" s="206" t="s">
        <v>384</v>
      </c>
      <c r="B134" s="282">
        <f>'A2 Exploitation'!D433</f>
        <v>0.65625</v>
      </c>
      <c r="C134" s="282"/>
      <c r="D134" s="199"/>
      <c r="E134" s="199"/>
      <c r="F134" s="199"/>
      <c r="G134" s="199"/>
      <c r="H134" s="199"/>
      <c r="I134" s="199"/>
    </row>
    <row r="135" spans="1:10" ht="33" customHeight="1" x14ac:dyDescent="0.25">
      <c r="A135" s="207" t="s">
        <v>385</v>
      </c>
      <c r="B135" s="282">
        <f>'A3 Exploitation'!D433</f>
        <v>0.9375</v>
      </c>
      <c r="C135" s="282"/>
      <c r="D135" s="199"/>
      <c r="E135" s="199"/>
      <c r="F135" s="199"/>
      <c r="G135" s="199"/>
      <c r="H135" s="199"/>
      <c r="I135" s="199"/>
    </row>
    <row r="136" spans="1:10" ht="33" customHeight="1" x14ac:dyDescent="0.25">
      <c r="A136" s="207" t="s">
        <v>386</v>
      </c>
      <c r="B136" s="282">
        <f>'A4 Exploitation'!D433</f>
        <v>1</v>
      </c>
      <c r="C136" s="282"/>
      <c r="D136" s="199"/>
      <c r="E136" s="199"/>
      <c r="F136" s="199"/>
      <c r="G136" s="199"/>
      <c r="H136" s="199"/>
      <c r="I136" s="199"/>
    </row>
    <row r="137" spans="1:10" ht="33" customHeight="1" x14ac:dyDescent="0.25">
      <c r="A137" s="206" t="s">
        <v>387</v>
      </c>
      <c r="B137" s="282">
        <f>'A5 Exploitation'!D433</f>
        <v>0</v>
      </c>
      <c r="C137" s="282"/>
      <c r="D137" s="199"/>
      <c r="E137" s="199"/>
      <c r="F137" s="199"/>
      <c r="G137" s="199"/>
      <c r="H137" s="199"/>
      <c r="I137" s="199"/>
    </row>
    <row r="138" spans="1:10" ht="33" customHeight="1" x14ac:dyDescent="0.25">
      <c r="A138" s="206" t="s">
        <v>388</v>
      </c>
      <c r="B138" s="282">
        <f>'A6 Exploitation'!D433</f>
        <v>0</v>
      </c>
      <c r="C138" s="282"/>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1" t="s">
        <v>401</v>
      </c>
      <c r="C141" s="281"/>
      <c r="D141" s="199"/>
      <c r="E141" s="199"/>
      <c r="F141" s="199"/>
      <c r="G141" s="199"/>
      <c r="H141" s="199"/>
      <c r="I141" s="199"/>
      <c r="J141" s="198" t="str">
        <f>D18</f>
        <v>Medina Jedida</v>
      </c>
    </row>
    <row r="142" spans="1:10" ht="33" customHeight="1" x14ac:dyDescent="0.25">
      <c r="A142" s="207" t="s">
        <v>383</v>
      </c>
      <c r="B142" s="282">
        <f>'A1 Exploitation'!D452</f>
        <v>1</v>
      </c>
      <c r="C142" s="282"/>
      <c r="D142" s="199"/>
      <c r="E142" s="199"/>
      <c r="F142" s="199"/>
      <c r="G142" s="199"/>
      <c r="H142" s="199"/>
      <c r="I142" s="199"/>
    </row>
    <row r="143" spans="1:10" ht="33" customHeight="1" x14ac:dyDescent="0.25">
      <c r="A143" s="206" t="s">
        <v>384</v>
      </c>
      <c r="B143" s="282">
        <f>'A2 Exploitation'!D452</f>
        <v>1</v>
      </c>
      <c r="C143" s="282"/>
      <c r="D143" s="199"/>
      <c r="E143" s="199"/>
      <c r="F143" s="199"/>
      <c r="G143" s="199"/>
      <c r="H143" s="199"/>
      <c r="I143" s="199"/>
    </row>
    <row r="144" spans="1:10" ht="33" customHeight="1" x14ac:dyDescent="0.25">
      <c r="A144" s="207" t="s">
        <v>385</v>
      </c>
      <c r="B144" s="282">
        <f>'A3 Exploitation'!D452</f>
        <v>1</v>
      </c>
      <c r="C144" s="282"/>
      <c r="D144" s="199"/>
      <c r="E144" s="199"/>
      <c r="F144" s="199"/>
      <c r="G144" s="199"/>
      <c r="H144" s="199"/>
      <c r="I144" s="199"/>
    </row>
    <row r="145" spans="1:10" ht="33" customHeight="1" x14ac:dyDescent="0.25">
      <c r="A145" s="207" t="s">
        <v>386</v>
      </c>
      <c r="B145" s="282">
        <f>'A4 Exploitation'!D452</f>
        <v>1</v>
      </c>
      <c r="C145" s="282"/>
      <c r="D145" s="199"/>
      <c r="E145" s="199"/>
      <c r="F145" s="199"/>
      <c r="G145" s="199"/>
      <c r="H145" s="199"/>
      <c r="I145" s="199"/>
    </row>
    <row r="146" spans="1:10" ht="33" customHeight="1" x14ac:dyDescent="0.25">
      <c r="A146" s="206" t="s">
        <v>387</v>
      </c>
      <c r="B146" s="282">
        <f>'A5 Exploitation'!D452</f>
        <v>0</v>
      </c>
      <c r="C146" s="282"/>
      <c r="D146" s="199"/>
      <c r="E146" s="199"/>
      <c r="F146" s="199"/>
      <c r="G146" s="199"/>
      <c r="H146" s="199"/>
      <c r="I146" s="199"/>
    </row>
    <row r="147" spans="1:10" ht="33" customHeight="1" x14ac:dyDescent="0.25">
      <c r="A147" s="206" t="s">
        <v>388</v>
      </c>
      <c r="B147" s="282">
        <f>'A6 Exploitation'!D452</f>
        <v>0</v>
      </c>
      <c r="C147" s="282"/>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1" t="s">
        <v>402</v>
      </c>
      <c r="C150" s="281"/>
      <c r="D150" s="199"/>
      <c r="E150" s="199"/>
      <c r="F150" s="199"/>
      <c r="G150" s="199"/>
      <c r="H150" s="199"/>
      <c r="I150" s="199"/>
      <c r="J150" s="198" t="str">
        <f>D18</f>
        <v>Medina Jedida</v>
      </c>
    </row>
    <row r="151" spans="1:10" ht="33" customHeight="1" x14ac:dyDescent="0.25">
      <c r="A151" s="207" t="s">
        <v>383</v>
      </c>
      <c r="B151" s="282">
        <f>'A1 Exploitation'!D462</f>
        <v>0.875</v>
      </c>
      <c r="C151" s="282"/>
      <c r="D151" s="199"/>
      <c r="E151" s="199"/>
      <c r="F151" s="199"/>
      <c r="G151" s="199"/>
      <c r="H151" s="199"/>
      <c r="I151" s="199"/>
    </row>
    <row r="152" spans="1:10" ht="33" customHeight="1" x14ac:dyDescent="0.25">
      <c r="A152" s="206" t="s">
        <v>384</v>
      </c>
      <c r="B152" s="282">
        <f>'A2 Exploitation'!D462</f>
        <v>0.875</v>
      </c>
      <c r="C152" s="282"/>
      <c r="D152" s="199"/>
      <c r="E152" s="199"/>
      <c r="F152" s="199"/>
      <c r="G152" s="199"/>
      <c r="H152" s="199"/>
      <c r="I152" s="199"/>
    </row>
    <row r="153" spans="1:10" ht="33" customHeight="1" x14ac:dyDescent="0.25">
      <c r="A153" s="207" t="s">
        <v>385</v>
      </c>
      <c r="B153" s="282">
        <f>'A3 Exploitation'!D462</f>
        <v>1</v>
      </c>
      <c r="C153" s="282"/>
      <c r="D153" s="199"/>
      <c r="E153" s="199"/>
      <c r="F153" s="199"/>
      <c r="G153" s="199"/>
      <c r="H153" s="199"/>
      <c r="I153" s="199"/>
    </row>
    <row r="154" spans="1:10" ht="33" customHeight="1" x14ac:dyDescent="0.25">
      <c r="A154" s="207" t="s">
        <v>386</v>
      </c>
      <c r="B154" s="282">
        <f>'A4 Exploitation'!D462</f>
        <v>1</v>
      </c>
      <c r="C154" s="282"/>
      <c r="D154" s="199"/>
      <c r="E154" s="199"/>
      <c r="F154" s="199"/>
      <c r="G154" s="199"/>
      <c r="H154" s="199"/>
      <c r="I154" s="199"/>
    </row>
    <row r="155" spans="1:10" ht="33" customHeight="1" x14ac:dyDescent="0.25">
      <c r="A155" s="206" t="s">
        <v>387</v>
      </c>
      <c r="B155" s="282">
        <f>'A5 Exploitation'!D462</f>
        <v>0</v>
      </c>
      <c r="C155" s="282"/>
      <c r="D155" s="199"/>
      <c r="E155" s="199"/>
      <c r="F155" s="199"/>
      <c r="G155" s="199"/>
      <c r="H155" s="199"/>
      <c r="I155" s="199"/>
    </row>
    <row r="156" spans="1:10" ht="33" customHeight="1" x14ac:dyDescent="0.25">
      <c r="A156" s="206" t="s">
        <v>388</v>
      </c>
      <c r="B156" s="282">
        <f>'A6 Exploitation'!D462</f>
        <v>0</v>
      </c>
      <c r="C156" s="282"/>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1" t="s">
        <v>403</v>
      </c>
      <c r="C159" s="281"/>
      <c r="D159" s="199"/>
      <c r="E159" s="199"/>
      <c r="F159" s="199"/>
      <c r="G159" s="199"/>
      <c r="H159" s="199"/>
      <c r="I159" s="199"/>
      <c r="J159" s="198" t="str">
        <f>D18</f>
        <v>Medina Jedida</v>
      </c>
    </row>
    <row r="160" spans="1:10" ht="33" customHeight="1" x14ac:dyDescent="0.25">
      <c r="A160" s="207" t="s">
        <v>383</v>
      </c>
      <c r="B160" s="282">
        <f>'A1 Exploitation'!D471</f>
        <v>1</v>
      </c>
      <c r="C160" s="282"/>
      <c r="D160" s="199"/>
      <c r="E160" s="199"/>
      <c r="F160" s="199"/>
      <c r="G160" s="199"/>
      <c r="H160" s="199"/>
      <c r="I160" s="199"/>
    </row>
    <row r="161" spans="1:10" ht="33" customHeight="1" x14ac:dyDescent="0.25">
      <c r="A161" s="206" t="s">
        <v>384</v>
      </c>
      <c r="B161" s="282">
        <f>'A2 Exploitation'!D471</f>
        <v>1</v>
      </c>
      <c r="C161" s="282"/>
      <c r="D161" s="199"/>
      <c r="E161" s="199"/>
      <c r="F161" s="199"/>
      <c r="G161" s="199"/>
      <c r="H161" s="199"/>
      <c r="I161" s="199"/>
    </row>
    <row r="162" spans="1:10" ht="33" customHeight="1" x14ac:dyDescent="0.25">
      <c r="A162" s="207" t="s">
        <v>385</v>
      </c>
      <c r="B162" s="282">
        <f>'A3 Exploitation'!D471</f>
        <v>1</v>
      </c>
      <c r="C162" s="282"/>
      <c r="D162" s="199"/>
      <c r="E162" s="199"/>
      <c r="F162" s="199"/>
      <c r="G162" s="199"/>
      <c r="H162" s="199"/>
      <c r="I162" s="199"/>
    </row>
    <row r="163" spans="1:10" ht="33" customHeight="1" x14ac:dyDescent="0.25">
      <c r="A163" s="207" t="s">
        <v>386</v>
      </c>
      <c r="B163" s="282">
        <f>'A4 Exploitation'!D471</f>
        <v>1</v>
      </c>
      <c r="C163" s="282"/>
      <c r="D163" s="199"/>
      <c r="E163" s="199"/>
      <c r="F163" s="199"/>
      <c r="G163" s="199"/>
      <c r="H163" s="199"/>
      <c r="I163" s="199"/>
    </row>
    <row r="164" spans="1:10" ht="33" customHeight="1" x14ac:dyDescent="0.25">
      <c r="A164" s="206" t="s">
        <v>387</v>
      </c>
      <c r="B164" s="282">
        <f>'A5 Exploitation'!D471</f>
        <v>0</v>
      </c>
      <c r="C164" s="282"/>
      <c r="D164" s="199"/>
      <c r="E164" s="199"/>
      <c r="F164" s="199"/>
      <c r="G164" s="199"/>
      <c r="H164" s="199"/>
      <c r="I164" s="199"/>
    </row>
    <row r="165" spans="1:10" ht="33" customHeight="1" x14ac:dyDescent="0.25">
      <c r="A165" s="206" t="s">
        <v>388</v>
      </c>
      <c r="B165" s="282">
        <f>'A6 Exploitation'!D471</f>
        <v>0</v>
      </c>
      <c r="C165" s="282"/>
      <c r="D165" s="199"/>
      <c r="E165" s="199"/>
      <c r="F165" s="199"/>
      <c r="G165" s="199"/>
      <c r="H165" s="199"/>
      <c r="I165" s="199"/>
    </row>
    <row r="166" spans="1:10" ht="18" x14ac:dyDescent="0.25">
      <c r="A166" s="209"/>
      <c r="B166" s="285"/>
      <c r="C166" s="285"/>
      <c r="D166" s="199"/>
      <c r="E166" s="199"/>
      <c r="F166" s="199"/>
      <c r="G166" s="199"/>
      <c r="H166" s="199"/>
      <c r="I166" s="199"/>
    </row>
    <row r="167" spans="1:10" ht="18" x14ac:dyDescent="0.25">
      <c r="A167" s="209"/>
      <c r="B167" s="285"/>
      <c r="C167" s="285"/>
      <c r="D167" s="199"/>
      <c r="E167" s="199"/>
      <c r="F167" s="199"/>
      <c r="G167" s="199"/>
      <c r="H167" s="199"/>
      <c r="I167" s="199"/>
    </row>
    <row r="168" spans="1:10" ht="33" customHeight="1" x14ac:dyDescent="0.25">
      <c r="A168" s="206" t="s">
        <v>381</v>
      </c>
      <c r="B168" s="281" t="s">
        <v>404</v>
      </c>
      <c r="C168" s="281"/>
      <c r="D168" s="199"/>
      <c r="E168" s="199"/>
      <c r="F168" s="199"/>
      <c r="G168" s="199"/>
      <c r="H168" s="199"/>
      <c r="I168" s="199"/>
      <c r="J168" s="198" t="str">
        <f>D18</f>
        <v>Medina Jedida</v>
      </c>
    </row>
    <row r="169" spans="1:10" ht="33" customHeight="1" x14ac:dyDescent="0.25">
      <c r="A169" s="207" t="s">
        <v>383</v>
      </c>
      <c r="B169" s="282">
        <f>'A1 Exploitation'!D492</f>
        <v>0.95</v>
      </c>
      <c r="C169" s="282"/>
      <c r="D169" s="199"/>
      <c r="E169" s="199"/>
      <c r="F169" s="199"/>
      <c r="G169" s="199"/>
      <c r="H169" s="199"/>
      <c r="I169" s="199"/>
    </row>
    <row r="170" spans="1:10" ht="33" customHeight="1" x14ac:dyDescent="0.25">
      <c r="A170" s="206" t="s">
        <v>384</v>
      </c>
      <c r="B170" s="282">
        <f>'A2 Exploitation'!D492</f>
        <v>0.86363636363636365</v>
      </c>
      <c r="C170" s="282"/>
      <c r="D170" s="199"/>
      <c r="E170" s="199"/>
      <c r="F170" s="199"/>
      <c r="G170" s="199"/>
      <c r="H170" s="199"/>
      <c r="I170" s="199"/>
    </row>
    <row r="171" spans="1:10" ht="33" customHeight="1" x14ac:dyDescent="0.25">
      <c r="A171" s="207" t="s">
        <v>385</v>
      </c>
      <c r="B171" s="282">
        <f>'A3 Exploitation'!D492</f>
        <v>1</v>
      </c>
      <c r="C171" s="282"/>
      <c r="D171" s="199"/>
      <c r="E171" s="199"/>
      <c r="F171" s="199"/>
      <c r="G171" s="199"/>
      <c r="H171" s="199"/>
      <c r="I171" s="199"/>
    </row>
    <row r="172" spans="1:10" ht="33" customHeight="1" x14ac:dyDescent="0.25">
      <c r="A172" s="207" t="s">
        <v>386</v>
      </c>
      <c r="B172" s="282">
        <f>'A4 Exploitation'!D492</f>
        <v>0.95833333333333337</v>
      </c>
      <c r="C172" s="282"/>
    </row>
    <row r="173" spans="1:10" ht="33" customHeight="1" x14ac:dyDescent="0.25">
      <c r="A173" s="206" t="s">
        <v>387</v>
      </c>
      <c r="B173" s="282">
        <f>'A5 Exploitation'!D492</f>
        <v>0</v>
      </c>
      <c r="C173" s="282"/>
    </row>
    <row r="174" spans="1:10" ht="33" customHeight="1" x14ac:dyDescent="0.25">
      <c r="A174" s="206" t="s">
        <v>388</v>
      </c>
      <c r="B174" s="282">
        <f>'A6 Exploitation'!D492</f>
        <v>0</v>
      </c>
      <c r="C174" s="282"/>
    </row>
    <row r="175" spans="1:10" ht="18.75" x14ac:dyDescent="0.25">
      <c r="A175" s="210"/>
      <c r="B175" s="203"/>
      <c r="C175" s="203"/>
    </row>
    <row r="176" spans="1:10" ht="18.75" x14ac:dyDescent="0.25">
      <c r="A176" s="210"/>
      <c r="B176" s="203"/>
      <c r="C176" s="203"/>
    </row>
    <row r="177" spans="1:10" ht="33" customHeight="1" x14ac:dyDescent="0.25">
      <c r="A177" s="206" t="s">
        <v>381</v>
      </c>
      <c r="B177" s="281" t="s">
        <v>405</v>
      </c>
      <c r="C177" s="281"/>
      <c r="J177" s="198" t="str">
        <f>D18</f>
        <v>Medina Jedida</v>
      </c>
    </row>
    <row r="178" spans="1:10" ht="33" customHeight="1" x14ac:dyDescent="0.25">
      <c r="A178" s="207" t="s">
        <v>383</v>
      </c>
      <c r="B178" s="282">
        <f>'A1 Exploitation'!D501</f>
        <v>1</v>
      </c>
      <c r="C178" s="282"/>
    </row>
    <row r="179" spans="1:10" ht="33" customHeight="1" x14ac:dyDescent="0.25">
      <c r="A179" s="206" t="s">
        <v>384</v>
      </c>
      <c r="B179" s="282">
        <f>'A2 Exploitation'!D501</f>
        <v>1</v>
      </c>
      <c r="C179" s="282"/>
    </row>
    <row r="180" spans="1:10" ht="33" customHeight="1" x14ac:dyDescent="0.25">
      <c r="A180" s="207" t="s">
        <v>385</v>
      </c>
      <c r="B180" s="282">
        <f>'A3 Exploitation'!D501</f>
        <v>1</v>
      </c>
      <c r="C180" s="282"/>
    </row>
    <row r="181" spans="1:10" ht="33" customHeight="1" x14ac:dyDescent="0.25">
      <c r="A181" s="207" t="s">
        <v>386</v>
      </c>
      <c r="B181" s="282">
        <f>'A4 Exploitation'!D501</f>
        <v>1</v>
      </c>
      <c r="C181" s="282"/>
    </row>
    <row r="182" spans="1:10" ht="33" customHeight="1" x14ac:dyDescent="0.25">
      <c r="A182" s="206" t="s">
        <v>387</v>
      </c>
      <c r="B182" s="282">
        <f>'A5 Exploitation'!D501</f>
        <v>0</v>
      </c>
      <c r="C182" s="282"/>
    </row>
    <row r="183" spans="1:10" ht="33" customHeight="1" x14ac:dyDescent="0.25">
      <c r="A183" s="206" t="s">
        <v>388</v>
      </c>
      <c r="B183" s="282">
        <f>'A6 Exploitation'!D501</f>
        <v>0</v>
      </c>
      <c r="C183" s="282"/>
    </row>
    <row r="184" spans="1:10" ht="18.75" x14ac:dyDescent="0.25">
      <c r="A184" s="210"/>
      <c r="B184" s="203"/>
      <c r="C184" s="203"/>
    </row>
    <row r="185" spans="1:10" ht="18.75" x14ac:dyDescent="0.25">
      <c r="A185" s="210"/>
      <c r="B185" s="203"/>
      <c r="C185" s="203"/>
    </row>
    <row r="186" spans="1:10" ht="33" customHeight="1" x14ac:dyDescent="0.25">
      <c r="A186" s="206" t="s">
        <v>381</v>
      </c>
      <c r="B186" s="281" t="s">
        <v>406</v>
      </c>
      <c r="C186" s="281"/>
      <c r="J186" s="198" t="str">
        <f>D18</f>
        <v>Medina Jedida</v>
      </c>
    </row>
    <row r="187" spans="1:10" ht="33" customHeight="1" x14ac:dyDescent="0.25">
      <c r="A187" s="207" t="s">
        <v>383</v>
      </c>
      <c r="B187" s="282">
        <f>'A1 Technique'!D198</f>
        <v>0.88317757009345799</v>
      </c>
      <c r="C187" s="282"/>
    </row>
    <row r="188" spans="1:10" ht="33" customHeight="1" x14ac:dyDescent="0.25">
      <c r="A188" s="206" t="s">
        <v>384</v>
      </c>
      <c r="B188" s="282">
        <f>'A2 Technique'!D198</f>
        <v>0.89351851851851849</v>
      </c>
      <c r="C188" s="282"/>
    </row>
    <row r="189" spans="1:10" ht="33" customHeight="1" x14ac:dyDescent="0.25">
      <c r="A189" s="207" t="s">
        <v>385</v>
      </c>
      <c r="B189" s="282">
        <f>'A3 Technique'!D198</f>
        <v>0.9107142857142857</v>
      </c>
      <c r="C189" s="282"/>
    </row>
    <row r="190" spans="1:10" ht="33" customHeight="1" x14ac:dyDescent="0.25">
      <c r="A190" s="207" t="s">
        <v>386</v>
      </c>
      <c r="B190" s="282">
        <f>'A4 Technique'!D198</f>
        <v>0.9330357142857143</v>
      </c>
      <c r="C190" s="282"/>
    </row>
    <row r="191" spans="1:10" ht="33" customHeight="1" x14ac:dyDescent="0.25">
      <c r="A191" s="206" t="s">
        <v>387</v>
      </c>
      <c r="B191" s="282">
        <f>'A5 Technique'!D198</f>
        <v>0</v>
      </c>
      <c r="C191" s="282"/>
    </row>
    <row r="192" spans="1:10" ht="33" customHeight="1" x14ac:dyDescent="0.25">
      <c r="A192" s="206" t="s">
        <v>388</v>
      </c>
      <c r="B192" s="282">
        <f>'A6 Technique'!D198</f>
        <v>0</v>
      </c>
      <c r="C192" s="282"/>
    </row>
  </sheetData>
  <sheetProtection algorithmName="SHA-512" hashValue="NEbuSqRGsj3XGDLMGzEAASsIwmSNZv5GNY2bbofkik0lzB9YcyVxoETdwPSG8Y4vNn/3prwg/rbH1Uz76mUMXg==" saltValue="Zfae+JtQYM7OtN13/NYin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56" orientation="portrait" horizontalDpi="1200" verticalDpi="1200" r:id="rId1"/>
  <rowBreaks count="4" manualBreakCount="4">
    <brk id="49" max="16383" man="1"/>
    <brk id="94" max="16383" man="1"/>
    <brk id="121" max="16383" man="1"/>
    <brk id="166"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95" zoomScale="70" zoomScaleNormal="70" workbookViewId="0">
      <selection activeCell="E317" sqref="E31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5">
      <c r="A8" s="294" t="str">
        <f>'Page de garde'!D18</f>
        <v>Medina Jedida</v>
      </c>
      <c r="B8" s="294"/>
      <c r="C8" s="294"/>
      <c r="D8" s="294"/>
      <c r="E8" s="294"/>
      <c r="F8" s="294"/>
      <c r="G8" s="216"/>
      <c r="H8" s="216"/>
      <c r="I8" s="213"/>
    </row>
    <row r="9" spans="1:9" ht="24.75" x14ac:dyDescent="0.5">
      <c r="A9" s="38" t="s">
        <v>44</v>
      </c>
      <c r="B9" s="295"/>
      <c r="C9" s="295"/>
      <c r="D9" s="295"/>
      <c r="E9" s="295"/>
      <c r="F9" s="295"/>
      <c r="G9" s="216"/>
      <c r="H9" s="216"/>
      <c r="I9" s="213"/>
    </row>
    <row r="10" spans="1:9" ht="24" x14ac:dyDescent="0.45">
      <c r="A10" s="39" t="s">
        <v>46</v>
      </c>
      <c r="B10" s="297"/>
      <c r="C10" s="297"/>
      <c r="D10" s="297"/>
      <c r="E10" s="297"/>
      <c r="F10" s="297"/>
      <c r="G10" s="216"/>
      <c r="H10" s="216"/>
      <c r="I10" s="213"/>
    </row>
    <row r="11" spans="1:9" ht="24.75" x14ac:dyDescent="0.5">
      <c r="A11" s="38" t="s">
        <v>45</v>
      </c>
      <c r="B11" s="291"/>
      <c r="C11" s="291"/>
      <c r="D11" s="291"/>
      <c r="E11" s="291"/>
      <c r="F11" s="291"/>
      <c r="G11" s="216"/>
      <c r="H11" s="216"/>
      <c r="I11" s="213"/>
    </row>
    <row r="12" spans="1:9" ht="24.75" x14ac:dyDescent="0.5">
      <c r="A12" s="38" t="s">
        <v>276</v>
      </c>
      <c r="B12" s="298">
        <f>D505</f>
        <v>0</v>
      </c>
      <c r="C12" s="298"/>
      <c r="D12" s="298"/>
      <c r="E12" s="298"/>
      <c r="F12" s="298"/>
      <c r="G12" s="216"/>
      <c r="H12" s="216"/>
      <c r="I12" s="21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303" t="s">
        <v>1</v>
      </c>
      <c r="B18" s="304"/>
      <c r="C18" s="304"/>
      <c r="D18" s="304"/>
      <c r="E18" s="304"/>
      <c r="F18" s="30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58"/>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58"/>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efgua+yGCIjB2vaY5BcCqiL8EJfLts/cRc2pZDIgDcgd0LiEawfX+2K3IiulGbVPklEm9Cb/urAY1g2Fnd+E/g==" saltValue="sRgLUtn/GwgGqSMWYlql/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5">
      <c r="A7" s="294" t="str">
        <f>'A1 Exploitation'!A8:F8</f>
        <v>Medina Jedida</v>
      </c>
      <c r="B7" s="294"/>
      <c r="C7" s="294"/>
      <c r="D7" s="294"/>
      <c r="E7" s="294"/>
      <c r="F7" s="294"/>
      <c r="G7" s="216"/>
      <c r="H7" s="216"/>
      <c r="I7" s="216"/>
    </row>
    <row r="8" spans="1:9" s="36" customFormat="1" ht="24.75" x14ac:dyDescent="0.5">
      <c r="A8" s="38" t="s">
        <v>44</v>
      </c>
      <c r="B8" s="318">
        <f>'A5 Exploitation'!B9:F9</f>
        <v>0</v>
      </c>
      <c r="C8" s="318"/>
      <c r="D8" s="318"/>
      <c r="E8" s="318"/>
      <c r="F8" s="318"/>
      <c r="G8" s="216"/>
      <c r="H8" s="216"/>
      <c r="I8" s="216"/>
    </row>
    <row r="9" spans="1:9" s="36" customFormat="1" ht="24" x14ac:dyDescent="0.45">
      <c r="A9" s="39" t="s">
        <v>46</v>
      </c>
      <c r="B9" s="319">
        <f>'A5 Exploitation'!B10:F10</f>
        <v>0</v>
      </c>
      <c r="C9" s="319"/>
      <c r="D9" s="319"/>
      <c r="E9" s="319"/>
      <c r="F9" s="319"/>
      <c r="G9" s="216"/>
      <c r="H9" s="216"/>
      <c r="I9" s="216"/>
    </row>
    <row r="10" spans="1:9" s="36" customFormat="1" ht="24.75" x14ac:dyDescent="0.5">
      <c r="A10" s="38" t="s">
        <v>45</v>
      </c>
      <c r="B10" s="316">
        <f>'A5 Exploitation'!B11:F11</f>
        <v>0</v>
      </c>
      <c r="C10" s="316"/>
      <c r="D10" s="316"/>
      <c r="E10" s="316"/>
      <c r="F10" s="316"/>
      <c r="G10" s="216"/>
      <c r="H10" s="216"/>
      <c r="I10" s="216"/>
    </row>
    <row r="11" spans="1:9" s="36" customFormat="1" ht="24.75" x14ac:dyDescent="0.5">
      <c r="A11" s="38" t="s">
        <v>341</v>
      </c>
      <c r="B11" s="308">
        <f>D198</f>
        <v>0</v>
      </c>
      <c r="C11" s="308"/>
      <c r="D11" s="308"/>
      <c r="E11" s="308"/>
      <c r="F11" s="308"/>
      <c r="G11" s="216"/>
      <c r="H11" s="216"/>
      <c r="I11" s="21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1" t="s">
        <v>38</v>
      </c>
      <c r="B22" s="312"/>
      <c r="C22" s="313"/>
      <c r="D22" s="215">
        <f>SUM(B17:C21)</f>
        <v>0</v>
      </c>
    </row>
    <row r="23" spans="1:6" x14ac:dyDescent="0.3">
      <c r="A23" s="305" t="s">
        <v>342</v>
      </c>
      <c r="B23" s="306"/>
      <c r="C23" s="307"/>
      <c r="D23" s="65">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5" t="s">
        <v>38</v>
      </c>
      <c r="B32" s="306"/>
      <c r="C32" s="307"/>
      <c r="D32" s="214">
        <f>SUM(B26:C31)</f>
        <v>0</v>
      </c>
    </row>
    <row r="33" spans="1:6" x14ac:dyDescent="0.3">
      <c r="A33" s="305" t="s">
        <v>342</v>
      </c>
      <c r="B33" s="306"/>
      <c r="C33" s="307"/>
      <c r="D33" s="65">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5" t="s">
        <v>38</v>
      </c>
      <c r="B41" s="306"/>
      <c r="C41" s="307"/>
      <c r="D41" s="214">
        <f>SUM(B36:C40)</f>
        <v>0</v>
      </c>
      <c r="E41" s="37"/>
      <c r="F41" s="37"/>
    </row>
    <row r="42" spans="1:6" s="50" customFormat="1" x14ac:dyDescent="0.3">
      <c r="A42" s="305" t="s">
        <v>342</v>
      </c>
      <c r="B42" s="306"/>
      <c r="C42" s="307"/>
      <c r="D42" s="65">
        <f>D41/(COUNT(B36:C40)*2)</f>
        <v>0</v>
      </c>
      <c r="E42" s="37"/>
      <c r="F42" s="37"/>
    </row>
    <row r="43" spans="1:6" s="50" customFormat="1" x14ac:dyDescent="0.3">
      <c r="A43" s="90"/>
      <c r="B43" s="91"/>
      <c r="C43" s="91"/>
      <c r="D43" s="92"/>
    </row>
    <row r="44" spans="1:6" ht="19.5" x14ac:dyDescent="0.4">
      <c r="A44" s="320" t="s">
        <v>21</v>
      </c>
      <c r="B44" s="321"/>
      <c r="C44" s="321"/>
      <c r="D44" s="321"/>
      <c r="E44" s="321"/>
      <c r="F44" s="32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0</v>
      </c>
    </row>
    <row r="52" spans="1:6" x14ac:dyDescent="0.3">
      <c r="A52" s="305" t="s">
        <v>342</v>
      </c>
      <c r="B52" s="306"/>
      <c r="C52" s="307"/>
      <c r="D52" s="65">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5" t="s">
        <v>38</v>
      </c>
      <c r="B62" s="306"/>
      <c r="C62" s="307"/>
      <c r="D62" s="214">
        <f>SUM(B55:C61)</f>
        <v>0</v>
      </c>
    </row>
    <row r="63" spans="1:6" x14ac:dyDescent="0.3">
      <c r="A63" s="305" t="s">
        <v>342</v>
      </c>
      <c r="B63" s="306"/>
      <c r="C63" s="307"/>
      <c r="D63" s="65">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5" t="s">
        <v>38</v>
      </c>
      <c r="B83" s="306"/>
      <c r="C83" s="307"/>
      <c r="D83" s="214">
        <f>SUM(B66:C82)</f>
        <v>0</v>
      </c>
    </row>
    <row r="84" spans="1:6" x14ac:dyDescent="0.3">
      <c r="A84" s="305" t="s">
        <v>342</v>
      </c>
      <c r="B84" s="306"/>
      <c r="C84" s="307"/>
      <c r="D84" s="65">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5" t="s">
        <v>38</v>
      </c>
      <c r="B101" s="306"/>
      <c r="C101" s="307"/>
      <c r="D101" s="214">
        <f>SUM(B87:C100)</f>
        <v>0</v>
      </c>
    </row>
    <row r="102" spans="1:6" x14ac:dyDescent="0.3">
      <c r="A102" s="305" t="s">
        <v>342</v>
      </c>
      <c r="B102" s="306"/>
      <c r="C102" s="30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5" t="s">
        <v>38</v>
      </c>
      <c r="B117" s="306"/>
      <c r="C117" s="307"/>
      <c r="D117" s="214">
        <f>SUM(B106:C116)</f>
        <v>0</v>
      </c>
      <c r="E117" s="37"/>
      <c r="F117" s="37"/>
    </row>
    <row r="118" spans="1:6" s="50" customFormat="1" x14ac:dyDescent="0.3">
      <c r="A118" s="305" t="s">
        <v>342</v>
      </c>
      <c r="B118" s="306"/>
      <c r="C118" s="307"/>
      <c r="D118" s="65">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5" t="s">
        <v>38</v>
      </c>
      <c r="B132" s="306"/>
      <c r="C132" s="307"/>
      <c r="D132" s="214">
        <f>SUM(B121:C131)</f>
        <v>0</v>
      </c>
    </row>
    <row r="133" spans="1:6" x14ac:dyDescent="0.3">
      <c r="A133" s="305" t="s">
        <v>342</v>
      </c>
      <c r="B133" s="306"/>
      <c r="C133" s="307"/>
      <c r="D133" s="63">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5" t="s">
        <v>38</v>
      </c>
      <c r="B148" s="306"/>
      <c r="C148" s="307"/>
      <c r="D148" s="214">
        <f>SUM(B136:C147)</f>
        <v>0</v>
      </c>
    </row>
    <row r="149" spans="1:6" x14ac:dyDescent="0.3">
      <c r="A149" s="305" t="s">
        <v>342</v>
      </c>
      <c r="B149" s="306"/>
      <c r="C149" s="307"/>
      <c r="D149" s="65">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5" t="s">
        <v>38</v>
      </c>
      <c r="B160" s="312"/>
      <c r="C160" s="313"/>
      <c r="D160" s="215">
        <f>SUM(B152:C159)</f>
        <v>0</v>
      </c>
    </row>
    <row r="161" spans="1:6" x14ac:dyDescent="0.3">
      <c r="A161" s="305" t="s">
        <v>342</v>
      </c>
      <c r="B161" s="306"/>
      <c r="C161" s="307"/>
      <c r="D161" s="65">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5" t="s">
        <v>38</v>
      </c>
      <c r="B168" s="306"/>
      <c r="C168" s="307"/>
      <c r="D168" s="214">
        <f>SUM(B164:C167)</f>
        <v>0</v>
      </c>
    </row>
    <row r="169" spans="1:6" x14ac:dyDescent="0.3">
      <c r="A169" s="305" t="s">
        <v>342</v>
      </c>
      <c r="B169" s="306"/>
      <c r="C169" s="307"/>
      <c r="D169" s="65">
        <f>D168/(COUNT(B164:C167)*2)</f>
        <v>0</v>
      </c>
    </row>
    <row r="170" spans="1:6" s="50" customFormat="1" x14ac:dyDescent="0.3">
      <c r="A170" s="54"/>
      <c r="B170" s="55"/>
      <c r="C170" s="55"/>
      <c r="D170" s="56"/>
    </row>
    <row r="171" spans="1:6" ht="19.5" x14ac:dyDescent="0.4">
      <c r="A171" s="322" t="s">
        <v>17</v>
      </c>
      <c r="B171" s="323"/>
      <c r="C171" s="323"/>
      <c r="D171" s="323"/>
      <c r="E171" s="323"/>
      <c r="F171" s="32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5" t="s">
        <v>38</v>
      </c>
      <c r="B176" s="306"/>
      <c r="C176" s="307"/>
      <c r="D176" s="214">
        <f>SUM(B172:C175)</f>
        <v>0</v>
      </c>
    </row>
    <row r="177" spans="1:6" x14ac:dyDescent="0.3">
      <c r="A177" s="305" t="s">
        <v>342</v>
      </c>
      <c r="B177" s="306"/>
      <c r="C177" s="307"/>
      <c r="D177" s="65">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5" t="s">
        <v>38</v>
      </c>
      <c r="B185" s="306"/>
      <c r="C185" s="307"/>
      <c r="D185" s="214">
        <f>SUM(B180:C184)</f>
        <v>0</v>
      </c>
    </row>
    <row r="186" spans="1:6" x14ac:dyDescent="0.3">
      <c r="A186" s="305" t="s">
        <v>342</v>
      </c>
      <c r="B186" s="306"/>
      <c r="C186" s="307"/>
      <c r="D186" s="65">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5" t="s">
        <v>38</v>
      </c>
      <c r="B193" s="306"/>
      <c r="C193" s="307"/>
      <c r="D193" s="97">
        <f>SUM(B189:C192)</f>
        <v>0</v>
      </c>
    </row>
    <row r="194" spans="1:4" x14ac:dyDescent="0.3">
      <c r="A194" s="305" t="s">
        <v>342</v>
      </c>
      <c r="B194" s="306"/>
      <c r="C194" s="30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5">
      <c r="A8" s="294" t="str">
        <f>'Page de garde'!D18</f>
        <v>Medina Jedida</v>
      </c>
      <c r="B8" s="294"/>
      <c r="C8" s="294"/>
      <c r="D8" s="294"/>
      <c r="E8" s="294"/>
      <c r="F8" s="294"/>
      <c r="G8" s="216"/>
      <c r="H8" s="216"/>
      <c r="I8" s="213"/>
    </row>
    <row r="9" spans="1:9" ht="24.75" x14ac:dyDescent="0.5">
      <c r="A9" s="38" t="s">
        <v>44</v>
      </c>
      <c r="B9" s="295"/>
      <c r="C9" s="295"/>
      <c r="D9" s="295"/>
      <c r="E9" s="295"/>
      <c r="F9" s="295"/>
      <c r="G9" s="216"/>
      <c r="H9" s="216"/>
      <c r="I9" s="213"/>
    </row>
    <row r="10" spans="1:9" ht="24" x14ac:dyDescent="0.45">
      <c r="A10" s="39" t="s">
        <v>46</v>
      </c>
      <c r="B10" s="297"/>
      <c r="C10" s="297"/>
      <c r="D10" s="297"/>
      <c r="E10" s="297"/>
      <c r="F10" s="297"/>
      <c r="G10" s="216"/>
      <c r="H10" s="216"/>
      <c r="I10" s="213"/>
    </row>
    <row r="11" spans="1:9" ht="24.75" x14ac:dyDescent="0.5">
      <c r="A11" s="38" t="s">
        <v>45</v>
      </c>
      <c r="B11" s="291"/>
      <c r="C11" s="291"/>
      <c r="D11" s="291"/>
      <c r="E11" s="291"/>
      <c r="F11" s="291"/>
      <c r="G11" s="216"/>
      <c r="H11" s="216"/>
      <c r="I11" s="213"/>
    </row>
    <row r="12" spans="1:9" ht="24.75" x14ac:dyDescent="0.5">
      <c r="A12" s="38" t="s">
        <v>276</v>
      </c>
      <c r="B12" s="298">
        <f>D505</f>
        <v>0</v>
      </c>
      <c r="C12" s="298"/>
      <c r="D12" s="298"/>
      <c r="E12" s="298"/>
      <c r="F12" s="298"/>
      <c r="G12" s="216"/>
      <c r="H12" s="216"/>
      <c r="I12" s="21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303" t="s">
        <v>1</v>
      </c>
      <c r="B18" s="304"/>
      <c r="C18" s="304"/>
      <c r="D18" s="304"/>
      <c r="E18" s="304"/>
      <c r="F18" s="30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5">
      <c r="A7" s="294" t="str">
        <f>'A1 Exploitation'!A8:F8</f>
        <v>Medina Jedida</v>
      </c>
      <c r="B7" s="294"/>
      <c r="C7" s="294"/>
      <c r="D7" s="294"/>
      <c r="E7" s="294"/>
      <c r="F7" s="294"/>
      <c r="G7" s="216"/>
      <c r="H7" s="216"/>
      <c r="I7" s="216"/>
    </row>
    <row r="8" spans="1:9" s="36" customFormat="1" ht="24.75" x14ac:dyDescent="0.5">
      <c r="A8" s="38" t="s">
        <v>44</v>
      </c>
      <c r="B8" s="318">
        <f>'A6 Exploitation'!B9:F9</f>
        <v>0</v>
      </c>
      <c r="C8" s="318"/>
      <c r="D8" s="318"/>
      <c r="E8" s="318"/>
      <c r="F8" s="318"/>
      <c r="G8" s="216"/>
      <c r="H8" s="216"/>
      <c r="I8" s="216"/>
    </row>
    <row r="9" spans="1:9" s="36" customFormat="1" ht="24" x14ac:dyDescent="0.45">
      <c r="A9" s="39" t="s">
        <v>46</v>
      </c>
      <c r="B9" s="319">
        <f>'A6 Exploitation'!B10:F10</f>
        <v>0</v>
      </c>
      <c r="C9" s="319"/>
      <c r="D9" s="319"/>
      <c r="E9" s="319"/>
      <c r="F9" s="319"/>
      <c r="G9" s="216"/>
      <c r="H9" s="216"/>
      <c r="I9" s="216"/>
    </row>
    <row r="10" spans="1:9" s="36" customFormat="1" ht="24.75" x14ac:dyDescent="0.5">
      <c r="A10" s="38" t="s">
        <v>45</v>
      </c>
      <c r="B10" s="316">
        <f>'A6 Exploitation'!B11:F11</f>
        <v>0</v>
      </c>
      <c r="C10" s="316"/>
      <c r="D10" s="316"/>
      <c r="E10" s="316"/>
      <c r="F10" s="316"/>
      <c r="G10" s="216"/>
      <c r="H10" s="216"/>
      <c r="I10" s="216"/>
    </row>
    <row r="11" spans="1:9" s="36" customFormat="1" ht="24.75" x14ac:dyDescent="0.5">
      <c r="A11" s="38" t="s">
        <v>341</v>
      </c>
      <c r="B11" s="308">
        <f>D198</f>
        <v>0</v>
      </c>
      <c r="C11" s="308"/>
      <c r="D11" s="308"/>
      <c r="E11" s="308"/>
      <c r="F11" s="308"/>
      <c r="G11" s="216"/>
      <c r="H11" s="216"/>
      <c r="I11" s="21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1" t="s">
        <v>38</v>
      </c>
      <c r="B22" s="312"/>
      <c r="C22" s="313"/>
      <c r="D22" s="215">
        <f>SUM(B17:C21)</f>
        <v>0</v>
      </c>
    </row>
    <row r="23" spans="1:6" x14ac:dyDescent="0.3">
      <c r="A23" s="305" t="s">
        <v>342</v>
      </c>
      <c r="B23" s="306"/>
      <c r="C23" s="307"/>
      <c r="D23" s="65">
        <f>D22/(COUNT(B17:C21)*2)</f>
        <v>0</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5" t="s">
        <v>38</v>
      </c>
      <c r="B32" s="306"/>
      <c r="C32" s="307"/>
      <c r="D32" s="214">
        <f>SUM(B26:C31)</f>
        <v>0</v>
      </c>
    </row>
    <row r="33" spans="1:6" x14ac:dyDescent="0.3">
      <c r="A33" s="305" t="s">
        <v>342</v>
      </c>
      <c r="B33" s="306"/>
      <c r="C33" s="307"/>
      <c r="D33" s="65">
        <f>D32/(COUNT(B26:C31)*2)</f>
        <v>0</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5" t="s">
        <v>38</v>
      </c>
      <c r="B41" s="306"/>
      <c r="C41" s="307"/>
      <c r="D41" s="214">
        <f>SUM(B36:C40)</f>
        <v>0</v>
      </c>
      <c r="E41" s="37"/>
      <c r="F41" s="37"/>
    </row>
    <row r="42" spans="1:6" s="50" customFormat="1" x14ac:dyDescent="0.3">
      <c r="A42" s="305" t="s">
        <v>342</v>
      </c>
      <c r="B42" s="306"/>
      <c r="C42" s="307"/>
      <c r="D42" s="65">
        <f>D41/(COUNT(B36:C40)*2)</f>
        <v>0</v>
      </c>
      <c r="E42" s="37"/>
      <c r="F42" s="37"/>
    </row>
    <row r="43" spans="1:6" s="50" customFormat="1" x14ac:dyDescent="0.3">
      <c r="A43" s="90"/>
      <c r="B43" s="91"/>
      <c r="C43" s="91"/>
      <c r="D43" s="92"/>
    </row>
    <row r="44" spans="1:6" ht="19.5" x14ac:dyDescent="0.4">
      <c r="A44" s="320" t="s">
        <v>21</v>
      </c>
      <c r="B44" s="321"/>
      <c r="C44" s="321"/>
      <c r="D44" s="321"/>
      <c r="E44" s="321"/>
      <c r="F44" s="32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0</v>
      </c>
    </row>
    <row r="52" spans="1:6" x14ac:dyDescent="0.3">
      <c r="A52" s="305" t="s">
        <v>342</v>
      </c>
      <c r="B52" s="306"/>
      <c r="C52" s="307"/>
      <c r="D52" s="65">
        <f>D51/(COUNT(B45:C50)*2)</f>
        <v>0</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5" t="s">
        <v>38</v>
      </c>
      <c r="B62" s="306"/>
      <c r="C62" s="307"/>
      <c r="D62" s="214">
        <f>SUM(B55:C61)</f>
        <v>0</v>
      </c>
    </row>
    <row r="63" spans="1:6" x14ac:dyDescent="0.3">
      <c r="A63" s="305" t="s">
        <v>342</v>
      </c>
      <c r="B63" s="306"/>
      <c r="C63" s="307"/>
      <c r="D63" s="65">
        <f>D62/(COUNT(B55:C61)*2)</f>
        <v>0</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5" t="s">
        <v>38</v>
      </c>
      <c r="B83" s="306"/>
      <c r="C83" s="307"/>
      <c r="D83" s="214">
        <f>SUM(B66:C82)</f>
        <v>0</v>
      </c>
    </row>
    <row r="84" spans="1:6" x14ac:dyDescent="0.3">
      <c r="A84" s="305" t="s">
        <v>342</v>
      </c>
      <c r="B84" s="306"/>
      <c r="C84" s="307"/>
      <c r="D84" s="65">
        <f>D83/(COUNT(B66:C82)*2)</f>
        <v>0</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5" t="s">
        <v>38</v>
      </c>
      <c r="B101" s="306"/>
      <c r="C101" s="307"/>
      <c r="D101" s="214">
        <f>SUM(B87:C100)</f>
        <v>0</v>
      </c>
    </row>
    <row r="102" spans="1:6" x14ac:dyDescent="0.3">
      <c r="A102" s="305" t="s">
        <v>342</v>
      </c>
      <c r="B102" s="306"/>
      <c r="C102" s="30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5" t="s">
        <v>38</v>
      </c>
      <c r="B117" s="306"/>
      <c r="C117" s="307"/>
      <c r="D117" s="214">
        <f>SUM(B106:C116)</f>
        <v>0</v>
      </c>
      <c r="E117" s="37"/>
      <c r="F117" s="37"/>
    </row>
    <row r="118" spans="1:6" s="50" customFormat="1" x14ac:dyDescent="0.3">
      <c r="A118" s="305" t="s">
        <v>342</v>
      </c>
      <c r="B118" s="306"/>
      <c r="C118" s="307"/>
      <c r="D118" s="65">
        <f>D117/(COUNT(B106:C116)*2)</f>
        <v>0</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5" t="s">
        <v>38</v>
      </c>
      <c r="B132" s="306"/>
      <c r="C132" s="307"/>
      <c r="D132" s="214">
        <f>SUM(B121:C131)</f>
        <v>0</v>
      </c>
    </row>
    <row r="133" spans="1:6" x14ac:dyDescent="0.3">
      <c r="A133" s="305" t="s">
        <v>342</v>
      </c>
      <c r="B133" s="306"/>
      <c r="C133" s="307"/>
      <c r="D133" s="63">
        <f>D132/(COUNT(B121:C131)*2)</f>
        <v>0</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5" t="s">
        <v>38</v>
      </c>
      <c r="B148" s="306"/>
      <c r="C148" s="307"/>
      <c r="D148" s="214">
        <f>SUM(B136:C147)</f>
        <v>0</v>
      </c>
    </row>
    <row r="149" spans="1:6" x14ac:dyDescent="0.3">
      <c r="A149" s="305" t="s">
        <v>342</v>
      </c>
      <c r="B149" s="306"/>
      <c r="C149" s="307"/>
      <c r="D149" s="65">
        <f>D148/(COUNT(B136:C147)*2)</f>
        <v>0</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5" t="s">
        <v>38</v>
      </c>
      <c r="B160" s="312"/>
      <c r="C160" s="313"/>
      <c r="D160" s="215">
        <f>SUM(B152:C159)</f>
        <v>0</v>
      </c>
    </row>
    <row r="161" spans="1:6" x14ac:dyDescent="0.3">
      <c r="A161" s="305" t="s">
        <v>342</v>
      </c>
      <c r="B161" s="306"/>
      <c r="C161" s="307"/>
      <c r="D161" s="65">
        <f>D160/(COUNT(B152:C159)*2)</f>
        <v>0</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5" t="s">
        <v>38</v>
      </c>
      <c r="B168" s="306"/>
      <c r="C168" s="307"/>
      <c r="D168" s="214">
        <f>SUM(B164:C167)</f>
        <v>0</v>
      </c>
    </row>
    <row r="169" spans="1:6" x14ac:dyDescent="0.3">
      <c r="A169" s="305" t="s">
        <v>342</v>
      </c>
      <c r="B169" s="306"/>
      <c r="C169" s="307"/>
      <c r="D169" s="65">
        <f>D168/(COUNT(B164:C167)*2)</f>
        <v>0</v>
      </c>
    </row>
    <row r="170" spans="1:6" s="50" customFormat="1" x14ac:dyDescent="0.3">
      <c r="A170" s="54"/>
      <c r="B170" s="55"/>
      <c r="C170" s="55"/>
      <c r="D170" s="56"/>
    </row>
    <row r="171" spans="1:6" ht="19.5" x14ac:dyDescent="0.4">
      <c r="A171" s="322" t="s">
        <v>17</v>
      </c>
      <c r="B171" s="323"/>
      <c r="C171" s="323"/>
      <c r="D171" s="323"/>
      <c r="E171" s="323"/>
      <c r="F171" s="323"/>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5" t="s">
        <v>38</v>
      </c>
      <c r="B176" s="306"/>
      <c r="C176" s="307"/>
      <c r="D176" s="214">
        <f>SUM(B172:C175)</f>
        <v>0</v>
      </c>
    </row>
    <row r="177" spans="1:6" x14ac:dyDescent="0.3">
      <c r="A177" s="305" t="s">
        <v>342</v>
      </c>
      <c r="B177" s="306"/>
      <c r="C177" s="307"/>
      <c r="D177" s="65">
        <f>D176/(COUNT(B172:C175)*2)</f>
        <v>0</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5" t="s">
        <v>38</v>
      </c>
      <c r="B185" s="306"/>
      <c r="C185" s="307"/>
      <c r="D185" s="214">
        <f>SUM(B180:C184)</f>
        <v>0</v>
      </c>
    </row>
    <row r="186" spans="1:6" x14ac:dyDescent="0.3">
      <c r="A186" s="305" t="s">
        <v>342</v>
      </c>
      <c r="B186" s="306"/>
      <c r="C186" s="307"/>
      <c r="D186" s="65">
        <f>D185/(COUNT(B180:C184)*2)</f>
        <v>0</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5" t="s">
        <v>38</v>
      </c>
      <c r="B193" s="306"/>
      <c r="C193" s="307"/>
      <c r="D193" s="97">
        <f>SUM(B189:C192)</f>
        <v>0</v>
      </c>
    </row>
    <row r="194" spans="1:4" x14ac:dyDescent="0.3">
      <c r="A194" s="305" t="s">
        <v>342</v>
      </c>
      <c r="B194" s="306"/>
      <c r="C194" s="30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D53" sqref="D5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2"/>
      <c r="E1" s="292"/>
      <c r="F1" s="292"/>
      <c r="G1" s="292"/>
      <c r="H1" s="292"/>
      <c r="I1" s="292"/>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3" t="s">
        <v>201</v>
      </c>
      <c r="B7" s="293"/>
      <c r="C7" s="293"/>
      <c r="D7" s="293"/>
      <c r="E7" s="293"/>
      <c r="F7" s="293"/>
      <c r="G7" s="124"/>
      <c r="H7" s="124"/>
      <c r="I7" s="124"/>
    </row>
    <row r="8" spans="1:9" ht="29.25" x14ac:dyDescent="0.45">
      <c r="A8" s="294" t="str">
        <f>'Page de garde'!D18</f>
        <v>Medina Jedida</v>
      </c>
      <c r="B8" s="294"/>
      <c r="C8" s="294"/>
      <c r="D8" s="294"/>
      <c r="E8" s="294"/>
      <c r="F8" s="294"/>
      <c r="G8" s="126"/>
      <c r="H8" s="126"/>
      <c r="I8" s="124"/>
    </row>
    <row r="9" spans="1:9" ht="24" x14ac:dyDescent="0.45">
      <c r="A9" s="38" t="s">
        <v>44</v>
      </c>
      <c r="B9" s="295" t="s">
        <v>412</v>
      </c>
      <c r="C9" s="295"/>
      <c r="D9" s="295"/>
      <c r="E9" s="295"/>
      <c r="F9" s="295"/>
      <c r="G9" s="126"/>
      <c r="H9" s="126"/>
      <c r="I9" s="124"/>
    </row>
    <row r="10" spans="1:9" ht="24" x14ac:dyDescent="0.45">
      <c r="A10" s="39" t="s">
        <v>46</v>
      </c>
      <c r="B10" s="296" t="s">
        <v>413</v>
      </c>
      <c r="C10" s="297"/>
      <c r="D10" s="297"/>
      <c r="E10" s="297"/>
      <c r="F10" s="297"/>
      <c r="G10" s="126"/>
      <c r="H10" s="126"/>
      <c r="I10" s="124"/>
    </row>
    <row r="11" spans="1:9" ht="24" x14ac:dyDescent="0.45">
      <c r="A11" s="38" t="s">
        <v>45</v>
      </c>
      <c r="B11" s="291">
        <v>42830</v>
      </c>
      <c r="C11" s="291"/>
      <c r="D11" s="291"/>
      <c r="E11" s="291"/>
      <c r="F11" s="291"/>
      <c r="G11" s="126"/>
      <c r="H11" s="126"/>
      <c r="I11" s="124"/>
    </row>
    <row r="12" spans="1:9" ht="24" x14ac:dyDescent="0.45">
      <c r="A12" s="38" t="s">
        <v>276</v>
      </c>
      <c r="B12" s="298">
        <f>D505</f>
        <v>0.94007490636704116</v>
      </c>
      <c r="C12" s="298"/>
      <c r="D12" s="298"/>
      <c r="E12" s="298"/>
      <c r="F12" s="298"/>
      <c r="G12" s="126"/>
      <c r="H12" s="126"/>
      <c r="I12" s="124"/>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88" t="s">
        <v>0</v>
      </c>
      <c r="B16" s="288"/>
      <c r="C16" s="288"/>
      <c r="D16" s="288"/>
      <c r="E16" s="288"/>
      <c r="F16" s="288"/>
      <c r="G16" s="36"/>
      <c r="H16" s="36"/>
    </row>
    <row r="17" spans="1:8" ht="18" x14ac:dyDescent="0.3">
      <c r="A17" s="182">
        <f>B11</f>
        <v>42830</v>
      </c>
      <c r="B17" s="36"/>
      <c r="C17" s="36"/>
      <c r="D17" s="36"/>
      <c r="E17" s="36"/>
      <c r="F17" s="36"/>
      <c r="G17" s="36"/>
      <c r="H17" s="36"/>
    </row>
    <row r="18" spans="1:8" ht="18" x14ac:dyDescent="0.25">
      <c r="A18" s="303" t="s">
        <v>1</v>
      </c>
      <c r="B18" s="304"/>
      <c r="C18" s="304"/>
      <c r="D18" s="304"/>
      <c r="E18" s="304"/>
      <c r="F18" s="304"/>
    </row>
    <row r="19" spans="1:8" x14ac:dyDescent="0.25">
      <c r="A19" s="17" t="s">
        <v>10</v>
      </c>
      <c r="B19" s="136">
        <v>2</v>
      </c>
      <c r="C19" s="136"/>
      <c r="D19" s="135"/>
      <c r="E19" s="66"/>
      <c r="F19" s="66"/>
    </row>
    <row r="20" spans="1:8" x14ac:dyDescent="0.25">
      <c r="A20" s="17" t="s">
        <v>211</v>
      </c>
      <c r="B20" s="170" t="s">
        <v>34</v>
      </c>
      <c r="C20" s="136"/>
      <c r="D20" s="135" t="s">
        <v>414</v>
      </c>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6" t="s">
        <v>18</v>
      </c>
      <c r="B26" s="287"/>
      <c r="C26" s="287"/>
      <c r="D26" s="287"/>
      <c r="E26" s="287"/>
      <c r="F26" s="287"/>
    </row>
    <row r="27" spans="1:8" x14ac:dyDescent="0.25">
      <c r="A27" s="18" t="s">
        <v>2</v>
      </c>
      <c r="B27" s="130">
        <v>2</v>
      </c>
      <c r="C27" s="130"/>
      <c r="D27" s="128"/>
      <c r="E27" s="66"/>
      <c r="F27" s="66"/>
    </row>
    <row r="28" spans="1:8" ht="18" x14ac:dyDescent="0.35">
      <c r="A28" s="76" t="s">
        <v>186</v>
      </c>
      <c r="B28" s="170">
        <v>2</v>
      </c>
      <c r="C28" s="217" t="str">
        <f>IF(B28=0, -5, "0")</f>
        <v>0</v>
      </c>
      <c r="D28" s="128" t="s">
        <v>488</v>
      </c>
      <c r="E28" s="66"/>
      <c r="F28" s="66"/>
    </row>
    <row r="29" spans="1:8" ht="30" x14ac:dyDescent="0.25">
      <c r="A29" s="17" t="s">
        <v>170</v>
      </c>
      <c r="B29" s="170">
        <v>2</v>
      </c>
      <c r="C29" s="130"/>
      <c r="D29" s="128"/>
      <c r="E29" s="66"/>
      <c r="F29" s="66"/>
    </row>
    <row r="30" spans="1:8" ht="45" x14ac:dyDescent="0.25">
      <c r="A30" s="17" t="s">
        <v>165</v>
      </c>
      <c r="B30" s="170">
        <v>2</v>
      </c>
      <c r="C30" s="130"/>
      <c r="D30" s="132" t="s">
        <v>489</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36" x14ac:dyDescent="0.25">
      <c r="A33" s="99" t="s">
        <v>11</v>
      </c>
      <c r="B33" s="170">
        <v>2</v>
      </c>
      <c r="C33" s="217" t="str">
        <f>IF(B33=0, -5, "0")</f>
        <v>0</v>
      </c>
      <c r="D33" s="129" t="s">
        <v>451</v>
      </c>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88" t="s">
        <v>137</v>
      </c>
      <c r="B43" s="288"/>
      <c r="C43" s="288"/>
      <c r="D43" s="288"/>
      <c r="E43" s="288"/>
      <c r="F43" s="288"/>
    </row>
    <row r="44" spans="1:7" x14ac:dyDescent="0.25">
      <c r="A44" s="183">
        <f>B11</f>
        <v>42830</v>
      </c>
      <c r="B44" s="6"/>
      <c r="C44" s="7"/>
      <c r="D44" s="6"/>
    </row>
    <row r="45" spans="1:7" ht="16.5" x14ac:dyDescent="0.25">
      <c r="A45" s="289" t="s">
        <v>63</v>
      </c>
      <c r="B45" s="290"/>
      <c r="C45" s="290"/>
      <c r="D45" s="290"/>
      <c r="E45" s="290"/>
      <c r="F45" s="290"/>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6" t="s">
        <v>65</v>
      </c>
      <c r="B57" s="287"/>
      <c r="C57" s="287"/>
      <c r="D57" s="287"/>
      <c r="E57" s="287"/>
      <c r="F57" s="287"/>
    </row>
    <row r="58" spans="1:6" x14ac:dyDescent="0.25">
      <c r="A58" s="169" t="s">
        <v>314</v>
      </c>
      <c r="B58" s="144">
        <v>2</v>
      </c>
      <c r="C58" s="144"/>
      <c r="D58" s="142"/>
      <c r="E58" s="147"/>
      <c r="F58" s="66"/>
    </row>
    <row r="59" spans="1:6" ht="18" customHeight="1" x14ac:dyDescent="0.25">
      <c r="A59" s="17" t="s">
        <v>204</v>
      </c>
      <c r="B59" s="170">
        <v>2</v>
      </c>
      <c r="C59" s="145"/>
      <c r="D59" s="162"/>
      <c r="E59" s="146"/>
      <c r="F59" s="148"/>
    </row>
    <row r="60" spans="1:6" ht="30" x14ac:dyDescent="0.25">
      <c r="A60" s="24" t="s">
        <v>142</v>
      </c>
      <c r="B60" s="170">
        <v>2</v>
      </c>
      <c r="C60" s="144"/>
      <c r="D60" s="143" t="s">
        <v>448</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90" x14ac:dyDescent="0.25">
      <c r="A63" s="17" t="s">
        <v>277</v>
      </c>
      <c r="B63" s="170" t="s">
        <v>34</v>
      </c>
      <c r="C63" s="144"/>
      <c r="D63" s="142" t="s">
        <v>432</v>
      </c>
      <c r="E63" s="147"/>
      <c r="F63" s="66"/>
    </row>
    <row r="64" spans="1:6" ht="36" x14ac:dyDescent="0.25">
      <c r="A64" s="108" t="s">
        <v>272</v>
      </c>
      <c r="B64" s="170">
        <v>2</v>
      </c>
      <c r="C64" s="217" t="str">
        <f>IF(B64=0, -5, "0")</f>
        <v>0</v>
      </c>
      <c r="D64" s="142"/>
      <c r="E64" s="147"/>
      <c r="F64" s="66"/>
    </row>
    <row r="65" spans="1:7" ht="16.5"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t="s">
        <v>447</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ht="45" x14ac:dyDescent="0.25">
      <c r="A71" s="17" t="s">
        <v>291</v>
      </c>
      <c r="B71" s="170">
        <v>1</v>
      </c>
      <c r="C71" s="145"/>
      <c r="D71" s="152" t="s">
        <v>490</v>
      </c>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ht="60" x14ac:dyDescent="0.25">
      <c r="A74" s="17" t="s">
        <v>188</v>
      </c>
      <c r="B74" s="170">
        <v>1</v>
      </c>
      <c r="C74" s="145"/>
      <c r="D74" s="152" t="s">
        <v>461</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32</v>
      </c>
    </row>
    <row r="82" spans="1:6" x14ac:dyDescent="0.25">
      <c r="A82" s="19" t="s">
        <v>37</v>
      </c>
      <c r="B82" s="20"/>
      <c r="C82" s="21"/>
      <c r="D82" s="63">
        <f>D81/(COUNT(B58:C80)*2)</f>
        <v>0.94117647058823528</v>
      </c>
    </row>
    <row r="83" spans="1:6" ht="15" customHeight="1" x14ac:dyDescent="0.25">
      <c r="A83" s="9"/>
      <c r="B83" s="6"/>
      <c r="C83" s="7"/>
      <c r="D83" s="6"/>
    </row>
    <row r="84" spans="1:6" ht="15" customHeight="1" x14ac:dyDescent="0.25">
      <c r="A84" s="286" t="s">
        <v>25</v>
      </c>
      <c r="B84" s="287"/>
      <c r="C84" s="287"/>
      <c r="D84" s="287"/>
      <c r="E84" s="287"/>
      <c r="F84" s="287"/>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75" x14ac:dyDescent="0.25">
      <c r="A90" s="17" t="s">
        <v>293</v>
      </c>
      <c r="B90" s="170">
        <v>1</v>
      </c>
      <c r="C90" s="153"/>
      <c r="D90" s="156" t="s">
        <v>462</v>
      </c>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59</v>
      </c>
    </row>
    <row r="97" spans="1:6" ht="16.5" customHeight="1" x14ac:dyDescent="0.25">
      <c r="A97" s="78" t="s">
        <v>224</v>
      </c>
      <c r="B97" s="84"/>
      <c r="C97" s="85"/>
      <c r="D97" s="82">
        <f>D96/(COUNT(B85:C91,B46:C53,B58:C80)*2)</f>
        <v>0.95161290322580649</v>
      </c>
    </row>
    <row r="98" spans="1:6" x14ac:dyDescent="0.25">
      <c r="A98" s="5"/>
      <c r="B98" s="6"/>
      <c r="C98" s="7"/>
      <c r="D98" s="6"/>
    </row>
    <row r="99" spans="1:6" ht="18" x14ac:dyDescent="0.35">
      <c r="A99" s="288" t="s">
        <v>129</v>
      </c>
      <c r="B99" s="288"/>
      <c r="C99" s="288"/>
      <c r="D99" s="288"/>
      <c r="E99" s="288"/>
      <c r="F99" s="288"/>
    </row>
    <row r="100" spans="1:6" x14ac:dyDescent="0.25">
      <c r="A100" s="183">
        <f>B11</f>
        <v>42830</v>
      </c>
      <c r="B100" s="6"/>
      <c r="C100" s="7"/>
      <c r="D100" s="6"/>
    </row>
    <row r="101" spans="1:6" ht="16.5" x14ac:dyDescent="0.25">
      <c r="A101" s="289" t="s">
        <v>63</v>
      </c>
      <c r="B101" s="290"/>
      <c r="C101" s="290"/>
      <c r="D101" s="290"/>
      <c r="E101" s="290"/>
      <c r="F101" s="290"/>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6" t="s">
        <v>133</v>
      </c>
      <c r="B113" s="287"/>
      <c r="C113" s="287"/>
      <c r="D113" s="287"/>
      <c r="E113" s="287"/>
      <c r="F113" s="287"/>
    </row>
    <row r="114" spans="1:6" ht="45" x14ac:dyDescent="0.25">
      <c r="A114" s="17" t="s">
        <v>314</v>
      </c>
      <c r="B114" s="153">
        <v>1</v>
      </c>
      <c r="C114" s="153"/>
      <c r="D114" s="142" t="s">
        <v>491</v>
      </c>
      <c r="E114" s="142"/>
      <c r="F114" s="147"/>
    </row>
    <row r="115" spans="1:6" x14ac:dyDescent="0.25">
      <c r="A115" s="18" t="s">
        <v>294</v>
      </c>
      <c r="B115" s="170">
        <v>1</v>
      </c>
      <c r="C115" s="153"/>
      <c r="D115" s="143" t="s">
        <v>463</v>
      </c>
      <c r="E115" s="143"/>
      <c r="F115" s="147"/>
    </row>
    <row r="116" spans="1:6" x14ac:dyDescent="0.25">
      <c r="A116" s="18" t="s">
        <v>71</v>
      </c>
      <c r="B116" s="170">
        <v>2</v>
      </c>
      <c r="C116" s="153"/>
      <c r="D116" s="143"/>
      <c r="E116" s="148"/>
      <c r="F116" s="147"/>
    </row>
    <row r="117" spans="1:6" ht="30" x14ac:dyDescent="0.25">
      <c r="A117" s="17" t="s">
        <v>295</v>
      </c>
      <c r="B117" s="170">
        <v>1</v>
      </c>
      <c r="C117" s="153"/>
      <c r="D117" s="11" t="s">
        <v>492</v>
      </c>
      <c r="E117" s="148"/>
      <c r="F117" s="147"/>
    </row>
    <row r="118" spans="1:6" ht="75" x14ac:dyDescent="0.25">
      <c r="A118" s="18" t="s">
        <v>64</v>
      </c>
      <c r="B118" s="170">
        <v>1</v>
      </c>
      <c r="C118" s="153"/>
      <c r="D118" s="12" t="s">
        <v>493</v>
      </c>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87.75" customHeight="1" x14ac:dyDescent="0.25">
      <c r="A125" s="108" t="s">
        <v>272</v>
      </c>
      <c r="B125" s="170" t="s">
        <v>34</v>
      </c>
      <c r="C125" s="217" t="str">
        <f>IF(B125=0, -5, "0")</f>
        <v>0</v>
      </c>
      <c r="D125" s="142" t="s">
        <v>432</v>
      </c>
      <c r="E125" s="142"/>
      <c r="F125" s="147"/>
    </row>
    <row r="126" spans="1:6" ht="30.75" x14ac:dyDescent="0.3">
      <c r="A126" s="49" t="s">
        <v>271</v>
      </c>
      <c r="B126" s="177">
        <v>1</v>
      </c>
      <c r="C126" s="177"/>
      <c r="D126" s="184" t="s">
        <v>431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33</v>
      </c>
    </row>
    <row r="135" spans="1:6" x14ac:dyDescent="0.25">
      <c r="A135" s="19" t="s">
        <v>37</v>
      </c>
      <c r="B135" s="20"/>
      <c r="C135" s="21"/>
      <c r="D135" s="63">
        <f>D134/(COUNT(B114:C133)*2)</f>
        <v>0.86842105263157898</v>
      </c>
    </row>
    <row r="136" spans="1:6" x14ac:dyDescent="0.25">
      <c r="A136" s="9"/>
      <c r="B136" s="6"/>
      <c r="C136" s="7"/>
      <c r="D136" s="6"/>
    </row>
    <row r="137" spans="1:6" ht="18" x14ac:dyDescent="0.25">
      <c r="A137" s="286" t="s">
        <v>73</v>
      </c>
      <c r="B137" s="287"/>
      <c r="C137" s="287"/>
      <c r="D137" s="287"/>
      <c r="E137" s="287"/>
      <c r="F137" s="287"/>
    </row>
    <row r="138" spans="1:6" ht="30" x14ac:dyDescent="0.25">
      <c r="A138" s="17" t="s">
        <v>372</v>
      </c>
      <c r="B138" s="153">
        <v>2</v>
      </c>
      <c r="C138" s="153"/>
      <c r="D138" s="142"/>
      <c r="E138" s="146"/>
      <c r="F138" s="147"/>
    </row>
    <row r="139" spans="1:6" ht="30" x14ac:dyDescent="0.25">
      <c r="A139" s="18" t="s">
        <v>144</v>
      </c>
      <c r="B139" s="170">
        <v>1</v>
      </c>
      <c r="C139" s="153"/>
      <c r="D139" s="143" t="s">
        <v>437</v>
      </c>
      <c r="E139" s="147"/>
      <c r="F139" s="147"/>
    </row>
    <row r="140" spans="1:6" ht="76.5" x14ac:dyDescent="0.35">
      <c r="A140" s="76" t="s">
        <v>59</v>
      </c>
      <c r="B140" s="170">
        <v>0</v>
      </c>
      <c r="C140" s="217">
        <f>IF(B140=0, -5, "0")</f>
        <v>-5</v>
      </c>
      <c r="D140" s="142" t="s">
        <v>494</v>
      </c>
      <c r="E140" s="142" t="s">
        <v>495</v>
      </c>
      <c r="F140" s="147"/>
    </row>
    <row r="141" spans="1:6" ht="36" x14ac:dyDescent="0.35">
      <c r="A141" s="83" t="s">
        <v>55</v>
      </c>
      <c r="B141" s="170">
        <v>2</v>
      </c>
      <c r="C141" s="217" t="str">
        <f>IF(B141=0, -5, "0")</f>
        <v>0</v>
      </c>
      <c r="D141" s="12"/>
      <c r="E141" s="142"/>
      <c r="F141" s="147"/>
    </row>
    <row r="142" spans="1:6" ht="33" customHeight="1" x14ac:dyDescent="0.3">
      <c r="A142" s="53" t="s">
        <v>149</v>
      </c>
      <c r="B142" s="170">
        <v>1</v>
      </c>
      <c r="C142" s="153"/>
      <c r="D142" s="143" t="s">
        <v>464</v>
      </c>
      <c r="E142" s="147"/>
      <c r="F142" s="147"/>
    </row>
    <row r="143" spans="1:6" ht="18" x14ac:dyDescent="0.35">
      <c r="A143" s="83" t="s">
        <v>465</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5</v>
      </c>
    </row>
    <row r="147" spans="1:6" x14ac:dyDescent="0.25">
      <c r="A147" s="19" t="s">
        <v>37</v>
      </c>
      <c r="B147" s="20"/>
      <c r="C147" s="21"/>
      <c r="D147" s="63">
        <f>D146/(COUNT(B138:C144)*2)</f>
        <v>0.3125</v>
      </c>
    </row>
    <row r="148" spans="1:6" x14ac:dyDescent="0.25">
      <c r="A148" s="9"/>
      <c r="B148" s="6"/>
      <c r="C148" s="7"/>
      <c r="D148" s="6"/>
    </row>
    <row r="149" spans="1:6" ht="18" x14ac:dyDescent="0.25">
      <c r="A149" s="78" t="s">
        <v>138</v>
      </c>
      <c r="B149" s="84"/>
      <c r="C149" s="85"/>
      <c r="D149" s="81">
        <f>SUM(D146,D110,D134)</f>
        <v>54</v>
      </c>
    </row>
    <row r="150" spans="1:6" ht="18" x14ac:dyDescent="0.25">
      <c r="A150" s="78" t="s">
        <v>225</v>
      </c>
      <c r="B150" s="84"/>
      <c r="C150" s="85"/>
      <c r="D150" s="82">
        <f>D149/(COUNT(B138:C144,B102:C109,B114:C133)*2)</f>
        <v>0.77142857142857146</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42830</v>
      </c>
      <c r="B153" s="6"/>
      <c r="C153" s="7"/>
      <c r="D153" s="59"/>
    </row>
    <row r="154" spans="1:6" ht="16.5" x14ac:dyDescent="0.25">
      <c r="A154" s="289" t="s">
        <v>63</v>
      </c>
      <c r="B154" s="290"/>
      <c r="C154" s="290"/>
      <c r="D154" s="290"/>
      <c r="E154" s="290"/>
      <c r="F154" s="290"/>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6" t="s">
        <v>134</v>
      </c>
      <c r="B166" s="287"/>
      <c r="C166" s="287"/>
      <c r="D166" s="287"/>
      <c r="E166" s="287"/>
      <c r="F166" s="287"/>
    </row>
    <row r="167" spans="1:6" x14ac:dyDescent="0.25">
      <c r="A167" s="17" t="s">
        <v>314</v>
      </c>
      <c r="B167" s="153">
        <v>2</v>
      </c>
      <c r="C167" s="153"/>
      <c r="D167" s="143"/>
      <c r="E167" s="147"/>
      <c r="F167" s="66"/>
    </row>
    <row r="168" spans="1:6" ht="30" x14ac:dyDescent="0.25">
      <c r="A168" s="18" t="s">
        <v>102</v>
      </c>
      <c r="B168" s="170">
        <v>1</v>
      </c>
      <c r="C168" s="153"/>
      <c r="D168" s="143" t="s">
        <v>428</v>
      </c>
      <c r="E168" s="147"/>
      <c r="F168" s="66"/>
    </row>
    <row r="169" spans="1:6" x14ac:dyDescent="0.25">
      <c r="A169" s="18" t="s">
        <v>135</v>
      </c>
      <c r="B169" s="170">
        <v>2</v>
      </c>
      <c r="C169" s="153"/>
      <c r="D169" s="143"/>
      <c r="E169" s="147"/>
      <c r="F169" s="66"/>
    </row>
    <row r="170" spans="1:6" ht="90" x14ac:dyDescent="0.25">
      <c r="A170" s="18" t="s">
        <v>64</v>
      </c>
      <c r="B170" s="170">
        <v>1</v>
      </c>
      <c r="C170" s="153"/>
      <c r="D170" s="12" t="s">
        <v>426</v>
      </c>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78.75" customHeight="1" x14ac:dyDescent="0.35">
      <c r="A174" s="76" t="s">
        <v>251</v>
      </c>
      <c r="B174" s="170">
        <v>1</v>
      </c>
      <c r="C174" s="217" t="str">
        <f>IF(B174=0, -5, "0")</f>
        <v>0</v>
      </c>
      <c r="D174" s="12" t="s">
        <v>496</v>
      </c>
      <c r="E174" s="142"/>
      <c r="F174" s="66"/>
    </row>
    <row r="175" spans="1:6" ht="135" x14ac:dyDescent="0.25">
      <c r="A175" s="17" t="s">
        <v>313</v>
      </c>
      <c r="B175" s="170">
        <v>1</v>
      </c>
      <c r="C175" s="153"/>
      <c r="D175" s="156" t="s">
        <v>466</v>
      </c>
      <c r="E175" s="147"/>
      <c r="F175" s="66"/>
    </row>
    <row r="176" spans="1:6" ht="36" x14ac:dyDescent="0.35">
      <c r="A176" s="86" t="s">
        <v>209</v>
      </c>
      <c r="B176" s="170">
        <v>2</v>
      </c>
      <c r="C176" s="217" t="str">
        <f>IF(B176=0, -5, "0")</f>
        <v>0</v>
      </c>
      <c r="D176" s="142" t="s">
        <v>429</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42830</v>
      </c>
      <c r="B193" s="6"/>
      <c r="C193" s="7"/>
      <c r="D193" s="6"/>
    </row>
    <row r="194" spans="1:7" ht="18" x14ac:dyDescent="0.25">
      <c r="A194" s="286" t="s">
        <v>158</v>
      </c>
      <c r="B194" s="287"/>
      <c r="C194" s="287"/>
      <c r="D194" s="287"/>
      <c r="E194" s="287"/>
      <c r="F194" s="287"/>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4.25" customHeight="1" x14ac:dyDescent="0.25">
      <c r="A202" s="33" t="s">
        <v>155</v>
      </c>
      <c r="B202" s="170">
        <v>0</v>
      </c>
      <c r="C202" s="153"/>
      <c r="D202" s="168" t="s">
        <v>467</v>
      </c>
      <c r="E202" s="168" t="s">
        <v>497</v>
      </c>
      <c r="F202" s="66"/>
    </row>
    <row r="203" spans="1:7" ht="18" x14ac:dyDescent="0.35">
      <c r="A203" s="190" t="s">
        <v>419</v>
      </c>
      <c r="B203" s="170">
        <v>2</v>
      </c>
      <c r="C203" s="217" t="str">
        <f>IF(B203=0, -5, "0")</f>
        <v>0</v>
      </c>
      <c r="D203" s="142"/>
      <c r="E203" s="147"/>
      <c r="F203" s="66"/>
    </row>
    <row r="204" spans="1:7" ht="45.75" x14ac:dyDescent="0.3">
      <c r="A204" s="191" t="s">
        <v>417</v>
      </c>
      <c r="B204" s="170">
        <v>1</v>
      </c>
      <c r="C204" s="217" t="str">
        <f>IF(B204=0, -5, "0")</f>
        <v>0</v>
      </c>
      <c r="D204" s="146" t="s">
        <v>498</v>
      </c>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86" t="s">
        <v>76</v>
      </c>
      <c r="B209" s="287"/>
      <c r="C209" s="287"/>
      <c r="D209" s="287"/>
      <c r="E209" s="287"/>
      <c r="F209" s="287"/>
    </row>
    <row r="210" spans="1:7" x14ac:dyDescent="0.25">
      <c r="A210" s="17" t="s">
        <v>314</v>
      </c>
      <c r="B210" s="153" t="s">
        <v>34</v>
      </c>
      <c r="C210" s="153"/>
      <c r="D210" s="142"/>
      <c r="E210" s="146"/>
      <c r="F210" s="66"/>
    </row>
    <row r="211" spans="1:7" ht="54" x14ac:dyDescent="0.35">
      <c r="A211" s="83" t="s">
        <v>363</v>
      </c>
      <c r="B211" s="170">
        <v>2</v>
      </c>
      <c r="C211" s="217" t="str">
        <f>IF(B211=0, -5, "0")</f>
        <v>0</v>
      </c>
      <c r="D211" s="142"/>
      <c r="E211" s="147"/>
      <c r="F211" s="66"/>
    </row>
    <row r="212" spans="1:7" x14ac:dyDescent="0.25">
      <c r="A212" s="18" t="s">
        <v>192</v>
      </c>
      <c r="B212" s="170">
        <v>1</v>
      </c>
      <c r="C212" s="153"/>
      <c r="D212" s="143" t="s">
        <v>422</v>
      </c>
      <c r="E212" s="147"/>
      <c r="F212" s="66"/>
    </row>
    <row r="213" spans="1:7" ht="50.25" customHeight="1" x14ac:dyDescent="0.25">
      <c r="A213" s="17" t="s">
        <v>176</v>
      </c>
      <c r="B213" s="170">
        <v>2</v>
      </c>
      <c r="C213" s="153"/>
      <c r="D213" s="143" t="s">
        <v>423</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35</v>
      </c>
    </row>
    <row r="230" spans="1:6" x14ac:dyDescent="0.25">
      <c r="A230" s="19" t="s">
        <v>37</v>
      </c>
      <c r="B230" s="20"/>
      <c r="C230" s="21"/>
      <c r="D230" s="63">
        <f>D229/(COUNT(B210:C228)*2)</f>
        <v>0.97222222222222221</v>
      </c>
    </row>
    <row r="231" spans="1:6" x14ac:dyDescent="0.25">
      <c r="A231" s="9"/>
      <c r="B231" s="6"/>
      <c r="C231" s="7"/>
      <c r="D231" s="6"/>
    </row>
    <row r="232" spans="1:6" ht="18" x14ac:dyDescent="0.25">
      <c r="A232" s="286" t="s">
        <v>191</v>
      </c>
      <c r="B232" s="287"/>
      <c r="C232" s="287"/>
      <c r="D232" s="287"/>
      <c r="E232" s="287"/>
      <c r="F232" s="287"/>
    </row>
    <row r="233" spans="1:6" ht="120" x14ac:dyDescent="0.25">
      <c r="A233" s="17" t="s">
        <v>314</v>
      </c>
      <c r="B233" s="145">
        <v>0</v>
      </c>
      <c r="C233" s="145"/>
      <c r="D233" s="152" t="s">
        <v>502</v>
      </c>
      <c r="E233" s="168" t="s">
        <v>499</v>
      </c>
      <c r="F233" s="66"/>
    </row>
    <row r="234" spans="1:6" ht="30" x14ac:dyDescent="0.25">
      <c r="A234" s="18" t="s">
        <v>205</v>
      </c>
      <c r="B234" s="171">
        <v>2</v>
      </c>
      <c r="C234" s="153"/>
      <c r="D234" s="155"/>
      <c r="E234" s="66"/>
      <c r="F234" s="66"/>
    </row>
    <row r="235" spans="1:6" ht="76.5" x14ac:dyDescent="0.35">
      <c r="A235" s="76" t="s">
        <v>59</v>
      </c>
      <c r="B235" s="171">
        <v>2</v>
      </c>
      <c r="C235" s="217" t="str">
        <f>IF(B235=0, -5, "0")</f>
        <v>0</v>
      </c>
      <c r="D235" s="157" t="s">
        <v>503</v>
      </c>
      <c r="E235" s="66"/>
      <c r="F235" s="66"/>
    </row>
    <row r="236" spans="1:6" ht="36" x14ac:dyDescent="0.35">
      <c r="A236" s="83" t="s">
        <v>468</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68</v>
      </c>
    </row>
    <row r="246" spans="1:6" ht="18" x14ac:dyDescent="0.25">
      <c r="A246" s="103" t="s">
        <v>227</v>
      </c>
      <c r="B246" s="104"/>
      <c r="C246" s="105"/>
      <c r="D246" s="106">
        <f>D245/(COUNT(B210:C228,B233:C240,B195:C205)*2)</f>
        <v>0.91891891891891897</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42830</v>
      </c>
      <c r="B249" s="6"/>
      <c r="C249" s="7"/>
      <c r="D249" s="6"/>
    </row>
    <row r="250" spans="1:6" s="3" customFormat="1" ht="18" x14ac:dyDescent="0.25">
      <c r="A250" s="286" t="s">
        <v>79</v>
      </c>
      <c r="B250" s="287"/>
      <c r="C250" s="287"/>
      <c r="D250" s="287"/>
      <c r="E250" s="287"/>
      <c r="F250" s="287"/>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t="s">
        <v>451</v>
      </c>
      <c r="E256" s="67"/>
      <c r="F256" s="67"/>
    </row>
    <row r="257" spans="1:6" s="3" customFormat="1" ht="30" x14ac:dyDescent="0.25">
      <c r="A257" s="33" t="s">
        <v>193</v>
      </c>
      <c r="B257" s="170">
        <v>2</v>
      </c>
      <c r="C257" s="27"/>
      <c r="D257" s="156" t="s">
        <v>452</v>
      </c>
      <c r="E257" s="67"/>
      <c r="F257" s="67"/>
    </row>
    <row r="258" spans="1:6" s="3" customFormat="1" x14ac:dyDescent="0.25">
      <c r="A258" s="33" t="s">
        <v>160</v>
      </c>
      <c r="B258" s="170">
        <v>2</v>
      </c>
      <c r="C258" s="27"/>
      <c r="D258" s="156" t="s">
        <v>453</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469</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ht="75" x14ac:dyDescent="0.25">
      <c r="A270" s="17" t="s">
        <v>149</v>
      </c>
      <c r="B270" s="171">
        <v>1</v>
      </c>
      <c r="C270" s="27"/>
      <c r="D270" s="11" t="s">
        <v>430</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10.25" customHeight="1" x14ac:dyDescent="0.25">
      <c r="A277" s="108" t="s">
        <v>173</v>
      </c>
      <c r="B277" s="171">
        <v>2</v>
      </c>
      <c r="C277" s="218" t="str">
        <f>IF(B277=0, -5, "0")</f>
        <v>0</v>
      </c>
      <c r="D277" s="164" t="s">
        <v>500</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42830</v>
      </c>
      <c r="B292" s="6"/>
      <c r="C292" s="7"/>
      <c r="D292" s="59"/>
    </row>
    <row r="293" spans="1:7" ht="18" x14ac:dyDescent="0.25">
      <c r="A293" s="286" t="s">
        <v>19</v>
      </c>
      <c r="B293" s="287"/>
      <c r="C293" s="287"/>
      <c r="D293" s="287"/>
      <c r="E293" s="287"/>
      <c r="F293" s="287"/>
    </row>
    <row r="294" spans="1:7" ht="20.25" customHeight="1" x14ac:dyDescent="0.25">
      <c r="A294" s="32" t="s">
        <v>62</v>
      </c>
      <c r="B294" s="153">
        <v>2</v>
      </c>
      <c r="C294" s="153"/>
      <c r="D294" s="142"/>
      <c r="E294" s="66"/>
      <c r="F294" s="66"/>
    </row>
    <row r="295" spans="1:7" x14ac:dyDescent="0.25">
      <c r="A295" s="22" t="s">
        <v>6</v>
      </c>
      <c r="B295" s="170">
        <v>2</v>
      </c>
      <c r="C295" s="153"/>
      <c r="D295" s="142" t="s">
        <v>501</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12</v>
      </c>
    </row>
    <row r="303" spans="1:7" x14ac:dyDescent="0.25">
      <c r="A303" s="19" t="s">
        <v>37</v>
      </c>
      <c r="B303" s="20"/>
      <c r="C303" s="21"/>
      <c r="D303" s="63">
        <f>D302/(COUNT(B294:C301)*2)</f>
        <v>1</v>
      </c>
    </row>
    <row r="304" spans="1:7" x14ac:dyDescent="0.25">
      <c r="A304" s="34"/>
      <c r="B304" s="6"/>
      <c r="C304" s="7"/>
      <c r="D304" s="6"/>
    </row>
    <row r="305" spans="1:6" ht="18" x14ac:dyDescent="0.25">
      <c r="A305" s="286" t="s">
        <v>122</v>
      </c>
      <c r="B305" s="287"/>
      <c r="C305" s="287"/>
      <c r="D305" s="287"/>
      <c r="E305" s="287"/>
      <c r="F305" s="287"/>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8" t="s">
        <v>21</v>
      </c>
      <c r="B324" s="288"/>
      <c r="C324" s="288"/>
      <c r="D324" s="288"/>
      <c r="E324" s="288"/>
      <c r="F324" s="288"/>
    </row>
    <row r="325" spans="1:9" x14ac:dyDescent="0.25">
      <c r="A325" s="193">
        <f>B11</f>
        <v>42830</v>
      </c>
      <c r="B325" s="6"/>
      <c r="C325" s="7"/>
      <c r="D325" s="6"/>
    </row>
    <row r="326" spans="1:9" ht="18" x14ac:dyDescent="0.25">
      <c r="A326" s="286" t="s">
        <v>12</v>
      </c>
      <c r="B326" s="287"/>
      <c r="C326" s="287"/>
      <c r="D326" s="287"/>
      <c r="E326" s="287"/>
      <c r="F326" s="287"/>
    </row>
    <row r="327" spans="1:9" ht="34.5" customHeight="1" x14ac:dyDescent="0.25">
      <c r="A327" s="17" t="s">
        <v>109</v>
      </c>
      <c r="B327" s="153">
        <v>2</v>
      </c>
      <c r="C327" s="153"/>
      <c r="D327" s="143" t="s">
        <v>454</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t="s">
        <v>458</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6" t="s">
        <v>25</v>
      </c>
      <c r="B339" s="287"/>
      <c r="C339" s="287"/>
      <c r="D339" s="287"/>
      <c r="E339" s="287"/>
      <c r="F339" s="287"/>
    </row>
    <row r="340" spans="1:6" ht="16.5" customHeight="1" x14ac:dyDescent="0.25">
      <c r="A340" s="17" t="s">
        <v>110</v>
      </c>
      <c r="B340" s="153">
        <v>1</v>
      </c>
      <c r="C340" s="153"/>
      <c r="D340" s="142" t="s">
        <v>456</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8" t="s">
        <v>8</v>
      </c>
      <c r="B352" s="288"/>
      <c r="C352" s="288"/>
      <c r="D352" s="288"/>
      <c r="E352" s="288"/>
      <c r="F352" s="288"/>
    </row>
    <row r="353" spans="1:6" x14ac:dyDescent="0.25">
      <c r="A353" s="183">
        <f>B11</f>
        <v>42830</v>
      </c>
      <c r="B353" s="6"/>
      <c r="C353" s="7"/>
      <c r="D353" s="59"/>
    </row>
    <row r="354" spans="1:6" ht="16.5" x14ac:dyDescent="0.25">
      <c r="A354" s="289" t="s">
        <v>113</v>
      </c>
      <c r="B354" s="290"/>
      <c r="C354" s="290"/>
      <c r="D354" s="290"/>
      <c r="E354" s="290"/>
      <c r="F354" s="290"/>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86" t="s">
        <v>25</v>
      </c>
      <c r="B366" s="287"/>
      <c r="C366" s="287"/>
      <c r="D366" s="287"/>
      <c r="E366" s="287"/>
      <c r="F366" s="287"/>
    </row>
    <row r="367" spans="1:6" x14ac:dyDescent="0.25">
      <c r="A367" s="17" t="s">
        <v>314</v>
      </c>
      <c r="B367" s="145">
        <v>2</v>
      </c>
      <c r="C367" s="145"/>
      <c r="D367" s="152"/>
      <c r="E367" s="66"/>
      <c r="F367" s="66"/>
    </row>
    <row r="368" spans="1:6" x14ac:dyDescent="0.25">
      <c r="A368" s="18" t="s">
        <v>105</v>
      </c>
      <c r="B368" s="171">
        <v>2</v>
      </c>
      <c r="C368" s="153"/>
      <c r="D368" s="143" t="s">
        <v>455</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6" t="s">
        <v>124</v>
      </c>
      <c r="B382" s="287"/>
      <c r="C382" s="287"/>
      <c r="D382" s="287"/>
      <c r="E382" s="287"/>
      <c r="F382" s="287"/>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42830</v>
      </c>
      <c r="B406" s="6"/>
      <c r="C406" s="7"/>
      <c r="D406" s="6"/>
    </row>
    <row r="407" spans="1:6" ht="16.5" x14ac:dyDescent="0.25">
      <c r="A407" s="289" t="s">
        <v>19</v>
      </c>
      <c r="B407" s="290"/>
      <c r="C407" s="290"/>
      <c r="D407" s="290"/>
      <c r="E407" s="290"/>
      <c r="F407" s="290"/>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1</v>
      </c>
      <c r="C412" s="27"/>
      <c r="D412" s="4" t="s">
        <v>470</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v>2</v>
      </c>
      <c r="C419" s="217" t="str">
        <f>IF(B419=0, -5, "0")</f>
        <v>0</v>
      </c>
      <c r="D419" s="4"/>
      <c r="E419" s="66"/>
      <c r="F419" s="66"/>
    </row>
    <row r="420" spans="1:6" ht="30" x14ac:dyDescent="0.25">
      <c r="A420" s="17" t="s">
        <v>281</v>
      </c>
      <c r="B420" s="170">
        <v>2</v>
      </c>
      <c r="C420" s="27"/>
      <c r="D420" s="4" t="s">
        <v>504</v>
      </c>
      <c r="E420" s="66"/>
      <c r="F420" s="66"/>
    </row>
    <row r="421" spans="1:6" x14ac:dyDescent="0.25">
      <c r="A421" s="17" t="s">
        <v>407</v>
      </c>
      <c r="B421" s="170">
        <v>2</v>
      </c>
      <c r="C421" s="27"/>
      <c r="D421" s="4" t="s">
        <v>445</v>
      </c>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88" t="s">
        <v>374</v>
      </c>
      <c r="B435" s="288"/>
      <c r="C435" s="288"/>
      <c r="D435" s="288"/>
      <c r="E435" s="288"/>
      <c r="F435" s="288"/>
    </row>
    <row r="436" spans="1:7" s="167" customFormat="1" x14ac:dyDescent="0.25">
      <c r="A436" s="195">
        <f>+B11</f>
        <v>42830</v>
      </c>
      <c r="B436" s="6"/>
      <c r="C436" s="7"/>
      <c r="D436" s="6"/>
    </row>
    <row r="437" spans="1:7" ht="18" x14ac:dyDescent="0.25">
      <c r="A437" s="286" t="s">
        <v>375</v>
      </c>
      <c r="B437" s="287"/>
      <c r="C437" s="287"/>
      <c r="D437" s="287"/>
      <c r="E437" s="287"/>
      <c r="F437" s="287"/>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471</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6" t="s">
        <v>31</v>
      </c>
      <c r="B444" s="287"/>
      <c r="C444" s="287"/>
      <c r="D444" s="287"/>
      <c r="E444" s="287"/>
      <c r="F444" s="287"/>
    </row>
    <row r="445" spans="1:7" x14ac:dyDescent="0.25">
      <c r="A445" s="22" t="s">
        <v>3</v>
      </c>
      <c r="B445" s="153">
        <v>2</v>
      </c>
      <c r="C445" s="153"/>
      <c r="D445" s="142"/>
      <c r="E445" s="66"/>
      <c r="F445" s="66"/>
    </row>
    <row r="446" spans="1:7" x14ac:dyDescent="0.25">
      <c r="A446" s="32" t="s">
        <v>30</v>
      </c>
      <c r="B446" s="170">
        <v>2</v>
      </c>
      <c r="C446" s="153"/>
      <c r="D446" s="142" t="s">
        <v>442</v>
      </c>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53">
        <v>2</v>
      </c>
      <c r="C456" s="153"/>
      <c r="D456" s="142"/>
      <c r="E456" s="66"/>
      <c r="F456" s="66"/>
    </row>
    <row r="457" spans="1:6" ht="30" x14ac:dyDescent="0.25">
      <c r="A457" s="32" t="s">
        <v>245</v>
      </c>
      <c r="B457" s="170">
        <v>1</v>
      </c>
      <c r="C457" s="153"/>
      <c r="D457" s="156" t="s">
        <v>443</v>
      </c>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45">
        <v>2</v>
      </c>
      <c r="C466" s="145"/>
      <c r="D466" s="146" t="s">
        <v>439</v>
      </c>
      <c r="E466" s="148"/>
      <c r="F466" s="66"/>
    </row>
    <row r="467" spans="1:7" ht="18" customHeight="1" x14ac:dyDescent="0.3">
      <c r="A467" s="181" t="s">
        <v>306</v>
      </c>
      <c r="B467" s="171" t="s">
        <v>34</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460</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t="s">
        <v>415</v>
      </c>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416</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19</v>
      </c>
      <c r="H491" s="167"/>
      <c r="I491" s="167"/>
      <c r="J491" s="167"/>
      <c r="K491" s="167"/>
      <c r="L491" s="167"/>
      <c r="M491" s="167"/>
      <c r="N491" s="167"/>
    </row>
    <row r="492" spans="1:14" x14ac:dyDescent="0.25">
      <c r="A492" s="19" t="s">
        <v>37</v>
      </c>
      <c r="B492" s="20"/>
      <c r="C492" s="21"/>
      <c r="D492" s="63">
        <f>D491/(COUNT(B475:C489)*2)</f>
        <v>0.95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8" t="s">
        <v>152</v>
      </c>
      <c r="B494" s="288"/>
      <c r="C494" s="288"/>
      <c r="D494" s="288"/>
      <c r="E494" s="288"/>
      <c r="F494" s="288"/>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7.75" customHeight="1" x14ac:dyDescent="0.3">
      <c r="A504" s="71" t="s">
        <v>47</v>
      </c>
      <c r="B504" s="72"/>
      <c r="C504" s="73"/>
      <c r="D504" s="74">
        <f>SUM(D500,D491,D461,D451,D402,D349,D321,D40,D470,D288,D245,D149,D432,D189,D96)</f>
        <v>502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0.94007490636704116</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3" zoomScale="90" zoomScaleSheetLayoutView="90" workbookViewId="0">
      <selection activeCell="D200" sqref="D20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45">
      <c r="A6" s="293" t="s">
        <v>52</v>
      </c>
      <c r="B6" s="293"/>
      <c r="C6" s="293"/>
      <c r="D6" s="293"/>
      <c r="E6" s="293"/>
      <c r="F6" s="293"/>
      <c r="G6" s="126"/>
      <c r="H6" s="126"/>
      <c r="I6" s="126"/>
    </row>
    <row r="7" spans="1:9" s="36" customFormat="1" ht="21.75" customHeight="1" x14ac:dyDescent="0.5">
      <c r="A7" s="294" t="str">
        <f>'A1 Exploitation'!A8:F8</f>
        <v>Medina Jedida</v>
      </c>
      <c r="B7" s="294"/>
      <c r="C7" s="294"/>
      <c r="D7" s="294"/>
      <c r="E7" s="294"/>
      <c r="F7" s="294"/>
      <c r="G7" s="126"/>
      <c r="H7" s="126"/>
      <c r="I7" s="126"/>
    </row>
    <row r="8" spans="1:9" s="36" customFormat="1" ht="24.75" x14ac:dyDescent="0.5">
      <c r="A8" s="38" t="s">
        <v>44</v>
      </c>
      <c r="B8" s="318" t="str">
        <f>'A1 Exploitation'!B9:F9</f>
        <v>Mme Meriam CHOUCHENE</v>
      </c>
      <c r="C8" s="318"/>
      <c r="D8" s="318"/>
      <c r="E8" s="318"/>
      <c r="F8" s="318"/>
      <c r="G8" s="126"/>
      <c r="H8" s="126"/>
      <c r="I8" s="126"/>
    </row>
    <row r="9" spans="1:9" s="36" customFormat="1" ht="24" x14ac:dyDescent="0.45">
      <c r="A9" s="39" t="s">
        <v>46</v>
      </c>
      <c r="B9" s="319" t="str">
        <f>'A1 Exploitation'!B10:F10</f>
        <v>Directeur magasin &amp; chefs rayons</v>
      </c>
      <c r="C9" s="319"/>
      <c r="D9" s="319"/>
      <c r="E9" s="319"/>
      <c r="F9" s="319"/>
      <c r="G9" s="126"/>
      <c r="H9" s="126"/>
      <c r="I9" s="126"/>
    </row>
    <row r="10" spans="1:9" s="36" customFormat="1" ht="24.75" x14ac:dyDescent="0.5">
      <c r="A10" s="38" t="s">
        <v>45</v>
      </c>
      <c r="B10" s="316">
        <f>'A1 Exploitation'!B11:F11</f>
        <v>42830</v>
      </c>
      <c r="C10" s="316"/>
      <c r="D10" s="316"/>
      <c r="E10" s="316"/>
      <c r="F10" s="316"/>
      <c r="G10" s="126"/>
      <c r="H10" s="126"/>
      <c r="I10" s="126"/>
    </row>
    <row r="11" spans="1:9" s="36" customFormat="1" ht="24.75" x14ac:dyDescent="0.5">
      <c r="A11" s="38" t="s">
        <v>341</v>
      </c>
      <c r="B11" s="308">
        <f>D198</f>
        <v>0.88317757009345799</v>
      </c>
      <c r="C11" s="308"/>
      <c r="D11" s="308"/>
      <c r="E11" s="308"/>
      <c r="F11" s="308"/>
      <c r="G11" s="126"/>
      <c r="H11" s="126"/>
      <c r="I11" s="12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1" t="s">
        <v>38</v>
      </c>
      <c r="B22" s="312"/>
      <c r="C22" s="313"/>
      <c r="D22" s="127">
        <f>SUM(B17:C21)</f>
        <v>10</v>
      </c>
    </row>
    <row r="23" spans="1:6" x14ac:dyDescent="0.3">
      <c r="A23" s="305" t="s">
        <v>342</v>
      </c>
      <c r="B23" s="306"/>
      <c r="C23" s="307"/>
      <c r="D23" s="65">
        <f>D22/(COUNT(B17:C21)*2)</f>
        <v>1</v>
      </c>
    </row>
    <row r="24" spans="1:6" s="50" customFormat="1" x14ac:dyDescent="0.3">
      <c r="A24" s="54"/>
      <c r="B24" s="55"/>
      <c r="C24" s="55"/>
      <c r="D24" s="56"/>
    </row>
    <row r="25" spans="1:6" ht="19.5" x14ac:dyDescent="0.4">
      <c r="A25" s="314" t="s">
        <v>4</v>
      </c>
      <c r="B25" s="315"/>
      <c r="C25" s="315"/>
      <c r="D25" s="315"/>
      <c r="E25" s="315"/>
      <c r="F25" s="315"/>
    </row>
    <row r="26" spans="1:6" ht="33.75" x14ac:dyDescent="0.35">
      <c r="A26" s="76" t="s">
        <v>107</v>
      </c>
      <c r="B26" s="221">
        <v>1</v>
      </c>
      <c r="C26" s="248" t="str">
        <f>IF(B26=0, -5, "0")</f>
        <v>0</v>
      </c>
      <c r="D26" s="222" t="s">
        <v>478</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5" t="s">
        <v>38</v>
      </c>
      <c r="B32" s="306"/>
      <c r="C32" s="307"/>
      <c r="D32" s="125">
        <f>SUM(B26:C31)</f>
        <v>11</v>
      </c>
    </row>
    <row r="33" spans="1:6" x14ac:dyDescent="0.3">
      <c r="A33" s="305" t="s">
        <v>342</v>
      </c>
      <c r="B33" s="306"/>
      <c r="C33" s="307"/>
      <c r="D33" s="65">
        <f>D32/(COUNT(B26:C31)*2)</f>
        <v>0.91666666666666663</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6" t="s">
        <v>107</v>
      </c>
      <c r="B36" s="221" t="s">
        <v>34</v>
      </c>
      <c r="C36" s="248" t="str">
        <f>IF(B36=0, -5, "0")</f>
        <v>0</v>
      </c>
      <c r="D36" s="222" t="s">
        <v>446</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5" t="s">
        <v>38</v>
      </c>
      <c r="B41" s="306"/>
      <c r="C41" s="307"/>
      <c r="D41" s="125">
        <f>SUM(B36:C40)</f>
        <v>8</v>
      </c>
      <c r="E41" s="37"/>
      <c r="F41" s="37"/>
    </row>
    <row r="42" spans="1:6" s="50" customFormat="1" x14ac:dyDescent="0.3">
      <c r="A42" s="305" t="s">
        <v>342</v>
      </c>
      <c r="B42" s="306"/>
      <c r="C42" s="307"/>
      <c r="D42" s="65">
        <f>D41/(COUNT(B36:C40)*2)</f>
        <v>1</v>
      </c>
      <c r="E42" s="37"/>
      <c r="F42" s="37"/>
    </row>
    <row r="43" spans="1:6" s="50" customFormat="1" x14ac:dyDescent="0.3">
      <c r="A43" s="90"/>
      <c r="B43" s="91"/>
      <c r="C43" s="91"/>
      <c r="D43" s="92"/>
    </row>
    <row r="44" spans="1:6" ht="19.5" x14ac:dyDescent="0.4">
      <c r="A44" s="320" t="s">
        <v>21</v>
      </c>
      <c r="B44" s="321"/>
      <c r="C44" s="321"/>
      <c r="D44" s="321"/>
      <c r="E44" s="321"/>
      <c r="F44" s="321"/>
    </row>
    <row r="45" spans="1:6" ht="66" customHeight="1" x14ac:dyDescent="0.3">
      <c r="A45" s="41" t="s">
        <v>317</v>
      </c>
      <c r="B45" s="221">
        <v>1</v>
      </c>
      <c r="C45" s="221"/>
      <c r="D45" s="222" t="s">
        <v>472</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125">
        <f>SUM(B45:C50)</f>
        <v>9</v>
      </c>
    </row>
    <row r="52" spans="1:6" x14ac:dyDescent="0.3">
      <c r="A52" s="305" t="s">
        <v>342</v>
      </c>
      <c r="B52" s="306"/>
      <c r="C52" s="307"/>
      <c r="D52" s="65">
        <f>D51/(COUNT(B45:C50)*2)</f>
        <v>0.9</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505</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479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5" t="s">
        <v>38</v>
      </c>
      <c r="B62" s="306"/>
      <c r="C62" s="307"/>
      <c r="D62" s="125">
        <f>SUM(B55:C61)</f>
        <v>13</v>
      </c>
    </row>
    <row r="63" spans="1:6" x14ac:dyDescent="0.3">
      <c r="A63" s="305" t="s">
        <v>342</v>
      </c>
      <c r="B63" s="306"/>
      <c r="C63" s="307"/>
      <c r="D63" s="65">
        <f>D62/(COUNT(B55:C61)*2)</f>
        <v>0.9285714285714286</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2</v>
      </c>
      <c r="C66" s="228"/>
      <c r="D66" s="229"/>
      <c r="E66" s="229"/>
      <c r="F66" s="221"/>
    </row>
    <row r="67" spans="1:6" ht="51" x14ac:dyDescent="0.4">
      <c r="A67" s="41" t="s">
        <v>319</v>
      </c>
      <c r="B67" s="227">
        <v>0</v>
      </c>
      <c r="C67" s="228"/>
      <c r="D67" s="222" t="s">
        <v>480</v>
      </c>
      <c r="E67" s="222" t="s">
        <v>481</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22" t="s">
        <v>449</v>
      </c>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50.25" x14ac:dyDescent="0.35">
      <c r="A79" s="83" t="s">
        <v>184</v>
      </c>
      <c r="B79" s="227">
        <v>2</v>
      </c>
      <c r="C79" s="248" t="str">
        <f>IF(B79=0, -5, "0")</f>
        <v>0</v>
      </c>
      <c r="D79" s="222" t="s">
        <v>450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22" t="s">
        <v>482</v>
      </c>
      <c r="E82" s="235"/>
      <c r="F82" s="221"/>
    </row>
    <row r="83" spans="1:6" x14ac:dyDescent="0.3">
      <c r="A83" s="305" t="s">
        <v>38</v>
      </c>
      <c r="B83" s="306"/>
      <c r="C83" s="307"/>
      <c r="D83" s="125">
        <f>SUM(B66:C82)</f>
        <v>19</v>
      </c>
    </row>
    <row r="84" spans="1:6" x14ac:dyDescent="0.3">
      <c r="A84" s="305" t="s">
        <v>342</v>
      </c>
      <c r="B84" s="306"/>
      <c r="C84" s="307"/>
      <c r="D84" s="65">
        <f>D83/(COUNT(B66:C82)*2)</f>
        <v>0.86363636363636365</v>
      </c>
    </row>
    <row r="85" spans="1:6" s="50" customFormat="1" x14ac:dyDescent="0.3">
      <c r="A85" s="54"/>
      <c r="B85" s="55"/>
      <c r="C85" s="55"/>
      <c r="D85" s="56"/>
    </row>
    <row r="86" spans="1:6" ht="19.5" x14ac:dyDescent="0.4">
      <c r="A86" s="314" t="s">
        <v>237</v>
      </c>
      <c r="B86" s="315"/>
      <c r="C86" s="315"/>
      <c r="D86" s="315"/>
      <c r="E86" s="315"/>
      <c r="F86" s="315"/>
    </row>
    <row r="87" spans="1:6" ht="51" x14ac:dyDescent="0.4">
      <c r="A87" s="93" t="s">
        <v>320</v>
      </c>
      <c r="B87" s="237">
        <v>1</v>
      </c>
      <c r="C87" s="228"/>
      <c r="D87" s="222" t="s">
        <v>459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67.5" x14ac:dyDescent="0.4">
      <c r="A90" s="51" t="s">
        <v>348</v>
      </c>
      <c r="B90" s="237">
        <v>0</v>
      </c>
      <c r="C90" s="228"/>
      <c r="D90" s="222" t="s">
        <v>483</v>
      </c>
      <c r="E90" s="222" t="s">
        <v>436</v>
      </c>
      <c r="F90" s="221"/>
    </row>
    <row r="91" spans="1:6" ht="51" x14ac:dyDescent="0.4">
      <c r="A91" s="48" t="s">
        <v>286</v>
      </c>
      <c r="B91" s="237">
        <v>1</v>
      </c>
      <c r="C91" s="228"/>
      <c r="D91" s="222" t="s">
        <v>473</v>
      </c>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0</v>
      </c>
      <c r="C94" s="221"/>
      <c r="D94" s="222" t="s">
        <v>433</v>
      </c>
      <c r="E94" s="221" t="s">
        <v>434</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45.75" customHeight="1" x14ac:dyDescent="0.3">
      <c r="A97" s="41" t="s">
        <v>147</v>
      </c>
      <c r="B97" s="237">
        <v>1</v>
      </c>
      <c r="C97" s="221"/>
      <c r="D97" s="222" t="s">
        <v>474</v>
      </c>
      <c r="E97" s="221"/>
      <c r="F97" s="221"/>
    </row>
    <row r="98" spans="1:6" ht="36" x14ac:dyDescent="0.35">
      <c r="A98" s="89" t="s">
        <v>216</v>
      </c>
      <c r="B98" s="237">
        <v>2</v>
      </c>
      <c r="C98" s="248" t="str">
        <f>IF(B98=0, -5, "0")</f>
        <v>0</v>
      </c>
      <c r="D98" s="222" t="s">
        <v>435</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5" t="s">
        <v>38</v>
      </c>
      <c r="B101" s="306"/>
      <c r="C101" s="307"/>
      <c r="D101" s="125">
        <f>SUM(B87:C100)</f>
        <v>21</v>
      </c>
    </row>
    <row r="102" spans="1:6" x14ac:dyDescent="0.3">
      <c r="A102" s="305" t="s">
        <v>342</v>
      </c>
      <c r="B102" s="306"/>
      <c r="C102" s="307"/>
      <c r="D102" s="65">
        <f>D101/(COUNT(B87:C100)*2)</f>
        <v>0.75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424</v>
      </c>
      <c r="E114" s="221"/>
      <c r="F114" s="221"/>
    </row>
    <row r="115" spans="1:6" s="50" customFormat="1" ht="33.75" x14ac:dyDescent="0.35">
      <c r="A115" s="89" t="s">
        <v>366</v>
      </c>
      <c r="B115" s="237">
        <v>2</v>
      </c>
      <c r="C115" s="248" t="str">
        <f>IF(B115=0, -5, "0")</f>
        <v>0</v>
      </c>
      <c r="D115" s="222" t="s">
        <v>425</v>
      </c>
      <c r="E115" s="221"/>
      <c r="F115" s="233"/>
    </row>
    <row r="116" spans="1:6" s="50" customFormat="1" x14ac:dyDescent="0.3">
      <c r="A116" s="94" t="s">
        <v>263</v>
      </c>
      <c r="B116" s="237">
        <v>2</v>
      </c>
      <c r="C116" s="221"/>
      <c r="D116" s="234"/>
      <c r="E116" s="221"/>
      <c r="F116" s="221"/>
    </row>
    <row r="117" spans="1:6" s="50" customFormat="1" x14ac:dyDescent="0.3">
      <c r="A117" s="305" t="s">
        <v>38</v>
      </c>
      <c r="B117" s="306"/>
      <c r="C117" s="307"/>
      <c r="D117" s="125">
        <f>SUM(B106:C116)</f>
        <v>22</v>
      </c>
      <c r="E117" s="37"/>
      <c r="F117" s="37"/>
    </row>
    <row r="118" spans="1:6" s="50" customFormat="1" x14ac:dyDescent="0.3">
      <c r="A118" s="305" t="s">
        <v>342</v>
      </c>
      <c r="B118" s="306"/>
      <c r="C118" s="307"/>
      <c r="D118" s="65">
        <f>D117/(COUNT(B106:C116)*2)</f>
        <v>1</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420</v>
      </c>
      <c r="E127" s="222"/>
      <c r="F127" s="221"/>
    </row>
    <row r="128" spans="1:6" x14ac:dyDescent="0.3">
      <c r="A128" s="48" t="s">
        <v>183</v>
      </c>
      <c r="B128" s="238">
        <v>2</v>
      </c>
      <c r="C128" s="241"/>
      <c r="D128" s="222"/>
      <c r="E128" s="222"/>
      <c r="F128" s="221"/>
    </row>
    <row r="129" spans="1:6" ht="83.25" x14ac:dyDescent="0.35">
      <c r="A129" s="83" t="s">
        <v>217</v>
      </c>
      <c r="B129" s="238">
        <v>2</v>
      </c>
      <c r="C129" s="249" t="str">
        <f>IF(B129=0, -5, "0")</f>
        <v>0</v>
      </c>
      <c r="D129" s="222" t="s">
        <v>475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22"/>
      <c r="E131" s="229"/>
      <c r="F131" s="233"/>
    </row>
    <row r="132" spans="1:6" x14ac:dyDescent="0.3">
      <c r="A132" s="305" t="s">
        <v>38</v>
      </c>
      <c r="B132" s="306"/>
      <c r="C132" s="307"/>
      <c r="D132" s="125">
        <f>SUM(B121:C131)</f>
        <v>22</v>
      </c>
    </row>
    <row r="133" spans="1:6" x14ac:dyDescent="0.3">
      <c r="A133" s="305" t="s">
        <v>342</v>
      </c>
      <c r="B133" s="306"/>
      <c r="C133" s="307"/>
      <c r="D133" s="63">
        <f>D132/(COUNT(B121:C131)*2)</f>
        <v>1</v>
      </c>
    </row>
    <row r="134" spans="1:6" s="50" customFormat="1" x14ac:dyDescent="0.3">
      <c r="A134" s="54"/>
      <c r="B134" s="55"/>
      <c r="C134" s="55"/>
      <c r="D134" s="61"/>
    </row>
    <row r="135" spans="1:6" ht="24.75" customHeight="1" x14ac:dyDescent="0.4">
      <c r="A135" s="314" t="s">
        <v>78</v>
      </c>
      <c r="B135" s="315"/>
      <c r="C135" s="315"/>
      <c r="D135" s="315"/>
      <c r="E135" s="315"/>
      <c r="F135" s="315"/>
    </row>
    <row r="136" spans="1:6" ht="19.5" x14ac:dyDescent="0.4">
      <c r="A136" s="51" t="s">
        <v>349</v>
      </c>
      <c r="B136" s="237">
        <v>2</v>
      </c>
      <c r="C136" s="228"/>
      <c r="D136" s="230"/>
      <c r="E136" s="221"/>
      <c r="F136" s="221"/>
    </row>
    <row r="137" spans="1:6" ht="33.75" x14ac:dyDescent="0.35">
      <c r="A137" s="76" t="s">
        <v>140</v>
      </c>
      <c r="B137" s="237">
        <v>2</v>
      </c>
      <c r="C137" s="250" t="str">
        <f>IF(B137=0, -5, "0")</f>
        <v>0</v>
      </c>
      <c r="D137" s="254" t="s">
        <v>440</v>
      </c>
      <c r="E137" s="221"/>
      <c r="F137" s="221"/>
    </row>
    <row r="138" spans="1:6" x14ac:dyDescent="0.3">
      <c r="A138" s="49" t="s">
        <v>324</v>
      </c>
      <c r="B138" s="237">
        <v>2</v>
      </c>
      <c r="C138" s="222"/>
      <c r="D138" s="242"/>
      <c r="E138" s="221"/>
      <c r="F138" s="221"/>
    </row>
    <row r="139" spans="1:6" ht="37.5" customHeight="1" x14ac:dyDescent="0.3">
      <c r="A139" s="95" t="s">
        <v>325</v>
      </c>
      <c r="B139" s="237">
        <v>1</v>
      </c>
      <c r="C139" s="222"/>
      <c r="D139" s="254" t="s">
        <v>478</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1</v>
      </c>
      <c r="C146" s="222"/>
      <c r="D146" s="245" t="s">
        <v>441</v>
      </c>
      <c r="E146" s="221"/>
      <c r="F146" s="221"/>
    </row>
    <row r="147" spans="1:6" x14ac:dyDescent="0.3">
      <c r="A147" s="41" t="s">
        <v>352</v>
      </c>
      <c r="B147" s="237">
        <v>1</v>
      </c>
      <c r="C147" s="222"/>
      <c r="D147" s="245" t="s">
        <v>484</v>
      </c>
      <c r="E147" s="221"/>
      <c r="F147" s="221"/>
    </row>
    <row r="148" spans="1:6" x14ac:dyDescent="0.3">
      <c r="A148" s="305" t="s">
        <v>38</v>
      </c>
      <c r="B148" s="306"/>
      <c r="C148" s="307"/>
      <c r="D148" s="125">
        <f>SUM(B136:C147)</f>
        <v>21</v>
      </c>
    </row>
    <row r="149" spans="1:6" x14ac:dyDescent="0.3">
      <c r="A149" s="305" t="s">
        <v>342</v>
      </c>
      <c r="B149" s="306"/>
      <c r="C149" s="307"/>
      <c r="D149" s="65">
        <f>D148/(COUNT(B136:C147)*2)</f>
        <v>0.875</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421</v>
      </c>
      <c r="E155" s="221"/>
      <c r="F155" s="221"/>
    </row>
    <row r="156" spans="1:6" ht="34.5" customHeight="1" x14ac:dyDescent="0.35">
      <c r="A156" s="76" t="s">
        <v>355</v>
      </c>
      <c r="B156" s="221">
        <v>1</v>
      </c>
      <c r="C156" s="248" t="str">
        <f>IF(B156=0, -5, "0")</f>
        <v>0</v>
      </c>
      <c r="D156" s="222" t="s">
        <v>427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5" t="s">
        <v>38</v>
      </c>
      <c r="B160" s="312"/>
      <c r="C160" s="313"/>
      <c r="D160" s="188">
        <f>SUM(B152:C159)</f>
        <v>14</v>
      </c>
    </row>
    <row r="161" spans="1:6" x14ac:dyDescent="0.3">
      <c r="A161" s="305" t="s">
        <v>342</v>
      </c>
      <c r="B161" s="306"/>
      <c r="C161" s="307"/>
      <c r="D161" s="65">
        <f>D160/(COUNT(B152:C159)*2)</f>
        <v>0.875</v>
      </c>
    </row>
    <row r="162" spans="1:6" s="50" customFormat="1" ht="28.15" customHeigh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v>2</v>
      </c>
      <c r="C164" s="248" t="str">
        <f>IF(B164=0, -5, "0")</f>
        <v>0</v>
      </c>
      <c r="D164" s="221"/>
      <c r="E164" s="221"/>
      <c r="F164" s="221"/>
    </row>
    <row r="165" spans="1:6" ht="33" x14ac:dyDescent="0.3">
      <c r="A165" s="41" t="s">
        <v>334</v>
      </c>
      <c r="B165" s="221">
        <v>1</v>
      </c>
      <c r="C165" s="221"/>
      <c r="D165" s="222" t="s">
        <v>438</v>
      </c>
      <c r="E165" s="221"/>
      <c r="F165" s="221"/>
    </row>
    <row r="166" spans="1:6" x14ac:dyDescent="0.3">
      <c r="A166" s="87" t="s">
        <v>241</v>
      </c>
      <c r="B166" s="221" t="s">
        <v>34</v>
      </c>
      <c r="C166" s="221"/>
      <c r="D166" s="222" t="s">
        <v>485</v>
      </c>
      <c r="E166" s="221"/>
      <c r="F166" s="221"/>
    </row>
    <row r="167" spans="1:6" ht="19.5" customHeight="1" x14ac:dyDescent="0.3">
      <c r="A167" s="41" t="s">
        <v>95</v>
      </c>
      <c r="B167" s="221">
        <v>2</v>
      </c>
      <c r="C167" s="221"/>
      <c r="D167" s="221"/>
      <c r="E167" s="222"/>
      <c r="F167" s="221"/>
    </row>
    <row r="168" spans="1:6" ht="17.25" customHeight="1" x14ac:dyDescent="0.3">
      <c r="A168" s="305" t="s">
        <v>38</v>
      </c>
      <c r="B168" s="306"/>
      <c r="C168" s="307"/>
      <c r="D168" s="125">
        <f>SUM(B164:C167)</f>
        <v>5</v>
      </c>
    </row>
    <row r="169" spans="1:6" x14ac:dyDescent="0.3">
      <c r="A169" s="305" t="s">
        <v>342</v>
      </c>
      <c r="B169" s="306"/>
      <c r="C169" s="307"/>
      <c r="D169" s="65">
        <f>D168/(COUNT(B164:C167)*2)</f>
        <v>0.83333333333333337</v>
      </c>
    </row>
    <row r="170" spans="1:6" s="50" customFormat="1" x14ac:dyDescent="0.3">
      <c r="A170" s="54"/>
      <c r="B170" s="55"/>
      <c r="C170" s="55"/>
      <c r="D170" s="56"/>
    </row>
    <row r="171" spans="1:6" ht="19.5" x14ac:dyDescent="0.4">
      <c r="A171" s="322" t="s">
        <v>17</v>
      </c>
      <c r="B171" s="323"/>
      <c r="C171" s="323"/>
      <c r="D171" s="323"/>
      <c r="E171" s="323"/>
      <c r="F171" s="323"/>
    </row>
    <row r="172" spans="1:6" ht="66" x14ac:dyDescent="0.3">
      <c r="A172" s="48" t="s">
        <v>202</v>
      </c>
      <c r="B172" s="221">
        <v>1</v>
      </c>
      <c r="C172" s="221"/>
      <c r="D172" s="241" t="s">
        <v>444</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5" t="s">
        <v>38</v>
      </c>
      <c r="B176" s="306"/>
      <c r="C176" s="307"/>
      <c r="D176" s="125">
        <f>SUM(B172:C175)</f>
        <v>7</v>
      </c>
    </row>
    <row r="177" spans="1:6" x14ac:dyDescent="0.3">
      <c r="A177" s="305" t="s">
        <v>342</v>
      </c>
      <c r="B177" s="306"/>
      <c r="C177" s="307"/>
      <c r="D177" s="65">
        <f>D176/(COUNT(B172:C175)*2)</f>
        <v>0.875</v>
      </c>
    </row>
    <row r="178" spans="1:6" s="50" customFormat="1" x14ac:dyDescent="0.3">
      <c r="A178" s="54"/>
      <c r="B178" s="55"/>
      <c r="C178" s="55"/>
      <c r="D178" s="56"/>
    </row>
    <row r="179" spans="1:6" ht="19.5" x14ac:dyDescent="0.4">
      <c r="A179" s="314" t="s">
        <v>87</v>
      </c>
      <c r="B179" s="315"/>
      <c r="C179" s="315"/>
      <c r="D179" s="315"/>
      <c r="E179" s="315"/>
      <c r="F179" s="315"/>
    </row>
    <row r="180" spans="1:6" ht="66" x14ac:dyDescent="0.3">
      <c r="A180" s="87" t="s">
        <v>364</v>
      </c>
      <c r="B180" s="221">
        <v>0</v>
      </c>
      <c r="C180" s="221"/>
      <c r="D180" s="222" t="s">
        <v>486</v>
      </c>
      <c r="E180" s="222" t="s">
        <v>457</v>
      </c>
      <c r="F180" s="221"/>
    </row>
    <row r="181" spans="1:6" x14ac:dyDescent="0.3">
      <c r="A181" s="95" t="s">
        <v>247</v>
      </c>
      <c r="B181" s="221">
        <v>2</v>
      </c>
      <c r="C181" s="221"/>
      <c r="D181" s="222"/>
      <c r="E181" s="168"/>
      <c r="F181" s="221"/>
    </row>
    <row r="182" spans="1:6" ht="82.5" x14ac:dyDescent="0.3">
      <c r="A182" s="41" t="s">
        <v>97</v>
      </c>
      <c r="B182" s="221">
        <v>0</v>
      </c>
      <c r="C182" s="221"/>
      <c r="D182" s="222" t="s">
        <v>487</v>
      </c>
      <c r="E182" s="222" t="s">
        <v>477</v>
      </c>
      <c r="F182" s="221"/>
    </row>
    <row r="183" spans="1:6" x14ac:dyDescent="0.3">
      <c r="A183" s="48" t="s">
        <v>269</v>
      </c>
      <c r="B183" s="221">
        <v>2</v>
      </c>
      <c r="C183" s="221"/>
      <c r="D183" s="222"/>
      <c r="E183" s="221"/>
      <c r="F183" s="221"/>
    </row>
    <row r="184" spans="1:6" ht="49.5" x14ac:dyDescent="0.3">
      <c r="A184" s="41" t="s">
        <v>356</v>
      </c>
      <c r="B184" s="221">
        <v>1</v>
      </c>
      <c r="C184" s="221"/>
      <c r="D184" s="222" t="s">
        <v>418</v>
      </c>
      <c r="E184" s="221"/>
      <c r="F184" s="221"/>
    </row>
    <row r="185" spans="1:6" x14ac:dyDescent="0.3">
      <c r="A185" s="305" t="s">
        <v>38</v>
      </c>
      <c r="B185" s="306"/>
      <c r="C185" s="307"/>
      <c r="D185" s="125">
        <f>SUM(B180:C184)</f>
        <v>5</v>
      </c>
    </row>
    <row r="186" spans="1:6" x14ac:dyDescent="0.3">
      <c r="A186" s="305" t="s">
        <v>342</v>
      </c>
      <c r="B186" s="306"/>
      <c r="C186" s="307"/>
      <c r="D186" s="65">
        <f>D185/(COUNT(B180:C184)*2)</f>
        <v>0.5</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5" t="s">
        <v>38</v>
      </c>
      <c r="B193" s="306"/>
      <c r="C193" s="307"/>
      <c r="D193" s="97">
        <f>SUM(B189:C192)</f>
        <v>2</v>
      </c>
    </row>
    <row r="194" spans="1:4" x14ac:dyDescent="0.3">
      <c r="A194" s="305" t="s">
        <v>342</v>
      </c>
      <c r="B194" s="306"/>
      <c r="C194" s="307"/>
      <c r="D194" s="65">
        <f>D193/(COUNT(B189:C192)*2)</f>
        <v>1</v>
      </c>
    </row>
    <row r="196" spans="1:4" ht="18" x14ac:dyDescent="0.35">
      <c r="A196" s="121" t="s">
        <v>476</v>
      </c>
      <c r="B196" s="120"/>
      <c r="C196" s="120"/>
      <c r="D196" s="220">
        <v>0.5</v>
      </c>
    </row>
    <row r="197" spans="1:4" ht="22.5" x14ac:dyDescent="0.3">
      <c r="A197" s="71" t="s">
        <v>47</v>
      </c>
      <c r="B197" s="72"/>
      <c r="C197" s="73"/>
      <c r="D197" s="74">
        <f>SUM(D193,D185,D176,D168,D160,D62,D51,D32,D22,D117,D148,D132,D101,D83,D41)</f>
        <v>189</v>
      </c>
    </row>
    <row r="198" spans="1:4" ht="22.5" x14ac:dyDescent="0.3">
      <c r="A198" s="71" t="s">
        <v>378</v>
      </c>
      <c r="B198" s="72"/>
      <c r="C198" s="73"/>
      <c r="D198" s="75">
        <f>D197/(COUNT(B189:C192,B180:C184,B172:C175,B164:C167,B152:C159,B55:C61,B45:C50,B26:C31,B17:C21,B106:C116,B136:C147,B121:C131,B87:C100,B66:C82,B36:C40)*2)</f>
        <v>0.88317757009345799</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66" zoomScaleNormal="100" zoomScaleSheetLayoutView="66" workbookViewId="0">
      <selection activeCell="D439" sqref="D43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5">
      <c r="A8" s="294" t="str">
        <f>'Page de garde'!D18</f>
        <v>Medina Jedida</v>
      </c>
      <c r="B8" s="294"/>
      <c r="C8" s="294"/>
      <c r="D8" s="294"/>
      <c r="E8" s="294"/>
      <c r="F8" s="294"/>
      <c r="G8" s="216"/>
      <c r="H8" s="216"/>
      <c r="I8" s="213"/>
    </row>
    <row r="9" spans="1:9" ht="24.75" x14ac:dyDescent="0.5">
      <c r="A9" s="38" t="s">
        <v>44</v>
      </c>
      <c r="B9" s="295" t="s">
        <v>506</v>
      </c>
      <c r="C9" s="295"/>
      <c r="D9" s="295"/>
      <c r="E9" s="295"/>
      <c r="F9" s="295"/>
      <c r="G9" s="216"/>
      <c r="H9" s="216"/>
      <c r="I9" s="213"/>
    </row>
    <row r="10" spans="1:9" ht="24" x14ac:dyDescent="0.45">
      <c r="A10" s="39" t="s">
        <v>46</v>
      </c>
      <c r="B10" s="297" t="s">
        <v>507</v>
      </c>
      <c r="C10" s="297"/>
      <c r="D10" s="297"/>
      <c r="E10" s="297"/>
      <c r="F10" s="297"/>
      <c r="G10" s="216"/>
      <c r="H10" s="216"/>
      <c r="I10" s="213"/>
    </row>
    <row r="11" spans="1:9" ht="24.75" x14ac:dyDescent="0.5">
      <c r="A11" s="38" t="s">
        <v>45</v>
      </c>
      <c r="B11" s="291">
        <v>42886</v>
      </c>
      <c r="C11" s="291"/>
      <c r="D11" s="291"/>
      <c r="E11" s="291"/>
      <c r="F11" s="291"/>
      <c r="G11" s="216"/>
      <c r="H11" s="216"/>
      <c r="I11" s="213"/>
    </row>
    <row r="12" spans="1:9" ht="24.75" x14ac:dyDescent="0.5">
      <c r="A12" s="38" t="s">
        <v>276</v>
      </c>
      <c r="B12" s="298">
        <f>D505</f>
        <v>0.83992805755395683</v>
      </c>
      <c r="C12" s="298"/>
      <c r="D12" s="298"/>
      <c r="E12" s="298"/>
      <c r="F12" s="298"/>
      <c r="G12" s="216"/>
      <c r="H12" s="216"/>
      <c r="I12" s="21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88" t="s">
        <v>0</v>
      </c>
      <c r="B16" s="288"/>
      <c r="C16" s="288"/>
      <c r="D16" s="288"/>
      <c r="E16" s="288"/>
      <c r="F16" s="288"/>
      <c r="G16" s="36"/>
      <c r="H16" s="36"/>
    </row>
    <row r="17" spans="1:8" ht="18" x14ac:dyDescent="0.3">
      <c r="A17" s="182">
        <f>B11</f>
        <v>42886</v>
      </c>
      <c r="B17" s="36"/>
      <c r="C17" s="36"/>
      <c r="D17" s="36"/>
      <c r="E17" s="36"/>
      <c r="F17" s="36"/>
      <c r="G17" s="36"/>
      <c r="H17" s="36"/>
    </row>
    <row r="18" spans="1:8" ht="18" x14ac:dyDescent="0.25">
      <c r="A18" s="303" t="s">
        <v>1</v>
      </c>
      <c r="B18" s="304"/>
      <c r="C18" s="304"/>
      <c r="D18" s="304"/>
      <c r="E18" s="304"/>
      <c r="F18" s="304"/>
    </row>
    <row r="19" spans="1:8" ht="30" x14ac:dyDescent="0.25">
      <c r="A19" s="169" t="s">
        <v>10</v>
      </c>
      <c r="B19" s="170">
        <v>1</v>
      </c>
      <c r="C19" s="170"/>
      <c r="D19" s="168" t="s">
        <v>508</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86" t="s">
        <v>18</v>
      </c>
      <c r="B26" s="287"/>
      <c r="C26" s="287"/>
      <c r="D26" s="287"/>
      <c r="E26" s="287"/>
      <c r="F26" s="287"/>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0</v>
      </c>
      <c r="C32" s="170"/>
      <c r="D32" s="156" t="s">
        <v>592</v>
      </c>
      <c r="E32" s="168" t="s">
        <v>593</v>
      </c>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ht="30" x14ac:dyDescent="0.25">
      <c r="A35" s="18" t="s">
        <v>203</v>
      </c>
      <c r="B35" s="170">
        <v>1</v>
      </c>
      <c r="C35" s="170"/>
      <c r="D35" s="168" t="s">
        <v>595</v>
      </c>
      <c r="E35" s="147"/>
      <c r="F35" s="147"/>
    </row>
    <row r="36" spans="1:7" ht="45" x14ac:dyDescent="0.25">
      <c r="A36" s="109" t="s">
        <v>287</v>
      </c>
      <c r="B36" s="170">
        <v>2</v>
      </c>
      <c r="C36" s="154"/>
      <c r="D36" s="26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20</v>
      </c>
    </row>
    <row r="41" spans="1:7" ht="18" x14ac:dyDescent="0.25">
      <c r="A41" s="78" t="s">
        <v>223</v>
      </c>
      <c r="B41" s="79"/>
      <c r="C41" s="80"/>
      <c r="D41" s="82">
        <f>D40/(COUNT(B27:C35,B19:C22)*2)</f>
        <v>0.83333333333333337</v>
      </c>
    </row>
    <row r="42" spans="1:7" x14ac:dyDescent="0.25">
      <c r="A42" s="9"/>
      <c r="B42" s="6"/>
      <c r="C42" s="7"/>
      <c r="D42" s="6"/>
    </row>
    <row r="43" spans="1:7" ht="18" x14ac:dyDescent="0.35">
      <c r="A43" s="288" t="s">
        <v>137</v>
      </c>
      <c r="B43" s="288"/>
      <c r="C43" s="288"/>
      <c r="D43" s="288"/>
      <c r="E43" s="288"/>
      <c r="F43" s="288"/>
    </row>
    <row r="44" spans="1:7" x14ac:dyDescent="0.25">
      <c r="A44" s="183">
        <f>B11</f>
        <v>42886</v>
      </c>
      <c r="B44" s="6"/>
      <c r="C44" s="7"/>
      <c r="D44" s="6"/>
    </row>
    <row r="45" spans="1:7" ht="16.5" x14ac:dyDescent="0.25">
      <c r="A45" s="289" t="s">
        <v>63</v>
      </c>
      <c r="B45" s="290"/>
      <c r="C45" s="290"/>
      <c r="D45" s="290"/>
      <c r="E45" s="290"/>
      <c r="F45" s="290"/>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30" x14ac:dyDescent="0.25">
      <c r="A50" s="43" t="s">
        <v>141</v>
      </c>
      <c r="B50" s="170">
        <v>1</v>
      </c>
      <c r="C50" s="170"/>
      <c r="D50" s="156" t="s">
        <v>509</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511</v>
      </c>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30" x14ac:dyDescent="0.25">
      <c r="A70" s="107" t="s">
        <v>171</v>
      </c>
      <c r="B70" s="170">
        <v>1</v>
      </c>
      <c r="C70" s="218" t="str">
        <f>IF(B70=0, -5, "0")</f>
        <v>0</v>
      </c>
      <c r="D70" s="152" t="s">
        <v>510</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t="s">
        <v>34</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37</v>
      </c>
    </row>
    <row r="82" spans="1:6" x14ac:dyDescent="0.25">
      <c r="A82" s="19" t="s">
        <v>37</v>
      </c>
      <c r="B82" s="20"/>
      <c r="C82" s="21"/>
      <c r="D82" s="63">
        <f>D81/(COUNT(B58:C80)*2)</f>
        <v>0.97368421052631582</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1</v>
      </c>
      <c r="C92" s="154"/>
      <c r="D92" s="265">
        <v>0.6</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63</v>
      </c>
    </row>
    <row r="97" spans="1:6" ht="18" x14ac:dyDescent="0.25">
      <c r="A97" s="78" t="s">
        <v>224</v>
      </c>
      <c r="B97" s="84"/>
      <c r="C97" s="85"/>
      <c r="D97" s="82">
        <f>D96/(COUNT(B85:C91,B46:C53,B58:C80)*2)</f>
        <v>0.95454545454545459</v>
      </c>
    </row>
    <row r="98" spans="1:6" x14ac:dyDescent="0.25">
      <c r="A98" s="5"/>
      <c r="B98" s="6"/>
      <c r="C98" s="7"/>
      <c r="D98" s="6"/>
    </row>
    <row r="99" spans="1:6" ht="18" x14ac:dyDescent="0.35">
      <c r="A99" s="288" t="s">
        <v>129</v>
      </c>
      <c r="B99" s="288"/>
      <c r="C99" s="288"/>
      <c r="D99" s="288"/>
      <c r="E99" s="288"/>
      <c r="F99" s="288"/>
    </row>
    <row r="100" spans="1:6" x14ac:dyDescent="0.25">
      <c r="A100" s="183">
        <f>B11</f>
        <v>42886</v>
      </c>
      <c r="B100" s="6"/>
      <c r="C100" s="7"/>
      <c r="D100" s="6"/>
    </row>
    <row r="101" spans="1:6" ht="16.5" x14ac:dyDescent="0.25">
      <c r="A101" s="289" t="s">
        <v>63</v>
      </c>
      <c r="B101" s="290"/>
      <c r="C101" s="290"/>
      <c r="D101" s="290"/>
      <c r="E101" s="290"/>
      <c r="F101" s="29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512</v>
      </c>
      <c r="E106" s="147"/>
      <c r="F106" s="147"/>
    </row>
    <row r="107" spans="1:6" ht="31.5" x14ac:dyDescent="0.35">
      <c r="A107" s="76" t="s">
        <v>59</v>
      </c>
      <c r="B107" s="170">
        <v>1</v>
      </c>
      <c r="C107" s="217" t="str">
        <f>IF(B107=0, -5, "0")</f>
        <v>0</v>
      </c>
      <c r="D107" s="168" t="s">
        <v>513</v>
      </c>
      <c r="E107" s="147"/>
      <c r="F107" s="147"/>
    </row>
    <row r="108" spans="1:6" ht="30" x14ac:dyDescent="0.25">
      <c r="A108" s="23" t="s">
        <v>131</v>
      </c>
      <c r="B108" s="170">
        <v>2</v>
      </c>
      <c r="C108" s="138"/>
      <c r="D108" s="168"/>
      <c r="E108" s="147"/>
      <c r="F108" s="147"/>
    </row>
    <row r="109" spans="1:6" ht="36" x14ac:dyDescent="0.35">
      <c r="A109" s="83" t="s">
        <v>27</v>
      </c>
      <c r="B109" s="170">
        <v>1</v>
      </c>
      <c r="C109" s="217" t="str">
        <f>IF(B109=0, -5, "0")</f>
        <v>0</v>
      </c>
      <c r="D109" s="10" t="s">
        <v>514</v>
      </c>
      <c r="E109" s="147"/>
      <c r="F109" s="147"/>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2</v>
      </c>
      <c r="C114" s="170"/>
      <c r="D114" s="168"/>
      <c r="E114" s="168"/>
      <c r="F114" s="147"/>
    </row>
    <row r="115" spans="1:6" x14ac:dyDescent="0.25">
      <c r="A115" s="18" t="s">
        <v>294</v>
      </c>
      <c r="B115" s="170">
        <v>1</v>
      </c>
      <c r="C115" s="170"/>
      <c r="D115" s="143" t="s">
        <v>515</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1</v>
      </c>
      <c r="C119" s="170"/>
      <c r="D119" s="12" t="s">
        <v>522</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61.5" x14ac:dyDescent="0.35">
      <c r="A127" s="76" t="s">
        <v>173</v>
      </c>
      <c r="B127" s="170">
        <v>0</v>
      </c>
      <c r="C127" s="217">
        <f>IF(B127=0, -5, "0")</f>
        <v>-5</v>
      </c>
      <c r="D127" s="168" t="s">
        <v>516</v>
      </c>
      <c r="E127" s="168" t="s">
        <v>517</v>
      </c>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t="s">
        <v>519</v>
      </c>
      <c r="E129" s="173"/>
      <c r="F129" s="173"/>
    </row>
    <row r="130" spans="1:6" x14ac:dyDescent="0.25">
      <c r="A130" s="24" t="s">
        <v>83</v>
      </c>
      <c r="B130" s="171">
        <v>1</v>
      </c>
      <c r="C130" s="170"/>
      <c r="D130" s="168" t="s">
        <v>518</v>
      </c>
      <c r="E130" s="147"/>
      <c r="F130" s="147"/>
    </row>
    <row r="131" spans="1:6" ht="33" x14ac:dyDescent="0.3">
      <c r="A131" s="49" t="s">
        <v>222</v>
      </c>
      <c r="B131" s="171">
        <v>2</v>
      </c>
      <c r="C131" s="170"/>
      <c r="D131" s="168"/>
      <c r="E131" s="147"/>
      <c r="F131" s="147"/>
    </row>
    <row r="132" spans="1:6" ht="30" x14ac:dyDescent="0.25">
      <c r="A132" s="24" t="s">
        <v>248</v>
      </c>
      <c r="B132" s="171">
        <v>1</v>
      </c>
      <c r="C132" s="170"/>
      <c r="D132" s="168" t="s">
        <v>520</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29</v>
      </c>
    </row>
    <row r="135" spans="1:6" x14ac:dyDescent="0.25">
      <c r="A135" s="19" t="s">
        <v>37</v>
      </c>
      <c r="B135" s="20"/>
      <c r="C135" s="21"/>
      <c r="D135" s="63">
        <f>D134/(COUNT(B114:C133)*2)</f>
        <v>0.69047619047619047</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1</v>
      </c>
      <c r="C141" s="217" t="str">
        <f>IF(B141=0, -5, "0")</f>
        <v>0</v>
      </c>
      <c r="D141" s="12" t="s">
        <v>521</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264">
        <v>0.6</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0.76388888888888884</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42886</v>
      </c>
      <c r="B153" s="6"/>
      <c r="C153" s="7"/>
      <c r="D153" s="59"/>
    </row>
    <row r="154" spans="1:6" ht="16.5" x14ac:dyDescent="0.25">
      <c r="A154" s="289" t="s">
        <v>63</v>
      </c>
      <c r="B154" s="290"/>
      <c r="C154" s="290"/>
      <c r="D154" s="290"/>
      <c r="E154" s="290"/>
      <c r="F154" s="29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2</v>
      </c>
      <c r="C167" s="170"/>
      <c r="D167" s="143"/>
      <c r="E167" s="147"/>
      <c r="F167" s="147"/>
    </row>
    <row r="168" spans="1:6" x14ac:dyDescent="0.25">
      <c r="A168" s="18" t="s">
        <v>102</v>
      </c>
      <c r="B168" s="170">
        <v>1</v>
      </c>
      <c r="C168" s="170"/>
      <c r="D168" s="143" t="s">
        <v>526</v>
      </c>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1</v>
      </c>
      <c r="C175" s="170"/>
      <c r="D175" s="156" t="s">
        <v>523</v>
      </c>
      <c r="E175" s="147"/>
      <c r="F175" s="147"/>
    </row>
    <row r="176" spans="1:6" ht="106.5" x14ac:dyDescent="0.35">
      <c r="A176" s="86" t="s">
        <v>209</v>
      </c>
      <c r="B176" s="170">
        <v>0</v>
      </c>
      <c r="C176" s="217">
        <f>IF(B176=0, -5, "0")</f>
        <v>-5</v>
      </c>
      <c r="D176" s="168" t="s">
        <v>527</v>
      </c>
      <c r="E176" s="168" t="s">
        <v>528</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45" x14ac:dyDescent="0.25">
      <c r="A180" s="107" t="s">
        <v>168</v>
      </c>
      <c r="B180" s="170">
        <v>1</v>
      </c>
      <c r="C180" s="218" t="str">
        <f>IF(B180=0, -5, "0")</f>
        <v>0</v>
      </c>
      <c r="D180" s="146" t="s">
        <v>524</v>
      </c>
      <c r="E180" s="173"/>
      <c r="F180" s="147"/>
    </row>
    <row r="181" spans="1:7" x14ac:dyDescent="0.25">
      <c r="A181" s="24" t="s">
        <v>83</v>
      </c>
      <c r="B181" s="170">
        <v>2</v>
      </c>
      <c r="C181" s="170"/>
      <c r="D181" s="168"/>
      <c r="E181" s="147"/>
      <c r="F181" s="147"/>
    </row>
    <row r="182" spans="1:7" ht="33" x14ac:dyDescent="0.3">
      <c r="A182" s="180" t="s">
        <v>234</v>
      </c>
      <c r="B182" s="170">
        <v>1</v>
      </c>
      <c r="C182" s="170"/>
      <c r="D182" s="157" t="s">
        <v>525</v>
      </c>
      <c r="E182" s="147"/>
      <c r="F182" s="147"/>
      <c r="G182" s="172"/>
    </row>
    <row r="183" spans="1:7" ht="30" x14ac:dyDescent="0.25">
      <c r="A183" s="24" t="s">
        <v>248</v>
      </c>
      <c r="B183" s="170">
        <v>1</v>
      </c>
      <c r="C183" s="170"/>
      <c r="D183" s="168" t="s">
        <v>520</v>
      </c>
      <c r="E183" s="168"/>
      <c r="F183" s="147"/>
    </row>
    <row r="184" spans="1:7" ht="30" x14ac:dyDescent="0.25">
      <c r="A184" s="24" t="s">
        <v>200</v>
      </c>
      <c r="B184" s="170">
        <v>2</v>
      </c>
      <c r="C184" s="170"/>
      <c r="D184" s="168"/>
      <c r="E184" s="147"/>
      <c r="F184" s="147"/>
    </row>
    <row r="185" spans="1:7" ht="45" x14ac:dyDescent="0.25">
      <c r="A185" s="101" t="s">
        <v>287</v>
      </c>
      <c r="B185" s="170">
        <v>1</v>
      </c>
      <c r="C185" s="154"/>
      <c r="D185" s="264">
        <v>0.8</v>
      </c>
      <c r="E185" s="102"/>
      <c r="F185" s="102"/>
    </row>
    <row r="186" spans="1:7" x14ac:dyDescent="0.25">
      <c r="A186" s="19" t="s">
        <v>38</v>
      </c>
      <c r="B186" s="19"/>
      <c r="C186" s="19"/>
      <c r="D186" s="19">
        <f>SUM(B167:C184)</f>
        <v>24</v>
      </c>
    </row>
    <row r="187" spans="1:7" x14ac:dyDescent="0.25">
      <c r="A187" s="19" t="s">
        <v>37</v>
      </c>
      <c r="B187" s="20"/>
      <c r="C187" s="21"/>
      <c r="D187" s="63">
        <f>D186/(COUNT(B167:C184)*2)</f>
        <v>0.63157894736842102</v>
      </c>
    </row>
    <row r="188" spans="1:7" x14ac:dyDescent="0.25">
      <c r="A188" s="9"/>
      <c r="B188" s="6"/>
      <c r="C188" s="7"/>
      <c r="D188" s="6"/>
    </row>
    <row r="189" spans="1:7" ht="18" x14ac:dyDescent="0.25">
      <c r="A189" s="78" t="s">
        <v>139</v>
      </c>
      <c r="B189" s="84"/>
      <c r="C189" s="85"/>
      <c r="D189" s="81">
        <f>SUM(D163,D186)</f>
        <v>40</v>
      </c>
    </row>
    <row r="190" spans="1:7" ht="18" x14ac:dyDescent="0.25">
      <c r="A190" s="78" t="s">
        <v>226</v>
      </c>
      <c r="B190" s="84"/>
      <c r="C190" s="85"/>
      <c r="D190" s="82">
        <f>D189/(COUNT(B155:C162,B167:C184)*2)</f>
        <v>0.7407407407407407</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42886</v>
      </c>
      <c r="B193" s="6"/>
      <c r="C193" s="7"/>
      <c r="D193" s="6"/>
    </row>
    <row r="194" spans="1:7" ht="18" x14ac:dyDescent="0.25">
      <c r="A194" s="286" t="s">
        <v>158</v>
      </c>
      <c r="B194" s="287"/>
      <c r="C194" s="287"/>
      <c r="D194" s="287"/>
      <c r="E194" s="287"/>
      <c r="F194" s="287"/>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75" x14ac:dyDescent="0.25">
      <c r="A202" s="33" t="s">
        <v>155</v>
      </c>
      <c r="B202" s="170">
        <v>1</v>
      </c>
      <c r="C202" s="170"/>
      <c r="D202" s="156" t="s">
        <v>535</v>
      </c>
      <c r="E202" s="147"/>
      <c r="F202" s="147"/>
    </row>
    <row r="203" spans="1:7" ht="18" x14ac:dyDescent="0.35">
      <c r="A203" s="190" t="s">
        <v>298</v>
      </c>
      <c r="B203" s="170">
        <v>1</v>
      </c>
      <c r="C203" s="217" t="str">
        <f>IF(B203=0, -5, "0")</f>
        <v>0</v>
      </c>
      <c r="D203" s="168" t="s">
        <v>529</v>
      </c>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ht="30" x14ac:dyDescent="0.25">
      <c r="A220" s="169" t="s">
        <v>157</v>
      </c>
      <c r="B220" s="170">
        <v>1</v>
      </c>
      <c r="C220" s="170"/>
      <c r="D220" s="156" t="s">
        <v>530</v>
      </c>
      <c r="E220" s="147"/>
      <c r="F220" s="147"/>
    </row>
    <row r="221" spans="1:7" x14ac:dyDescent="0.25">
      <c r="A221" s="24" t="s">
        <v>159</v>
      </c>
      <c r="B221" s="170">
        <v>2</v>
      </c>
      <c r="C221" s="170"/>
      <c r="D221" s="168"/>
      <c r="E221" s="147"/>
      <c r="F221" s="147"/>
    </row>
    <row r="222" spans="1:7" ht="90" x14ac:dyDescent="0.25">
      <c r="A222" s="108" t="s">
        <v>72</v>
      </c>
      <c r="B222" s="170">
        <v>0</v>
      </c>
      <c r="C222" s="217">
        <f>IF(B222=0, -5, "0")</f>
        <v>-5</v>
      </c>
      <c r="D222" s="168" t="s">
        <v>531</v>
      </c>
      <c r="E222" s="168" t="s">
        <v>532</v>
      </c>
      <c r="F222" s="147"/>
    </row>
    <row r="223" spans="1:7" ht="18" x14ac:dyDescent="0.35">
      <c r="A223" s="48" t="s">
        <v>289</v>
      </c>
      <c r="B223" s="170">
        <v>2</v>
      </c>
      <c r="C223" s="170"/>
      <c r="D223" s="168"/>
      <c r="E223" s="160"/>
      <c r="F223" s="147"/>
      <c r="G223" s="172"/>
    </row>
    <row r="224" spans="1:7" ht="30" x14ac:dyDescent="0.25">
      <c r="A224" s="107" t="s">
        <v>168</v>
      </c>
      <c r="B224" s="170">
        <v>1</v>
      </c>
      <c r="C224" s="218" t="str">
        <f>IF(B224=0, -5, "0")</f>
        <v>0</v>
      </c>
      <c r="D224" s="146" t="s">
        <v>533</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ht="30" x14ac:dyDescent="0.25">
      <c r="A227" s="24" t="s">
        <v>248</v>
      </c>
      <c r="B227" s="170">
        <v>1</v>
      </c>
      <c r="C227" s="170"/>
      <c r="D227" s="168" t="s">
        <v>520</v>
      </c>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1</v>
      </c>
      <c r="C239" s="171"/>
      <c r="D239" s="165" t="s">
        <v>534</v>
      </c>
      <c r="E239" s="173"/>
      <c r="F239" s="147"/>
    </row>
    <row r="240" spans="1:6" x14ac:dyDescent="0.25">
      <c r="A240" s="169" t="s">
        <v>156</v>
      </c>
      <c r="B240" s="171">
        <v>2</v>
      </c>
      <c r="C240" s="170"/>
      <c r="D240" s="156"/>
      <c r="E240" s="147"/>
      <c r="F240" s="147"/>
    </row>
    <row r="241" spans="1:6" ht="45" x14ac:dyDescent="0.25">
      <c r="A241" s="100" t="s">
        <v>287</v>
      </c>
      <c r="B241" s="171">
        <v>1</v>
      </c>
      <c r="C241" s="154"/>
      <c r="D241" s="266">
        <v>0.5</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63</v>
      </c>
    </row>
    <row r="246" spans="1:6" ht="18" x14ac:dyDescent="0.25">
      <c r="A246" s="103" t="s">
        <v>227</v>
      </c>
      <c r="B246" s="104"/>
      <c r="C246" s="105"/>
      <c r="D246" s="106">
        <f>D245/(COUNT(B210:C228,B233:C240,B195:C205)*2)</f>
        <v>0.80769230769230771</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42886</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156" t="s">
        <v>587</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21</v>
      </c>
    </row>
    <row r="264" spans="1:6" s="3" customFormat="1" x14ac:dyDescent="0.25">
      <c r="A264" s="19" t="s">
        <v>37</v>
      </c>
      <c r="B264" s="20"/>
      <c r="C264" s="21"/>
      <c r="D264" s="63">
        <f>D263/(COUNT(B251:C262)*2)</f>
        <v>0.95454545454545459</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11" t="s">
        <v>596</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ht="45" x14ac:dyDescent="0.25">
      <c r="A275" s="169" t="s">
        <v>188</v>
      </c>
      <c r="B275" s="171">
        <v>0</v>
      </c>
      <c r="C275" s="170"/>
      <c r="D275" s="11" t="s">
        <v>588</v>
      </c>
      <c r="E275" s="146" t="s">
        <v>591</v>
      </c>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ht="45" x14ac:dyDescent="0.25">
      <c r="A280" s="24" t="s">
        <v>83</v>
      </c>
      <c r="B280" s="171">
        <v>0</v>
      </c>
      <c r="C280" s="170"/>
      <c r="D280" s="11" t="s">
        <v>589</v>
      </c>
      <c r="E280" s="146" t="s">
        <v>590</v>
      </c>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7">
        <v>0.66</v>
      </c>
    </row>
    <row r="285" spans="1:6" s="3" customFormat="1" x14ac:dyDescent="0.25">
      <c r="A285" s="19" t="s">
        <v>38</v>
      </c>
      <c r="B285" s="19"/>
      <c r="C285" s="19"/>
      <c r="D285" s="19">
        <f>SUM(B267:C283)</f>
        <v>29</v>
      </c>
    </row>
    <row r="286" spans="1:6" s="3" customFormat="1" x14ac:dyDescent="0.25">
      <c r="A286" s="19" t="s">
        <v>37</v>
      </c>
      <c r="B286" s="20"/>
      <c r="C286" s="21"/>
      <c r="D286" s="63">
        <f>D285/(COUNT(B267:C283)*2)</f>
        <v>0.8529411764705882</v>
      </c>
    </row>
    <row r="287" spans="1:6" s="3" customFormat="1" x14ac:dyDescent="0.25">
      <c r="A287" s="9"/>
      <c r="B287" s="6"/>
      <c r="C287" s="7"/>
      <c r="D287" s="6"/>
    </row>
    <row r="288" spans="1:6" s="3" customFormat="1" ht="18" x14ac:dyDescent="0.25">
      <c r="A288" s="78" t="s">
        <v>82</v>
      </c>
      <c r="B288" s="84"/>
      <c r="C288" s="85"/>
      <c r="D288" s="81">
        <f>SUM(D285,D263)</f>
        <v>50</v>
      </c>
    </row>
    <row r="289" spans="1:7" s="3" customFormat="1" ht="18" x14ac:dyDescent="0.25">
      <c r="A289" s="78" t="s">
        <v>228</v>
      </c>
      <c r="B289" s="84"/>
      <c r="C289" s="85"/>
      <c r="D289" s="82">
        <f>D288/(COUNT(B251:C262,B267:C283)*2)</f>
        <v>0.8928571428571429</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42886</v>
      </c>
      <c r="B292" s="6"/>
      <c r="C292" s="7"/>
      <c r="D292" s="59"/>
    </row>
    <row r="293" spans="1:7" ht="18" x14ac:dyDescent="0.25">
      <c r="A293" s="286" t="s">
        <v>19</v>
      </c>
      <c r="B293" s="287"/>
      <c r="C293" s="287"/>
      <c r="D293" s="287"/>
      <c r="E293" s="287"/>
      <c r="F293" s="287"/>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ht="30" x14ac:dyDescent="0.25">
      <c r="A314" s="18" t="s">
        <v>248</v>
      </c>
      <c r="B314" s="171">
        <v>1</v>
      </c>
      <c r="C314" s="170"/>
      <c r="D314" s="168" t="s">
        <v>520</v>
      </c>
      <c r="E314" s="147"/>
      <c r="F314" s="147"/>
    </row>
    <row r="315" spans="1:6" ht="16.5" x14ac:dyDescent="0.25">
      <c r="A315" s="107" t="s">
        <v>168</v>
      </c>
      <c r="B315" s="171">
        <v>1</v>
      </c>
      <c r="C315" s="218" t="str">
        <f>IF(B315=0, -5, "0")</f>
        <v>0</v>
      </c>
      <c r="D315" s="146" t="s">
        <v>536</v>
      </c>
      <c r="E315" s="147"/>
      <c r="F315" s="147"/>
    </row>
    <row r="316" spans="1:6" x14ac:dyDescent="0.25">
      <c r="A316" s="24" t="s">
        <v>83</v>
      </c>
      <c r="B316" s="171">
        <v>1</v>
      </c>
      <c r="C316" s="170"/>
      <c r="D316" s="168"/>
      <c r="E316" s="147"/>
      <c r="F316" s="147"/>
    </row>
    <row r="317" spans="1:6" ht="45" x14ac:dyDescent="0.25">
      <c r="A317" s="101" t="s">
        <v>287</v>
      </c>
      <c r="B317" s="171">
        <v>2</v>
      </c>
      <c r="C317" s="154"/>
      <c r="D317" s="264">
        <v>1</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88" t="s">
        <v>21</v>
      </c>
      <c r="B324" s="288"/>
      <c r="C324" s="288"/>
      <c r="D324" s="288"/>
      <c r="E324" s="288"/>
      <c r="F324" s="288"/>
    </row>
    <row r="325" spans="1:9" x14ac:dyDescent="0.25">
      <c r="A325" s="193">
        <f>B11</f>
        <v>42886</v>
      </c>
      <c r="B325" s="6"/>
      <c r="C325" s="7"/>
      <c r="D325" s="6"/>
    </row>
    <row r="326" spans="1:9" ht="18" x14ac:dyDescent="0.25">
      <c r="A326" s="286" t="s">
        <v>12</v>
      </c>
      <c r="B326" s="287"/>
      <c r="C326" s="287"/>
      <c r="D326" s="287"/>
      <c r="E326" s="287"/>
      <c r="F326" s="287"/>
    </row>
    <row r="327" spans="1:9" ht="45" x14ac:dyDescent="0.25">
      <c r="A327" s="169" t="s">
        <v>109</v>
      </c>
      <c r="B327" s="170">
        <v>1</v>
      </c>
      <c r="C327" s="170"/>
      <c r="D327" s="143" t="s">
        <v>555</v>
      </c>
      <c r="E327" s="147"/>
      <c r="F327" s="147"/>
    </row>
    <row r="328" spans="1:9" x14ac:dyDescent="0.25">
      <c r="A328" s="169" t="s">
        <v>51</v>
      </c>
      <c r="B328" s="170">
        <v>1</v>
      </c>
      <c r="C328" s="170"/>
      <c r="D328" s="167" t="s">
        <v>537</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538</v>
      </c>
      <c r="E333" s="147"/>
      <c r="F333" s="147"/>
    </row>
    <row r="334" spans="1:9" ht="30" x14ac:dyDescent="0.25">
      <c r="A334" s="169" t="s">
        <v>304</v>
      </c>
      <c r="B334" s="170">
        <v>1</v>
      </c>
      <c r="C334" s="171"/>
      <c r="D334" s="162" t="s">
        <v>539</v>
      </c>
      <c r="E334" s="146"/>
      <c r="F334" s="173"/>
      <c r="G334" s="172"/>
      <c r="H334" s="172"/>
      <c r="I334" s="172"/>
    </row>
    <row r="335" spans="1:9" ht="60" x14ac:dyDescent="0.25">
      <c r="A335" s="101" t="s">
        <v>248</v>
      </c>
      <c r="B335" s="170">
        <v>0</v>
      </c>
      <c r="C335" s="154"/>
      <c r="D335" s="168" t="s">
        <v>540</v>
      </c>
      <c r="E335" s="168" t="s">
        <v>541</v>
      </c>
      <c r="F335" s="147"/>
    </row>
    <row r="336" spans="1:9" x14ac:dyDescent="0.25">
      <c r="A336" s="19" t="s">
        <v>38</v>
      </c>
      <c r="B336" s="19"/>
      <c r="C336" s="19"/>
      <c r="D336" s="111">
        <f>SUM(B327:C335)</f>
        <v>12</v>
      </c>
    </row>
    <row r="337" spans="1:6" x14ac:dyDescent="0.25">
      <c r="A337" s="19" t="s">
        <v>37</v>
      </c>
      <c r="B337" s="20"/>
      <c r="C337" s="21"/>
      <c r="D337" s="63">
        <f>D336/(COUNT(B327:C335)*2)</f>
        <v>0.66666666666666663</v>
      </c>
    </row>
    <row r="338" spans="1:6" x14ac:dyDescent="0.25">
      <c r="A338" s="9"/>
      <c r="B338" s="6"/>
      <c r="C338" s="7"/>
      <c r="D338" s="6"/>
    </row>
    <row r="339" spans="1:6" ht="18" x14ac:dyDescent="0.25">
      <c r="A339" s="286" t="s">
        <v>25</v>
      </c>
      <c r="B339" s="287"/>
      <c r="C339" s="287"/>
      <c r="D339" s="287"/>
      <c r="E339" s="287"/>
      <c r="F339" s="287"/>
    </row>
    <row r="340" spans="1:6" ht="30" x14ac:dyDescent="0.25">
      <c r="A340" s="169" t="s">
        <v>110</v>
      </c>
      <c r="B340" s="170">
        <v>1</v>
      </c>
      <c r="C340" s="170"/>
      <c r="D340" s="168" t="s">
        <v>542</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1</v>
      </c>
      <c r="C344" s="170"/>
      <c r="D344" s="143" t="s">
        <v>543</v>
      </c>
      <c r="E344" s="147"/>
      <c r="F344" s="147"/>
    </row>
    <row r="345" spans="1:6" ht="45" x14ac:dyDescent="0.25">
      <c r="A345" s="101" t="s">
        <v>287</v>
      </c>
      <c r="B345" s="170">
        <v>2</v>
      </c>
      <c r="C345" s="154"/>
      <c r="D345" s="268">
        <v>1</v>
      </c>
      <c r="E345" s="102"/>
      <c r="F345" s="102"/>
    </row>
    <row r="346" spans="1:6"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20</v>
      </c>
    </row>
    <row r="350" spans="1:6" ht="18" x14ac:dyDescent="0.25">
      <c r="A350" s="78" t="s">
        <v>230</v>
      </c>
      <c r="B350" s="84"/>
      <c r="C350" s="85"/>
      <c r="D350" s="212">
        <f>D349/(COUNT(B340:C344,B327:C335)*2)</f>
        <v>0.7142857142857143</v>
      </c>
    </row>
    <row r="351" spans="1:6" x14ac:dyDescent="0.25">
      <c r="A351" s="9"/>
      <c r="B351" s="6"/>
      <c r="C351" s="7"/>
      <c r="D351" s="6"/>
    </row>
    <row r="352" spans="1:6" ht="18" x14ac:dyDescent="0.35">
      <c r="A352" s="288" t="s">
        <v>8</v>
      </c>
      <c r="B352" s="288"/>
      <c r="C352" s="288"/>
      <c r="D352" s="288"/>
      <c r="E352" s="288"/>
      <c r="F352" s="288"/>
    </row>
    <row r="353" spans="1:6" x14ac:dyDescent="0.25">
      <c r="A353" s="183">
        <f>B11</f>
        <v>42886</v>
      </c>
      <c r="B353" s="6"/>
      <c r="C353" s="7"/>
      <c r="D353" s="59"/>
    </row>
    <row r="354" spans="1:6" ht="16.5" x14ac:dyDescent="0.25">
      <c r="A354" s="289" t="s">
        <v>113</v>
      </c>
      <c r="B354" s="290"/>
      <c r="C354" s="290"/>
      <c r="D354" s="290"/>
      <c r="E354" s="290"/>
      <c r="F354" s="29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ht="30" x14ac:dyDescent="0.25">
      <c r="A362" s="23" t="s">
        <v>27</v>
      </c>
      <c r="B362" s="170">
        <v>1</v>
      </c>
      <c r="C362" s="170"/>
      <c r="D362" s="10" t="s">
        <v>544</v>
      </c>
      <c r="E362" s="147"/>
      <c r="F362" s="147"/>
    </row>
    <row r="363" spans="1:6" x14ac:dyDescent="0.25">
      <c r="A363" s="19" t="s">
        <v>38</v>
      </c>
      <c r="B363" s="19"/>
      <c r="C363" s="19"/>
      <c r="D363" s="19">
        <f>SUM(B355:C362)</f>
        <v>13</v>
      </c>
    </row>
    <row r="364" spans="1:6" x14ac:dyDescent="0.25">
      <c r="A364" s="19" t="s">
        <v>37</v>
      </c>
      <c r="B364" s="20"/>
      <c r="C364" s="21"/>
      <c r="D364" s="63">
        <f>D363/(COUNT(B355:C362)*2)</f>
        <v>0.9285714285714286</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ht="30" x14ac:dyDescent="0.25">
      <c r="A370" s="18" t="s">
        <v>253</v>
      </c>
      <c r="B370" s="171">
        <v>1</v>
      </c>
      <c r="C370" s="170"/>
      <c r="D370" s="168" t="s">
        <v>545</v>
      </c>
      <c r="E370" s="147"/>
      <c r="F370" s="147"/>
    </row>
    <row r="371" spans="1:6" ht="30" x14ac:dyDescent="0.25">
      <c r="A371" s="18" t="s">
        <v>55</v>
      </c>
      <c r="B371" s="170">
        <v>1</v>
      </c>
      <c r="C371" s="170"/>
      <c r="D371" s="10" t="s">
        <v>544</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ht="30" x14ac:dyDescent="0.25">
      <c r="A376" s="18" t="s">
        <v>248</v>
      </c>
      <c r="B376" s="171">
        <v>1</v>
      </c>
      <c r="C376" s="170"/>
      <c r="D376" s="168" t="s">
        <v>520</v>
      </c>
      <c r="E376" s="147"/>
      <c r="F376" s="147"/>
    </row>
    <row r="377" spans="1:6" x14ac:dyDescent="0.25">
      <c r="A377" s="24" t="s">
        <v>168</v>
      </c>
      <c r="B377" s="171">
        <v>2</v>
      </c>
      <c r="C377" s="170"/>
      <c r="D377" s="168"/>
      <c r="E377" s="147"/>
      <c r="F377" s="147"/>
    </row>
    <row r="378" spans="1:6" x14ac:dyDescent="0.25">
      <c r="A378" s="24" t="s">
        <v>83</v>
      </c>
      <c r="B378" s="171">
        <v>1</v>
      </c>
      <c r="C378" s="170"/>
      <c r="D378" s="168" t="s">
        <v>546</v>
      </c>
      <c r="E378" s="147"/>
      <c r="F378" s="147"/>
    </row>
    <row r="379" spans="1:6" x14ac:dyDescent="0.25">
      <c r="A379" s="19" t="s">
        <v>38</v>
      </c>
      <c r="B379" s="19"/>
      <c r="C379" s="19"/>
      <c r="D379" s="19">
        <f>SUM(B367:C378)</f>
        <v>18</v>
      </c>
    </row>
    <row r="380" spans="1:6" x14ac:dyDescent="0.25">
      <c r="A380" s="19" t="s">
        <v>37</v>
      </c>
      <c r="B380" s="20"/>
      <c r="C380" s="20"/>
      <c r="D380" s="64">
        <f>D379/(COUNT(B367:C378)*2)</f>
        <v>0.81818181818181823</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1</v>
      </c>
      <c r="C395" s="217" t="str">
        <f>IF(B395=0, -5, "0")</f>
        <v>0</v>
      </c>
      <c r="D395" s="157" t="s">
        <v>594</v>
      </c>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65">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52</v>
      </c>
    </row>
    <row r="403" spans="1:6" ht="18" x14ac:dyDescent="0.25">
      <c r="A403" s="78" t="s">
        <v>231</v>
      </c>
      <c r="B403" s="84"/>
      <c r="C403" s="85"/>
      <c r="D403" s="82">
        <f>D402/(COUNT(B392:C397,B367:C378,B383:C387,B355:C362)*2)</f>
        <v>0.89655172413793105</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42886</v>
      </c>
      <c r="B406" s="6"/>
      <c r="C406" s="7"/>
      <c r="D406" s="6"/>
    </row>
    <row r="407" spans="1:6" ht="16.5" x14ac:dyDescent="0.25">
      <c r="A407" s="289" t="s">
        <v>19</v>
      </c>
      <c r="B407" s="290"/>
      <c r="C407" s="290"/>
      <c r="D407" s="290"/>
      <c r="E407" s="290"/>
      <c r="F407" s="29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ht="30" x14ac:dyDescent="0.25">
      <c r="A411" s="22" t="s">
        <v>126</v>
      </c>
      <c r="B411" s="170">
        <v>1</v>
      </c>
      <c r="C411" s="170"/>
      <c r="D411" s="168" t="s">
        <v>548</v>
      </c>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46.5" x14ac:dyDescent="0.35">
      <c r="A423" s="76" t="s">
        <v>61</v>
      </c>
      <c r="B423" s="170">
        <v>0</v>
      </c>
      <c r="C423" s="217">
        <f>IF(B423=0, -5, "0")</f>
        <v>-5</v>
      </c>
      <c r="D423" s="168" t="s">
        <v>547</v>
      </c>
      <c r="E423" s="147"/>
      <c r="F423" s="147"/>
    </row>
    <row r="424" spans="1:6" ht="30" x14ac:dyDescent="0.25">
      <c r="A424" s="18" t="s">
        <v>199</v>
      </c>
      <c r="B424" s="170" t="s">
        <v>34</v>
      </c>
      <c r="C424" s="170"/>
      <c r="D424" s="168"/>
      <c r="E424" s="147"/>
      <c r="F424" s="147"/>
    </row>
    <row r="425" spans="1:6" ht="30" x14ac:dyDescent="0.25">
      <c r="A425" s="18" t="s">
        <v>248</v>
      </c>
      <c r="B425" s="170">
        <v>1</v>
      </c>
      <c r="C425" s="170"/>
      <c r="D425" s="168" t="s">
        <v>520</v>
      </c>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64">
        <v>1</v>
      </c>
      <c r="E428" s="102"/>
      <c r="F428" s="102"/>
    </row>
    <row r="429" spans="1:6" x14ac:dyDescent="0.25">
      <c r="A429" s="19" t="s">
        <v>38</v>
      </c>
      <c r="B429" s="19"/>
      <c r="C429" s="19"/>
      <c r="D429" s="97">
        <f>SUM(B419:C427)</f>
        <v>8</v>
      </c>
    </row>
    <row r="430" spans="1:6" x14ac:dyDescent="0.25">
      <c r="A430" s="19" t="s">
        <v>37</v>
      </c>
      <c r="B430" s="20"/>
      <c r="C430" s="21"/>
      <c r="D430" s="63">
        <f>D429/(COUNT(B419:C427)*2)</f>
        <v>0.44444444444444442</v>
      </c>
    </row>
    <row r="431" spans="1:6" x14ac:dyDescent="0.25">
      <c r="A431" s="8"/>
      <c r="B431" s="7"/>
      <c r="C431" s="7"/>
      <c r="D431" s="7"/>
    </row>
    <row r="432" spans="1:6" ht="18" x14ac:dyDescent="0.25">
      <c r="A432" s="78" t="s">
        <v>128</v>
      </c>
      <c r="B432" s="84"/>
      <c r="C432" s="85"/>
      <c r="D432" s="81">
        <f>SUM(D429,D415)</f>
        <v>21</v>
      </c>
    </row>
    <row r="433" spans="1:7" ht="18" x14ac:dyDescent="0.25">
      <c r="A433" s="78" t="s">
        <v>232</v>
      </c>
      <c r="B433" s="84"/>
      <c r="C433" s="85"/>
      <c r="D433" s="82">
        <f>D432/(COUNT(B419:C427,B408:C414)*2)</f>
        <v>0.65625</v>
      </c>
    </row>
    <row r="434" spans="1:7" x14ac:dyDescent="0.25">
      <c r="A434" s="5"/>
      <c r="B434" s="6"/>
      <c r="C434" s="7"/>
      <c r="D434" s="6"/>
    </row>
    <row r="435" spans="1:7" ht="18" x14ac:dyDescent="0.35">
      <c r="A435" s="288" t="s">
        <v>374</v>
      </c>
      <c r="B435" s="288"/>
      <c r="C435" s="288"/>
      <c r="D435" s="288"/>
      <c r="E435" s="288"/>
      <c r="F435" s="288"/>
    </row>
    <row r="436" spans="1:7" x14ac:dyDescent="0.25">
      <c r="A436" s="195">
        <f>+B11</f>
        <v>42886</v>
      </c>
      <c r="B436" s="6"/>
      <c r="C436" s="7"/>
      <c r="D436" s="6"/>
    </row>
    <row r="437" spans="1:7" ht="18" x14ac:dyDescent="0.25">
      <c r="A437" s="286" t="s">
        <v>375</v>
      </c>
      <c r="B437" s="287"/>
      <c r="C437" s="287"/>
      <c r="D437" s="287"/>
      <c r="E437" s="287"/>
      <c r="F437" s="287"/>
    </row>
    <row r="438" spans="1:7" ht="30" x14ac:dyDescent="0.25">
      <c r="A438" s="18" t="s">
        <v>305</v>
      </c>
      <c r="B438" s="170">
        <v>2</v>
      </c>
      <c r="C438" s="170"/>
      <c r="D438" s="168"/>
      <c r="E438" s="147"/>
      <c r="F438" s="147"/>
    </row>
    <row r="439" spans="1:7" ht="16.5" x14ac:dyDescent="0.25">
      <c r="A439" s="107" t="s">
        <v>369</v>
      </c>
      <c r="B439" s="170">
        <v>2</v>
      </c>
      <c r="C439" s="217" t="str">
        <f>IF(B439=0, -5, "0")</f>
        <v>0</v>
      </c>
      <c r="D439" s="168" t="s">
        <v>549</v>
      </c>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6" t="s">
        <v>31</v>
      </c>
      <c r="B444" s="287"/>
      <c r="C444" s="287"/>
      <c r="D444" s="287"/>
      <c r="E444" s="287"/>
      <c r="F444" s="28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6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1</v>
      </c>
      <c r="C458" s="171"/>
      <c r="D458" s="162" t="s">
        <v>550</v>
      </c>
      <c r="E458" s="173"/>
      <c r="F458" s="147"/>
    </row>
    <row r="459" spans="1:6" x14ac:dyDescent="0.25">
      <c r="A459" s="32" t="s">
        <v>16</v>
      </c>
      <c r="B459" s="170">
        <v>2</v>
      </c>
      <c r="C459" s="170"/>
      <c r="D459" s="156"/>
      <c r="E459" s="147"/>
      <c r="F459" s="147"/>
    </row>
    <row r="460" spans="1:6" ht="45" x14ac:dyDescent="0.25">
      <c r="A460" s="116" t="s">
        <v>287</v>
      </c>
      <c r="B460" s="170">
        <v>2</v>
      </c>
      <c r="C460" s="154"/>
      <c r="D460" s="266">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t="s">
        <v>34</v>
      </c>
      <c r="C468" s="171"/>
      <c r="D468" s="162"/>
      <c r="E468" s="173"/>
      <c r="F468" s="147"/>
    </row>
    <row r="469" spans="1:7" ht="45" x14ac:dyDescent="0.25">
      <c r="A469" s="32" t="s">
        <v>287</v>
      </c>
      <c r="B469" s="171">
        <v>2</v>
      </c>
      <c r="C469" s="154"/>
      <c r="D469" s="268">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t="s">
        <v>551</v>
      </c>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1</v>
      </c>
      <c r="C481" s="170"/>
      <c r="D481" s="168" t="s">
        <v>552</v>
      </c>
      <c r="E481" s="147"/>
      <c r="F481" s="147"/>
    </row>
    <row r="482" spans="1:7" x14ac:dyDescent="0.25">
      <c r="A482" s="24" t="s">
        <v>120</v>
      </c>
      <c r="B482" s="170" t="s">
        <v>34</v>
      </c>
      <c r="C482" s="170"/>
      <c r="D482" s="168"/>
      <c r="E482" s="147"/>
      <c r="F482" s="147"/>
    </row>
    <row r="483" spans="1:7" x14ac:dyDescent="0.25">
      <c r="A483" s="18" t="s">
        <v>88</v>
      </c>
      <c r="B483" s="170">
        <v>2</v>
      </c>
      <c r="C483" s="170"/>
      <c r="D483" s="168"/>
      <c r="E483" s="147"/>
      <c r="F483" s="147"/>
    </row>
    <row r="484" spans="1:7" ht="30" x14ac:dyDescent="0.25">
      <c r="A484" s="169" t="s">
        <v>257</v>
      </c>
      <c r="B484" s="170">
        <v>1</v>
      </c>
      <c r="C484" s="170"/>
      <c r="D484" s="168" t="s">
        <v>553</v>
      </c>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v>1</v>
      </c>
      <c r="C489" s="154"/>
      <c r="D489" s="175" t="s">
        <v>554</v>
      </c>
      <c r="E489" s="147"/>
      <c r="F489" s="147"/>
    </row>
    <row r="490" spans="1:7" ht="45" x14ac:dyDescent="0.25">
      <c r="A490" s="100" t="s">
        <v>287</v>
      </c>
      <c r="B490" s="170">
        <v>2</v>
      </c>
      <c r="C490" s="154"/>
      <c r="D490" s="269">
        <v>1</v>
      </c>
      <c r="E490" s="102"/>
      <c r="F490" s="102"/>
    </row>
    <row r="491" spans="1:7" x14ac:dyDescent="0.25">
      <c r="A491" s="19" t="s">
        <v>38</v>
      </c>
      <c r="B491" s="19"/>
      <c r="C491" s="19"/>
      <c r="D491" s="19">
        <f>SUM(B475:C489)</f>
        <v>19</v>
      </c>
    </row>
    <row r="492" spans="1:7" x14ac:dyDescent="0.25">
      <c r="A492" s="19" t="s">
        <v>37</v>
      </c>
      <c r="B492" s="20"/>
      <c r="C492" s="21"/>
      <c r="D492" s="63">
        <f>D491/(COUNT(B475:C489)*2)</f>
        <v>0.86363636363636365</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65">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0.8773333333333333</v>
      </c>
    </row>
    <row r="504" spans="1:6" ht="22.5" x14ac:dyDescent="0.3">
      <c r="A504" s="71" t="s">
        <v>47</v>
      </c>
      <c r="B504" s="72"/>
      <c r="C504" s="73"/>
      <c r="D504" s="74">
        <f>SUM(D500,D491,D461,D451,D402,D349,D321,D40,D470,D288,D245,D149,D432,D189,D96)</f>
        <v>467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0.83992805755395683</v>
      </c>
    </row>
  </sheetData>
  <sheetProtection algorithmName="SHA-512" hashValue="LEwzGg+mYhT8ef9rU5lBRcNGek5Fpd8eleEhl82zaABH8ZC/NMAAEIkV5RrgX9Ntdcjq59Alar5lu2/yb3r2aA==" saltValue="H0M3vZLVCwhJJ6ft0+O12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horizontalDpi="1200" verticalDpi="1200" r:id="rId1"/>
  <rowBreaks count="6" manualBreakCount="6">
    <brk id="56" max="6" man="1"/>
    <brk id="135" max="6" man="1"/>
    <brk id="208" max="6" man="1"/>
    <brk id="290" max="6" man="1"/>
    <brk id="365" max="6" man="1"/>
    <brk id="443"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168" zoomScale="90" zoomScaleNormal="80" zoomScaleSheetLayoutView="90" workbookViewId="0">
      <selection activeCell="D180" sqref="D180:D18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5">
      <c r="A7" s="294" t="str">
        <f>'A1 Exploitation'!A8:F8</f>
        <v>Medina Jedida</v>
      </c>
      <c r="B7" s="294"/>
      <c r="C7" s="294"/>
      <c r="D7" s="294"/>
      <c r="E7" s="294"/>
      <c r="F7" s="294"/>
      <c r="G7" s="216"/>
      <c r="H7" s="216"/>
      <c r="I7" s="216"/>
    </row>
    <row r="8" spans="1:9" s="36" customFormat="1" ht="24.75" x14ac:dyDescent="0.5">
      <c r="A8" s="38" t="s">
        <v>44</v>
      </c>
      <c r="B8" s="318" t="str">
        <f>'A2 Exploitation'!B9:F9</f>
        <v>Dr Mejed Heni - M. Bilel Hamdi</v>
      </c>
      <c r="C8" s="318"/>
      <c r="D8" s="318"/>
      <c r="E8" s="318"/>
      <c r="F8" s="318"/>
      <c r="G8" s="216"/>
      <c r="H8" s="216"/>
      <c r="I8" s="216"/>
    </row>
    <row r="9" spans="1:9" s="36" customFormat="1" ht="24" x14ac:dyDescent="0.45">
      <c r="A9" s="39" t="s">
        <v>46</v>
      </c>
      <c r="B9" s="319" t="str">
        <f>'A2 Exploitation'!B10:F10</f>
        <v>M. Abdennaceur - M. Nizar - M. Hedi- M. Zied - M. Ahmed</v>
      </c>
      <c r="C9" s="319"/>
      <c r="D9" s="319"/>
      <c r="E9" s="319"/>
      <c r="F9" s="319"/>
      <c r="G9" s="216"/>
      <c r="H9" s="216"/>
      <c r="I9" s="216"/>
    </row>
    <row r="10" spans="1:9" s="36" customFormat="1" ht="24.75" x14ac:dyDescent="0.5">
      <c r="A10" s="38" t="s">
        <v>45</v>
      </c>
      <c r="B10" s="316">
        <f>'A2 Exploitation'!B11:F11</f>
        <v>42886</v>
      </c>
      <c r="C10" s="316"/>
      <c r="D10" s="316"/>
      <c r="E10" s="316"/>
      <c r="F10" s="316"/>
      <c r="G10" s="216"/>
      <c r="H10" s="216"/>
      <c r="I10" s="216"/>
    </row>
    <row r="11" spans="1:9" s="36" customFormat="1" ht="24.75" x14ac:dyDescent="0.5">
      <c r="A11" s="38" t="s">
        <v>341</v>
      </c>
      <c r="B11" s="308">
        <f>D198</f>
        <v>0.89351851851851849</v>
      </c>
      <c r="C11" s="308"/>
      <c r="D11" s="308"/>
      <c r="E11" s="308"/>
      <c r="F11" s="308"/>
      <c r="G11" s="216"/>
      <c r="H11" s="216"/>
      <c r="I11" s="21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09" t="s">
        <v>0</v>
      </c>
      <c r="B16" s="310"/>
      <c r="C16" s="310"/>
      <c r="D16" s="310"/>
      <c r="E16" s="310"/>
      <c r="F16" s="310"/>
    </row>
    <row r="17" spans="1:6" ht="49.5" x14ac:dyDescent="0.3">
      <c r="A17" s="41" t="s">
        <v>316</v>
      </c>
      <c r="B17" s="221">
        <v>1</v>
      </c>
      <c r="C17" s="221"/>
      <c r="D17" s="222" t="s">
        <v>556</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1" t="s">
        <v>38</v>
      </c>
      <c r="B22" s="312"/>
      <c r="C22" s="313"/>
      <c r="D22" s="215">
        <f>SUM(B17:C21)</f>
        <v>9</v>
      </c>
    </row>
    <row r="23" spans="1:6" x14ac:dyDescent="0.3">
      <c r="A23" s="305" t="s">
        <v>342</v>
      </c>
      <c r="B23" s="306"/>
      <c r="C23" s="307"/>
      <c r="D23" s="65">
        <f>D22/(COUNT(B17:C21)*2)</f>
        <v>0.9</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5" t="s">
        <v>38</v>
      </c>
      <c r="B32" s="306"/>
      <c r="C32" s="307"/>
      <c r="D32" s="214">
        <f>SUM(B26:C31)</f>
        <v>12</v>
      </c>
    </row>
    <row r="33" spans="1:6" x14ac:dyDescent="0.3">
      <c r="A33" s="305" t="s">
        <v>342</v>
      </c>
      <c r="B33" s="306"/>
      <c r="C33" s="307"/>
      <c r="D33" s="65">
        <f>D32/(COUNT(B26:C31)*2)</f>
        <v>1</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5" t="s">
        <v>38</v>
      </c>
      <c r="B41" s="306"/>
      <c r="C41" s="307"/>
      <c r="D41" s="214">
        <f>SUM(B36:C40)</f>
        <v>10</v>
      </c>
      <c r="E41" s="37"/>
      <c r="F41" s="37"/>
    </row>
    <row r="42" spans="1:6" s="50" customFormat="1" x14ac:dyDescent="0.3">
      <c r="A42" s="305" t="s">
        <v>342</v>
      </c>
      <c r="B42" s="306"/>
      <c r="C42" s="307"/>
      <c r="D42" s="65">
        <f>D41/(COUNT(B36:C40)*2)</f>
        <v>1</v>
      </c>
      <c r="E42" s="37"/>
      <c r="F42" s="37"/>
    </row>
    <row r="43" spans="1:6" s="50" customFormat="1" x14ac:dyDescent="0.3">
      <c r="A43" s="90"/>
      <c r="B43" s="91"/>
      <c r="C43" s="91"/>
      <c r="D43" s="92"/>
    </row>
    <row r="44" spans="1:6" ht="19.5" x14ac:dyDescent="0.4">
      <c r="A44" s="320" t="s">
        <v>21</v>
      </c>
      <c r="B44" s="321"/>
      <c r="C44" s="321"/>
      <c r="D44" s="321"/>
      <c r="E44" s="321"/>
      <c r="F44" s="321"/>
    </row>
    <row r="45" spans="1:6" x14ac:dyDescent="0.3">
      <c r="A45" s="41" t="s">
        <v>317</v>
      </c>
      <c r="B45" s="221">
        <v>2</v>
      </c>
      <c r="C45" s="221"/>
      <c r="D45" s="225"/>
      <c r="E45" s="221"/>
      <c r="F45" s="221"/>
    </row>
    <row r="46" spans="1:6" x14ac:dyDescent="0.3">
      <c r="A46" s="41" t="s">
        <v>92</v>
      </c>
      <c r="B46" s="221">
        <v>2</v>
      </c>
      <c r="C46" s="221"/>
      <c r="D46" s="225"/>
      <c r="E46" s="221"/>
      <c r="F46" s="221"/>
    </row>
    <row r="47" spans="1:6" ht="33" x14ac:dyDescent="0.3">
      <c r="A47" s="41" t="s">
        <v>262</v>
      </c>
      <c r="B47" s="221">
        <v>1</v>
      </c>
      <c r="C47" s="221"/>
      <c r="D47" s="222" t="s">
        <v>557</v>
      </c>
      <c r="E47" s="221"/>
      <c r="F47" s="221"/>
    </row>
    <row r="48" spans="1:6" x14ac:dyDescent="0.3">
      <c r="A48" s="41" t="s">
        <v>24</v>
      </c>
      <c r="B48" s="221">
        <v>2</v>
      </c>
      <c r="C48" s="221"/>
      <c r="D48" s="222" t="s">
        <v>558</v>
      </c>
      <c r="E48" s="221"/>
      <c r="F48" s="221"/>
    </row>
    <row r="49" spans="1:6" x14ac:dyDescent="0.3">
      <c r="A49" s="41" t="s">
        <v>93</v>
      </c>
      <c r="B49" s="221">
        <v>2</v>
      </c>
      <c r="C49" s="221"/>
      <c r="D49" s="259">
        <v>0.46</v>
      </c>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9</v>
      </c>
    </row>
    <row r="52" spans="1:6" x14ac:dyDescent="0.3">
      <c r="A52" s="305" t="s">
        <v>342</v>
      </c>
      <c r="B52" s="306"/>
      <c r="C52" s="307"/>
      <c r="D52" s="65">
        <f>D51/(COUNT(B45:C50)*2)</f>
        <v>0.9</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1</v>
      </c>
      <c r="C57" s="221"/>
      <c r="D57" s="222" t="s">
        <v>583</v>
      </c>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559</v>
      </c>
      <c r="E59" s="221"/>
      <c r="F59" s="221"/>
    </row>
    <row r="60" spans="1:6" ht="18" x14ac:dyDescent="0.35">
      <c r="A60" s="76" t="s">
        <v>344</v>
      </c>
      <c r="B60" s="221">
        <v>1</v>
      </c>
      <c r="C60" s="248" t="str">
        <f>IF(B60=0, -5, "0")</f>
        <v>0</v>
      </c>
      <c r="D60" s="222" t="s">
        <v>560</v>
      </c>
      <c r="E60" s="221"/>
      <c r="F60" s="221"/>
    </row>
    <row r="61" spans="1:6" x14ac:dyDescent="0.3">
      <c r="A61" s="41" t="s">
        <v>340</v>
      </c>
      <c r="B61" s="221">
        <v>2</v>
      </c>
      <c r="C61" s="221"/>
      <c r="D61" s="225"/>
      <c r="E61" s="221"/>
      <c r="F61" s="221"/>
    </row>
    <row r="62" spans="1:6" x14ac:dyDescent="0.3">
      <c r="A62" s="305" t="s">
        <v>38</v>
      </c>
      <c r="B62" s="306"/>
      <c r="C62" s="307"/>
      <c r="D62" s="214">
        <f>SUM(B55:C61)</f>
        <v>11</v>
      </c>
    </row>
    <row r="63" spans="1:6" x14ac:dyDescent="0.3">
      <c r="A63" s="305" t="s">
        <v>342</v>
      </c>
      <c r="B63" s="306"/>
      <c r="C63" s="307"/>
      <c r="D63" s="65">
        <f>D62/(COUNT(B55:C61)*2)</f>
        <v>0.7857142857142857</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1</v>
      </c>
      <c r="C68" s="228"/>
      <c r="D68" s="230" t="s">
        <v>558</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46.5" x14ac:dyDescent="0.35">
      <c r="A79" s="83" t="s">
        <v>184</v>
      </c>
      <c r="B79" s="227">
        <v>1</v>
      </c>
      <c r="C79" s="248" t="str">
        <f>IF(B79=0, -5, "0")</f>
        <v>0</v>
      </c>
      <c r="D79" s="234" t="s">
        <v>561</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t="s">
        <v>562</v>
      </c>
      <c r="E81" s="236"/>
      <c r="F81" s="221"/>
    </row>
    <row r="82" spans="1:6" x14ac:dyDescent="0.3">
      <c r="A82" s="41" t="s">
        <v>94</v>
      </c>
      <c r="B82" s="227">
        <v>2</v>
      </c>
      <c r="C82" s="221"/>
      <c r="D82" s="234"/>
      <c r="E82" s="235"/>
      <c r="F82" s="221"/>
    </row>
    <row r="83" spans="1:6" x14ac:dyDescent="0.3">
      <c r="A83" s="305" t="s">
        <v>38</v>
      </c>
      <c r="B83" s="306"/>
      <c r="C83" s="307"/>
      <c r="D83" s="214">
        <f>SUM(B66:C82)</f>
        <v>24</v>
      </c>
    </row>
    <row r="84" spans="1:6" x14ac:dyDescent="0.3">
      <c r="A84" s="305" t="s">
        <v>342</v>
      </c>
      <c r="B84" s="306"/>
      <c r="C84" s="307"/>
      <c r="D84" s="65">
        <f>D83/(COUNT(B66:C82)*2)</f>
        <v>0.92307692307692313</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1</v>
      </c>
      <c r="C87" s="228"/>
      <c r="D87" s="222" t="s">
        <v>563</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34" t="s">
        <v>584</v>
      </c>
      <c r="E90" s="221" t="s">
        <v>371</v>
      </c>
      <c r="F90" s="221"/>
    </row>
    <row r="91" spans="1:6" ht="32.25" x14ac:dyDescent="0.4">
      <c r="A91" s="48" t="s">
        <v>286</v>
      </c>
      <c r="B91" s="237">
        <v>1</v>
      </c>
      <c r="C91" s="228"/>
      <c r="D91" s="234" t="s">
        <v>564</v>
      </c>
      <c r="E91" s="221"/>
      <c r="F91" s="221"/>
    </row>
    <row r="92" spans="1:6" ht="36" x14ac:dyDescent="0.35">
      <c r="A92" s="89" t="s">
        <v>261</v>
      </c>
      <c r="B92" s="237">
        <v>1</v>
      </c>
      <c r="C92" s="248" t="str">
        <f>IF(B92=0, -5, "0")</f>
        <v>0</v>
      </c>
      <c r="D92" s="36" t="s">
        <v>565</v>
      </c>
      <c r="E92" s="221"/>
      <c r="F92" s="221"/>
    </row>
    <row r="93" spans="1:6" ht="18" x14ac:dyDescent="0.35">
      <c r="A93" s="76" t="s">
        <v>266</v>
      </c>
      <c r="B93" s="237" t="s">
        <v>34</v>
      </c>
      <c r="C93" s="251" t="str">
        <f>IF(B93=0, -5, "0")</f>
        <v>0</v>
      </c>
      <c r="D93" s="222"/>
      <c r="E93" s="221"/>
      <c r="F93" s="221"/>
    </row>
    <row r="94" spans="1:6" ht="33" x14ac:dyDescent="0.3">
      <c r="A94" s="48" t="s">
        <v>182</v>
      </c>
      <c r="B94" s="237">
        <v>0</v>
      </c>
      <c r="C94" s="221"/>
      <c r="D94" s="222" t="s">
        <v>566</v>
      </c>
      <c r="E94" s="221" t="s">
        <v>567</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60" t="s">
        <v>569</v>
      </c>
      <c r="E98" s="221"/>
      <c r="F98" s="221"/>
    </row>
    <row r="99" spans="1:6" ht="18" x14ac:dyDescent="0.35">
      <c r="A99" s="88" t="s">
        <v>344</v>
      </c>
      <c r="B99" s="237">
        <v>2</v>
      </c>
      <c r="C99" s="248" t="str">
        <f>IF(B99=0, -5, "0")</f>
        <v>0</v>
      </c>
      <c r="D99" s="222" t="s">
        <v>568</v>
      </c>
      <c r="E99" s="221"/>
      <c r="F99" s="221"/>
    </row>
    <row r="100" spans="1:6" x14ac:dyDescent="0.3">
      <c r="A100" s="94" t="s">
        <v>263</v>
      </c>
      <c r="B100" s="237">
        <v>2</v>
      </c>
      <c r="C100" s="221"/>
      <c r="D100" s="222"/>
      <c r="E100" s="221"/>
      <c r="F100" s="221"/>
    </row>
    <row r="101" spans="1:6" x14ac:dyDescent="0.3">
      <c r="A101" s="305" t="s">
        <v>38</v>
      </c>
      <c r="B101" s="306"/>
      <c r="C101" s="307"/>
      <c r="D101" s="214">
        <f>SUM(B87:C100)</f>
        <v>20</v>
      </c>
    </row>
    <row r="102" spans="1:6" x14ac:dyDescent="0.3">
      <c r="A102" s="305" t="s">
        <v>342</v>
      </c>
      <c r="B102" s="306"/>
      <c r="C102" s="307"/>
      <c r="D102" s="65">
        <f>D101/(COUNT(B87:C100)*2)</f>
        <v>0.76923076923076927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t="s">
        <v>570</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571</v>
      </c>
      <c r="E114" s="221"/>
      <c r="F114" s="221"/>
    </row>
    <row r="115" spans="1:6" s="50" customFormat="1" ht="18" x14ac:dyDescent="0.35">
      <c r="A115" s="89" t="s">
        <v>366</v>
      </c>
      <c r="B115" s="237">
        <v>2</v>
      </c>
      <c r="C115" s="248" t="str">
        <f>IF(B115=0, -5, "0")</f>
        <v>0</v>
      </c>
      <c r="D115" s="222" t="s">
        <v>572</v>
      </c>
      <c r="E115" s="221"/>
      <c r="F115" s="233"/>
    </row>
    <row r="116" spans="1:6" s="50" customFormat="1" x14ac:dyDescent="0.3">
      <c r="A116" s="94" t="s">
        <v>263</v>
      </c>
      <c r="B116" s="237">
        <v>2</v>
      </c>
      <c r="C116" s="221"/>
      <c r="D116" s="234"/>
      <c r="E116" s="221"/>
      <c r="F116" s="221"/>
    </row>
    <row r="117" spans="1:6" s="50" customFormat="1" x14ac:dyDescent="0.3">
      <c r="A117" s="305" t="s">
        <v>38</v>
      </c>
      <c r="B117" s="306"/>
      <c r="C117" s="307"/>
      <c r="D117" s="214">
        <f>SUM(B106:C116)</f>
        <v>22</v>
      </c>
      <c r="E117" s="37"/>
      <c r="F117" s="37"/>
    </row>
    <row r="118" spans="1:6" s="50" customFormat="1" x14ac:dyDescent="0.3">
      <c r="A118" s="305" t="s">
        <v>342</v>
      </c>
      <c r="B118" s="306"/>
      <c r="C118" s="307"/>
      <c r="D118" s="65">
        <f>D117/(COUNT(B106:C116)*2)</f>
        <v>1</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22" t="s">
        <v>573</v>
      </c>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574</v>
      </c>
      <c r="E129" s="222"/>
      <c r="F129" s="221"/>
    </row>
    <row r="130" spans="1:6" x14ac:dyDescent="0.3">
      <c r="A130" s="51" t="s">
        <v>323</v>
      </c>
      <c r="B130" s="238">
        <v>2</v>
      </c>
      <c r="C130" s="241"/>
      <c r="D130" s="222"/>
      <c r="E130" s="222"/>
      <c r="F130" s="221"/>
    </row>
    <row r="131" spans="1:6" ht="18" x14ac:dyDescent="0.35">
      <c r="A131" s="88" t="s">
        <v>366</v>
      </c>
      <c r="B131" s="238">
        <v>1</v>
      </c>
      <c r="C131" s="249" t="str">
        <f>IF(B131=0, -5, "0")</f>
        <v>0</v>
      </c>
      <c r="D131" s="222" t="s">
        <v>575</v>
      </c>
      <c r="E131" s="229"/>
      <c r="F131" s="233"/>
    </row>
    <row r="132" spans="1:6" x14ac:dyDescent="0.3">
      <c r="A132" s="305" t="s">
        <v>38</v>
      </c>
      <c r="B132" s="306"/>
      <c r="C132" s="307"/>
      <c r="D132" s="214">
        <f>SUM(B121:C131)</f>
        <v>18</v>
      </c>
    </row>
    <row r="133" spans="1:6" x14ac:dyDescent="0.3">
      <c r="A133" s="305" t="s">
        <v>342</v>
      </c>
      <c r="B133" s="306"/>
      <c r="C133" s="307"/>
      <c r="D133" s="63">
        <f>D132/(COUNT(B121:C131)*2)</f>
        <v>0.9</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7">
        <v>2</v>
      </c>
      <c r="C136" s="228"/>
      <c r="D136" s="230"/>
      <c r="E136" s="221"/>
      <c r="F136" s="221"/>
    </row>
    <row r="137" spans="1:6" ht="18" x14ac:dyDescent="0.35">
      <c r="A137" s="76" t="s">
        <v>140</v>
      </c>
      <c r="B137" s="237">
        <v>2</v>
      </c>
      <c r="C137" s="250" t="str">
        <f>IF(B137=0, -5, "0")</f>
        <v>0</v>
      </c>
      <c r="D137" s="261" t="s">
        <v>576</v>
      </c>
      <c r="E137" s="221"/>
      <c r="F137" s="221"/>
    </row>
    <row r="138" spans="1:6" x14ac:dyDescent="0.3">
      <c r="A138" s="49" t="s">
        <v>324</v>
      </c>
      <c r="B138" s="237">
        <v>2</v>
      </c>
      <c r="C138" s="222"/>
      <c r="D138" s="261"/>
      <c r="E138" s="221"/>
      <c r="F138" s="221"/>
    </row>
    <row r="139" spans="1:6" x14ac:dyDescent="0.3">
      <c r="A139" s="95" t="s">
        <v>325</v>
      </c>
      <c r="B139" s="237">
        <v>2</v>
      </c>
      <c r="C139" s="222"/>
      <c r="D139" s="245"/>
      <c r="E139" s="221"/>
      <c r="F139" s="221"/>
    </row>
    <row r="140" spans="1:6" s="50" customFormat="1" x14ac:dyDescent="0.3">
      <c r="A140" s="49" t="s">
        <v>350</v>
      </c>
      <c r="B140" s="237">
        <v>2</v>
      </c>
      <c r="C140" s="244"/>
      <c r="D140" s="262"/>
      <c r="E140" s="233"/>
      <c r="F140" s="233"/>
    </row>
    <row r="141" spans="1:6" x14ac:dyDescent="0.3">
      <c r="A141" s="51" t="s">
        <v>331</v>
      </c>
      <c r="B141" s="237">
        <v>2</v>
      </c>
      <c r="C141" s="222"/>
      <c r="D141" s="223"/>
      <c r="E141" s="221"/>
      <c r="F141" s="221"/>
    </row>
    <row r="142" spans="1:6" ht="66" x14ac:dyDescent="0.3">
      <c r="A142" s="51" t="s">
        <v>351</v>
      </c>
      <c r="B142" s="237">
        <v>1</v>
      </c>
      <c r="C142" s="222"/>
      <c r="D142" s="263" t="s">
        <v>578</v>
      </c>
      <c r="E142" s="221"/>
      <c r="F142" s="221"/>
    </row>
    <row r="143" spans="1:6" ht="18" x14ac:dyDescent="0.35">
      <c r="A143" s="76" t="s">
        <v>268</v>
      </c>
      <c r="B143" s="237">
        <v>1</v>
      </c>
      <c r="C143" s="250" t="str">
        <f>IF(B143=0, -5, "0")</f>
        <v>0</v>
      </c>
      <c r="D143" s="245" t="s">
        <v>577</v>
      </c>
      <c r="E143" s="221"/>
      <c r="F143" s="221"/>
    </row>
    <row r="144" spans="1:6" ht="18" x14ac:dyDescent="0.35">
      <c r="A144" s="76" t="s">
        <v>218</v>
      </c>
      <c r="B144" s="237">
        <v>2</v>
      </c>
      <c r="C144" s="250" t="str">
        <f>IF(B144=0, -5, "0")</f>
        <v>0</v>
      </c>
      <c r="D144" s="245"/>
      <c r="E144" s="221"/>
      <c r="F144" s="221"/>
    </row>
    <row r="145" spans="1:6" x14ac:dyDescent="0.3">
      <c r="A145" s="51" t="s">
        <v>104</v>
      </c>
      <c r="B145" s="237">
        <v>2</v>
      </c>
      <c r="C145" s="222"/>
      <c r="D145" s="223"/>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5" t="s">
        <v>38</v>
      </c>
      <c r="B148" s="306"/>
      <c r="C148" s="307"/>
      <c r="D148" s="214">
        <f>SUM(B136:C147)</f>
        <v>22</v>
      </c>
    </row>
    <row r="149" spans="1:6" x14ac:dyDescent="0.3">
      <c r="A149" s="305" t="s">
        <v>342</v>
      </c>
      <c r="B149" s="306"/>
      <c r="C149" s="307"/>
      <c r="D149" s="65">
        <f>D148/(COUNT(B136:C147)*2)</f>
        <v>0.91666666666666663</v>
      </c>
    </row>
    <row r="150" spans="1:6" s="50" customFormat="1" x14ac:dyDescent="0.3">
      <c r="A150" s="54"/>
      <c r="B150" s="55"/>
      <c r="C150" s="55"/>
      <c r="D150" s="56"/>
    </row>
    <row r="151" spans="1:6" ht="19.5" x14ac:dyDescent="0.4">
      <c r="A151" s="314" t="s">
        <v>243</v>
      </c>
      <c r="B151" s="315"/>
      <c r="C151" s="315"/>
      <c r="D151" s="315"/>
      <c r="E151" s="315"/>
      <c r="F151" s="315"/>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50.25" x14ac:dyDescent="0.35">
      <c r="A156" s="76" t="s">
        <v>355</v>
      </c>
      <c r="B156" s="221">
        <v>1</v>
      </c>
      <c r="C156" s="248" t="str">
        <f>IF(B156=0, -5, "0")</f>
        <v>0</v>
      </c>
      <c r="D156" s="222" t="s">
        <v>579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5" t="s">
        <v>38</v>
      </c>
      <c r="B160" s="312"/>
      <c r="C160" s="313"/>
      <c r="D160" s="215">
        <f>SUM(B152:C159)</f>
        <v>15</v>
      </c>
    </row>
    <row r="161" spans="1:6" x14ac:dyDescent="0.3">
      <c r="A161" s="305" t="s">
        <v>342</v>
      </c>
      <c r="B161" s="306"/>
      <c r="C161" s="307"/>
      <c r="D161" s="65">
        <f>D160/(COUNT(B152:C159)*2)</f>
        <v>0.9375</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t="s">
        <v>34</v>
      </c>
      <c r="C167" s="221"/>
      <c r="D167" s="221"/>
      <c r="E167" s="222"/>
      <c r="F167" s="221"/>
    </row>
    <row r="168" spans="1:6" x14ac:dyDescent="0.3">
      <c r="A168" s="305" t="s">
        <v>38</v>
      </c>
      <c r="B168" s="306"/>
      <c r="C168" s="307"/>
      <c r="D168" s="214">
        <f>SUM(B164:C167)</f>
        <v>6</v>
      </c>
    </row>
    <row r="169" spans="1:6" x14ac:dyDescent="0.3">
      <c r="A169" s="305" t="s">
        <v>342</v>
      </c>
      <c r="B169" s="306"/>
      <c r="C169" s="307"/>
      <c r="D169" s="65">
        <f>D168/(COUNT(B164:C167)*2)</f>
        <v>1</v>
      </c>
    </row>
    <row r="170" spans="1:6" s="50" customFormat="1" x14ac:dyDescent="0.3">
      <c r="A170" s="54"/>
      <c r="B170" s="55"/>
      <c r="C170" s="55"/>
      <c r="D170" s="56"/>
    </row>
    <row r="171" spans="1:6" ht="19.5" x14ac:dyDescent="0.4">
      <c r="A171" s="322" t="s">
        <v>17</v>
      </c>
      <c r="B171" s="323"/>
      <c r="C171" s="323"/>
      <c r="D171" s="323"/>
      <c r="E171" s="323"/>
      <c r="F171" s="323"/>
    </row>
    <row r="172" spans="1:6" ht="45.75" x14ac:dyDescent="0.3">
      <c r="A172" s="48" t="s">
        <v>202</v>
      </c>
      <c r="B172" s="221">
        <v>1</v>
      </c>
      <c r="C172" s="221"/>
      <c r="D172" s="247" t="s">
        <v>580</v>
      </c>
      <c r="E172" s="221"/>
      <c r="F172" s="221"/>
    </row>
    <row r="173" spans="1:6" ht="45.75" x14ac:dyDescent="0.3">
      <c r="A173" s="41" t="s">
        <v>96</v>
      </c>
      <c r="B173" s="221">
        <v>1</v>
      </c>
      <c r="C173" s="221"/>
      <c r="D173" s="247" t="s">
        <v>581</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5" t="s">
        <v>38</v>
      </c>
      <c r="B176" s="306"/>
      <c r="C176" s="307"/>
      <c r="D176" s="214">
        <f>SUM(B172:C175)</f>
        <v>6</v>
      </c>
    </row>
    <row r="177" spans="1:6" x14ac:dyDescent="0.3">
      <c r="A177" s="305" t="s">
        <v>342</v>
      </c>
      <c r="B177" s="306"/>
      <c r="C177" s="307"/>
      <c r="D177" s="65">
        <f>D176/(COUNT(B172:C175)*2)</f>
        <v>0.75</v>
      </c>
    </row>
    <row r="178" spans="1:6" s="50" customFormat="1" x14ac:dyDescent="0.3">
      <c r="A178" s="54"/>
      <c r="B178" s="55"/>
      <c r="C178" s="55"/>
      <c r="D178" s="56"/>
    </row>
    <row r="179" spans="1:6" ht="19.5" x14ac:dyDescent="0.4">
      <c r="A179" s="314" t="s">
        <v>87</v>
      </c>
      <c r="B179" s="315"/>
      <c r="C179" s="315"/>
      <c r="D179" s="315"/>
      <c r="E179" s="315"/>
      <c r="F179" s="315"/>
    </row>
    <row r="180" spans="1:6" ht="33" x14ac:dyDescent="0.3">
      <c r="A180" s="87" t="s">
        <v>364</v>
      </c>
      <c r="B180" s="221">
        <v>1</v>
      </c>
      <c r="C180" s="221"/>
      <c r="D180" s="222" t="s">
        <v>585</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586</v>
      </c>
      <c r="E184" s="221"/>
      <c r="F184" s="221"/>
    </row>
    <row r="185" spans="1:6" x14ac:dyDescent="0.3">
      <c r="A185" s="305" t="s">
        <v>38</v>
      </c>
      <c r="B185" s="306"/>
      <c r="C185" s="307"/>
      <c r="D185" s="214">
        <f>SUM(B180:C184)</f>
        <v>8</v>
      </c>
    </row>
    <row r="186" spans="1:6" x14ac:dyDescent="0.3">
      <c r="A186" s="305" t="s">
        <v>342</v>
      </c>
      <c r="B186" s="306"/>
      <c r="C186" s="307"/>
      <c r="D186" s="65">
        <f>D185/(COUNT(B180:C184)*2)</f>
        <v>0.8</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582</v>
      </c>
      <c r="E191" s="221"/>
      <c r="F191" s="221"/>
    </row>
    <row r="192" spans="1:6" x14ac:dyDescent="0.3">
      <c r="A192" s="96" t="s">
        <v>212</v>
      </c>
      <c r="B192" s="221" t="s">
        <v>34</v>
      </c>
      <c r="C192" s="221"/>
      <c r="D192" s="221"/>
      <c r="E192" s="221"/>
      <c r="F192" s="221"/>
    </row>
    <row r="193" spans="1:4" x14ac:dyDescent="0.3">
      <c r="A193" s="305" t="s">
        <v>38</v>
      </c>
      <c r="B193" s="306"/>
      <c r="C193" s="307"/>
      <c r="D193" s="97">
        <f>SUM(B189:C192)</f>
        <v>1</v>
      </c>
    </row>
    <row r="194" spans="1:4" x14ac:dyDescent="0.3">
      <c r="A194" s="305" t="s">
        <v>342</v>
      </c>
      <c r="B194" s="306"/>
      <c r="C194" s="307"/>
      <c r="D194" s="65">
        <f>D193/(COUNT(B189:C192)*2)</f>
        <v>0.5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193</v>
      </c>
    </row>
    <row r="198" spans="1:4" ht="22.5" x14ac:dyDescent="0.3">
      <c r="A198" s="71" t="s">
        <v>378</v>
      </c>
      <c r="B198" s="72"/>
      <c r="C198" s="73"/>
      <c r="D198" s="75">
        <f>D197/(COUNT(B189:C192,B180:C184,B172:C175,B164:C167,B152:C159,B55:C61,B45:C50,B26:C31,B17:C21,B106:C116,B136:C147,B121:C131,B87:C100,B66:C82,B36:C40)*2)</f>
        <v>0.89351851851851849</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5" orientation="portrait" horizontalDpi="1200" verticalDpi="1200" r:id="rId1"/>
  <rowBreaks count="2" manualBreakCount="2">
    <brk id="84" max="5" man="1"/>
    <brk id="162"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9" zoomScale="84" zoomScaleNormal="70" zoomScaleSheetLayoutView="84" workbookViewId="0">
      <selection activeCell="D489" sqref="D48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5">
      <c r="A8" s="294" t="str">
        <f>'Page de garde'!D18</f>
        <v>Medina Jedida</v>
      </c>
      <c r="B8" s="294"/>
      <c r="C8" s="294"/>
      <c r="D8" s="294"/>
      <c r="E8" s="294"/>
      <c r="F8" s="294"/>
      <c r="G8" s="216"/>
      <c r="H8" s="216"/>
      <c r="I8" s="213"/>
    </row>
    <row r="9" spans="1:9" ht="24.75" x14ac:dyDescent="0.5">
      <c r="A9" s="38" t="s">
        <v>44</v>
      </c>
      <c r="B9" s="295" t="s">
        <v>597</v>
      </c>
      <c r="C9" s="295"/>
      <c r="D9" s="295"/>
      <c r="E9" s="295"/>
      <c r="F9" s="295"/>
      <c r="G9" s="216"/>
      <c r="H9" s="216"/>
      <c r="I9" s="213"/>
    </row>
    <row r="10" spans="1:9" ht="24" x14ac:dyDescent="0.45">
      <c r="A10" s="39" t="s">
        <v>46</v>
      </c>
      <c r="B10" s="297" t="s">
        <v>598</v>
      </c>
      <c r="C10" s="297"/>
      <c r="D10" s="297"/>
      <c r="E10" s="297"/>
      <c r="F10" s="297"/>
      <c r="G10" s="216"/>
      <c r="H10" s="216"/>
      <c r="I10" s="213"/>
    </row>
    <row r="11" spans="1:9" ht="24.75" x14ac:dyDescent="0.5">
      <c r="A11" s="38" t="s">
        <v>45</v>
      </c>
      <c r="B11" s="291">
        <v>42935</v>
      </c>
      <c r="C11" s="291"/>
      <c r="D11" s="291"/>
      <c r="E11" s="291"/>
      <c r="F11" s="291"/>
      <c r="G11" s="216"/>
      <c r="H11" s="216"/>
      <c r="I11" s="213"/>
    </row>
    <row r="12" spans="1:9" ht="24.75" x14ac:dyDescent="0.5">
      <c r="A12" s="38" t="s">
        <v>276</v>
      </c>
      <c r="B12" s="298">
        <f>D505</f>
        <v>0.94285714285714284</v>
      </c>
      <c r="C12" s="298"/>
      <c r="D12" s="298"/>
      <c r="E12" s="298"/>
      <c r="F12" s="298"/>
      <c r="G12" s="216"/>
      <c r="H12" s="216"/>
      <c r="I12" s="21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88" t="s">
        <v>0</v>
      </c>
      <c r="B16" s="288"/>
      <c r="C16" s="288"/>
      <c r="D16" s="288"/>
      <c r="E16" s="288"/>
      <c r="F16" s="288"/>
      <c r="G16" s="36"/>
      <c r="H16" s="36"/>
    </row>
    <row r="17" spans="1:8" ht="18" x14ac:dyDescent="0.3">
      <c r="A17" s="182">
        <f>B11</f>
        <v>42935</v>
      </c>
      <c r="B17" s="36"/>
      <c r="C17" s="36"/>
      <c r="D17" s="36"/>
      <c r="E17" s="36"/>
      <c r="F17" s="36"/>
      <c r="G17" s="36"/>
      <c r="H17" s="36"/>
    </row>
    <row r="18" spans="1:8" ht="18" x14ac:dyDescent="0.25">
      <c r="A18" s="303" t="s">
        <v>1</v>
      </c>
      <c r="B18" s="304"/>
      <c r="C18" s="304"/>
      <c r="D18" s="304"/>
      <c r="E18" s="304"/>
      <c r="F18" s="304"/>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6" t="s">
        <v>18</v>
      </c>
      <c r="B26" s="287"/>
      <c r="C26" s="287"/>
      <c r="D26" s="287"/>
      <c r="E26" s="287"/>
      <c r="F26" s="287"/>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599</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8" t="s">
        <v>137</v>
      </c>
      <c r="B43" s="288"/>
      <c r="C43" s="288"/>
      <c r="D43" s="288"/>
      <c r="E43" s="288"/>
      <c r="F43" s="288"/>
    </row>
    <row r="44" spans="1:7" x14ac:dyDescent="0.25">
      <c r="A44" s="183">
        <f>B11</f>
        <v>42935</v>
      </c>
      <c r="B44" s="6"/>
      <c r="C44" s="7"/>
      <c r="D44" s="6"/>
    </row>
    <row r="45" spans="1:7" ht="16.5" x14ac:dyDescent="0.25">
      <c r="A45" s="289" t="s">
        <v>63</v>
      </c>
      <c r="B45" s="290"/>
      <c r="C45" s="290"/>
      <c r="D45" s="290"/>
      <c r="E45" s="290"/>
      <c r="F45" s="290"/>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90" x14ac:dyDescent="0.25">
      <c r="A64" s="108" t="s">
        <v>272</v>
      </c>
      <c r="B64" s="170">
        <v>1</v>
      </c>
      <c r="C64" s="217" t="str">
        <f>IF(B64=0, -5, "0")</f>
        <v>0</v>
      </c>
      <c r="D64" s="168" t="s">
        <v>600</v>
      </c>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2</v>
      </c>
      <c r="C85" s="170"/>
      <c r="D85" s="157"/>
      <c r="E85" s="147"/>
      <c r="F85" s="147"/>
    </row>
    <row r="86" spans="1:6" x14ac:dyDescent="0.25">
      <c r="A86" s="18" t="s">
        <v>105</v>
      </c>
      <c r="B86" s="170">
        <v>2</v>
      </c>
      <c r="C86" s="170"/>
      <c r="D86" s="155"/>
      <c r="E86" s="147"/>
      <c r="F86" s="147"/>
    </row>
    <row r="87" spans="1:6" ht="58.5" customHeight="1" x14ac:dyDescent="0.35">
      <c r="A87" s="76" t="s">
        <v>59</v>
      </c>
      <c r="B87" s="170">
        <v>1</v>
      </c>
      <c r="C87" s="217" t="str">
        <f>IF(B87=0, -5, "0")</f>
        <v>0</v>
      </c>
      <c r="D87" s="157" t="s">
        <v>601</v>
      </c>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0.96969696969696972</v>
      </c>
    </row>
    <row r="98" spans="1:6" x14ac:dyDescent="0.25">
      <c r="A98" s="5"/>
      <c r="B98" s="6"/>
      <c r="C98" s="7"/>
      <c r="D98" s="6"/>
    </row>
    <row r="99" spans="1:6" ht="18" x14ac:dyDescent="0.35">
      <c r="A99" s="288" t="s">
        <v>129</v>
      </c>
      <c r="B99" s="288"/>
      <c r="C99" s="288"/>
      <c r="D99" s="288"/>
      <c r="E99" s="288"/>
      <c r="F99" s="288"/>
    </row>
    <row r="100" spans="1:6" x14ac:dyDescent="0.25">
      <c r="A100" s="183">
        <f>B11</f>
        <v>42935</v>
      </c>
      <c r="B100" s="6"/>
      <c r="C100" s="7"/>
      <c r="D100" s="6"/>
    </row>
    <row r="101" spans="1:6" ht="16.5" x14ac:dyDescent="0.25">
      <c r="A101" s="289" t="s">
        <v>63</v>
      </c>
      <c r="B101" s="290"/>
      <c r="C101" s="290"/>
      <c r="D101" s="290"/>
      <c r="E101" s="290"/>
      <c r="F101" s="29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1</v>
      </c>
      <c r="C119" s="170"/>
      <c r="D119" s="274" t="s">
        <v>522</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1</v>
      </c>
      <c r="C141" s="217" t="str">
        <f>IF(B141=0, -5, "0")</f>
        <v>0</v>
      </c>
      <c r="D141" s="12" t="s">
        <v>521</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0.875</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42935</v>
      </c>
      <c r="B153" s="6"/>
      <c r="C153" s="7"/>
      <c r="D153" s="59"/>
    </row>
    <row r="154" spans="1:6" ht="16.5" x14ac:dyDescent="0.25">
      <c r="A154" s="289" t="s">
        <v>63</v>
      </c>
      <c r="B154" s="290"/>
      <c r="C154" s="290"/>
      <c r="D154" s="290"/>
      <c r="E154" s="290"/>
      <c r="F154" s="29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1</v>
      </c>
      <c r="C179" s="170"/>
      <c r="D179" s="157" t="s">
        <v>611</v>
      </c>
      <c r="E179" s="160"/>
      <c r="F179" s="147"/>
    </row>
    <row r="180" spans="1:7" ht="16.5" x14ac:dyDescent="0.25">
      <c r="A180" s="107" t="s">
        <v>168</v>
      </c>
      <c r="B180" s="170">
        <v>2</v>
      </c>
      <c r="C180" s="218" t="str">
        <f>IF(B180=0, -5, "0")</f>
        <v>0</v>
      </c>
      <c r="D180" s="152"/>
      <c r="E180" s="173"/>
      <c r="F180" s="147"/>
    </row>
    <row r="181" spans="1:7" x14ac:dyDescent="0.25">
      <c r="A181" s="24" t="s">
        <v>83</v>
      </c>
      <c r="B181" s="170">
        <v>2</v>
      </c>
      <c r="C181" s="170"/>
      <c r="D181" s="157"/>
      <c r="E181" s="147"/>
      <c r="F181" s="147"/>
    </row>
    <row r="182" spans="1:7" ht="33" x14ac:dyDescent="0.3">
      <c r="A182" s="180" t="s">
        <v>234</v>
      </c>
      <c r="B182" s="170">
        <v>1</v>
      </c>
      <c r="C182" s="170"/>
      <c r="D182" s="157" t="s">
        <v>610</v>
      </c>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0.83330000000000004</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42935</v>
      </c>
      <c r="B193" s="6"/>
      <c r="C193" s="7"/>
      <c r="D193" s="6"/>
    </row>
    <row r="194" spans="1:7" ht="18" x14ac:dyDescent="0.25">
      <c r="A194" s="286" t="s">
        <v>158</v>
      </c>
      <c r="B194" s="287"/>
      <c r="C194" s="287"/>
      <c r="D194" s="287"/>
      <c r="E194" s="287"/>
      <c r="F194" s="287"/>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45.75" x14ac:dyDescent="0.3">
      <c r="A204" s="191" t="s">
        <v>362</v>
      </c>
      <c r="B204" s="170">
        <v>1</v>
      </c>
      <c r="C204" s="217" t="str">
        <f>IF(B204=0, -5, "0")</f>
        <v>0</v>
      </c>
      <c r="D204" s="146" t="s">
        <v>618</v>
      </c>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1</v>
      </c>
      <c r="C212" s="170"/>
      <c r="D212" s="143" t="s">
        <v>619</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05" x14ac:dyDescent="0.25">
      <c r="A222" s="108" t="s">
        <v>72</v>
      </c>
      <c r="B222" s="170">
        <v>0</v>
      </c>
      <c r="C222" s="217">
        <f>IF(B222=0, -5, "0")</f>
        <v>-5</v>
      </c>
      <c r="D222" s="168" t="s">
        <v>614</v>
      </c>
      <c r="E222" s="168" t="s">
        <v>615</v>
      </c>
      <c r="F222" s="147"/>
    </row>
    <row r="223" spans="1:7" ht="76.5" x14ac:dyDescent="0.35">
      <c r="A223" s="48" t="s">
        <v>289</v>
      </c>
      <c r="B223" s="170">
        <v>1</v>
      </c>
      <c r="C223" s="170"/>
      <c r="D223" s="168" t="s">
        <v>621</v>
      </c>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29</v>
      </c>
    </row>
    <row r="230" spans="1:6" x14ac:dyDescent="0.25">
      <c r="A230" s="19" t="s">
        <v>37</v>
      </c>
      <c r="B230" s="20"/>
      <c r="C230" s="21"/>
      <c r="D230" s="63">
        <f>D229/(COUNT(B210:C228)*2)</f>
        <v>0.72499999999999998</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8.25" x14ac:dyDescent="0.35">
      <c r="A235" s="76" t="s">
        <v>59</v>
      </c>
      <c r="B235" s="171">
        <v>0</v>
      </c>
      <c r="C235" s="217">
        <f>IF(B235=0, -5, "0")</f>
        <v>-5</v>
      </c>
      <c r="D235" s="275" t="s">
        <v>617</v>
      </c>
      <c r="E235" s="147" t="s">
        <v>616</v>
      </c>
      <c r="F235" s="147"/>
    </row>
    <row r="236" spans="1:6" ht="61.5" x14ac:dyDescent="0.35">
      <c r="A236" s="83" t="s">
        <v>177</v>
      </c>
      <c r="B236" s="171">
        <v>2</v>
      </c>
      <c r="C236" s="217" t="str">
        <f>IF(B236=0, -5, "0")</f>
        <v>0</v>
      </c>
      <c r="D236" s="157" t="s">
        <v>620</v>
      </c>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7">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0.73750000000000004</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42935</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0">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42935</v>
      </c>
      <c r="B292" s="6"/>
      <c r="C292" s="7"/>
      <c r="D292" s="59"/>
    </row>
    <row r="293" spans="1:7" ht="18" x14ac:dyDescent="0.25">
      <c r="A293" s="286" t="s">
        <v>19</v>
      </c>
      <c r="B293" s="287"/>
      <c r="C293" s="287"/>
      <c r="D293" s="287"/>
      <c r="E293" s="287"/>
      <c r="F293" s="287"/>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45" x14ac:dyDescent="0.25">
      <c r="A310" s="169" t="s">
        <v>108</v>
      </c>
      <c r="B310" s="171">
        <v>1</v>
      </c>
      <c r="C310" s="170"/>
      <c r="D310" s="156" t="s">
        <v>623</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8" t="s">
        <v>21</v>
      </c>
      <c r="B324" s="288"/>
      <c r="C324" s="288"/>
      <c r="D324" s="288"/>
      <c r="E324" s="288"/>
      <c r="F324" s="288"/>
    </row>
    <row r="325" spans="1:9" x14ac:dyDescent="0.25">
      <c r="A325" s="193">
        <f>B11</f>
        <v>42935</v>
      </c>
      <c r="B325" s="6"/>
      <c r="C325" s="7"/>
      <c r="D325" s="6"/>
    </row>
    <row r="326" spans="1:9" ht="18" x14ac:dyDescent="0.25">
      <c r="A326" s="286" t="s">
        <v>12</v>
      </c>
      <c r="B326" s="287"/>
      <c r="C326" s="287"/>
      <c r="D326" s="287"/>
      <c r="E326" s="287"/>
      <c r="F326" s="287"/>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625</v>
      </c>
      <c r="E344" s="147"/>
      <c r="F344" s="147"/>
    </row>
    <row r="345" spans="1:6" ht="45" x14ac:dyDescent="0.25">
      <c r="A345" s="101" t="s">
        <v>287</v>
      </c>
      <c r="B345" s="170">
        <v>2</v>
      </c>
      <c r="C345" s="154"/>
      <c r="D345" s="258">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8" t="s">
        <v>8</v>
      </c>
      <c r="B352" s="288"/>
      <c r="C352" s="288"/>
      <c r="D352" s="288"/>
      <c r="E352" s="288"/>
      <c r="F352" s="288"/>
    </row>
    <row r="353" spans="1:6" x14ac:dyDescent="0.25">
      <c r="A353" s="183">
        <f>B11</f>
        <v>42935</v>
      </c>
      <c r="B353" s="6"/>
      <c r="C353" s="7"/>
      <c r="D353" s="59"/>
    </row>
    <row r="354" spans="1:6" ht="16.5" x14ac:dyDescent="0.25">
      <c r="A354" s="289" t="s">
        <v>113</v>
      </c>
      <c r="B354" s="290"/>
      <c r="C354" s="290"/>
      <c r="D354" s="290"/>
      <c r="E354" s="290"/>
      <c r="F354" s="29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1</v>
      </c>
      <c r="C371" s="170"/>
      <c r="D371" s="12" t="s">
        <v>626</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46.5" x14ac:dyDescent="0.35">
      <c r="A395" s="76" t="s">
        <v>150</v>
      </c>
      <c r="B395" s="171">
        <v>1</v>
      </c>
      <c r="C395" s="217" t="str">
        <f>IF(B395=0, -5, "0")</f>
        <v>0</v>
      </c>
      <c r="D395" s="157" t="s">
        <v>627</v>
      </c>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42935</v>
      </c>
      <c r="B406" s="6"/>
      <c r="C406" s="7"/>
      <c r="D406" s="6"/>
    </row>
    <row r="407" spans="1:6" ht="16.5" x14ac:dyDescent="0.25">
      <c r="A407" s="289" t="s">
        <v>19</v>
      </c>
      <c r="B407" s="290"/>
      <c r="C407" s="290"/>
      <c r="D407" s="290"/>
      <c r="E407" s="290"/>
      <c r="F407" s="29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628</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1</v>
      </c>
      <c r="C421" s="170"/>
      <c r="D421" s="168" t="s">
        <v>629</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88" t="s">
        <v>374</v>
      </c>
      <c r="B435" s="288"/>
      <c r="C435" s="288"/>
      <c r="D435" s="288"/>
      <c r="E435" s="288"/>
      <c r="F435" s="288"/>
    </row>
    <row r="436" spans="1:7" x14ac:dyDescent="0.25">
      <c r="A436" s="195">
        <f>+B11</f>
        <v>42935</v>
      </c>
      <c r="B436" s="6"/>
      <c r="C436" s="7"/>
      <c r="D436" s="6"/>
    </row>
    <row r="437" spans="1:7" ht="18" x14ac:dyDescent="0.25">
      <c r="A437" s="286" t="s">
        <v>375</v>
      </c>
      <c r="B437" s="287"/>
      <c r="C437" s="287"/>
      <c r="D437" s="287"/>
      <c r="E437" s="287"/>
      <c r="F437" s="287"/>
    </row>
    <row r="438" spans="1:7" ht="30" x14ac:dyDescent="0.25">
      <c r="A438" s="18" t="s">
        <v>305</v>
      </c>
      <c r="B438" s="170">
        <v>2</v>
      </c>
      <c r="C438" s="170"/>
      <c r="D438" s="168"/>
      <c r="E438" s="147"/>
      <c r="F438" s="147"/>
    </row>
    <row r="439" spans="1:7" ht="16.5" x14ac:dyDescent="0.25">
      <c r="A439" s="107" t="s">
        <v>369</v>
      </c>
      <c r="B439" s="170">
        <v>2</v>
      </c>
      <c r="C439" s="217" t="str">
        <f>IF(B439=0, -5, "0")</f>
        <v>0</v>
      </c>
      <c r="D439" s="168" t="s">
        <v>549</v>
      </c>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6" t="s">
        <v>31</v>
      </c>
      <c r="B444" s="287"/>
      <c r="C444" s="287"/>
      <c r="D444" s="287"/>
      <c r="E444" s="287"/>
      <c r="F444" s="28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7">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58">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ht="45" x14ac:dyDescent="0.25">
      <c r="A481" s="18" t="s">
        <v>258</v>
      </c>
      <c r="B481" s="170" t="s">
        <v>34</v>
      </c>
      <c r="C481" s="170"/>
      <c r="D481" s="168" t="s">
        <v>630</v>
      </c>
      <c r="E481" s="147"/>
      <c r="F481" s="147"/>
    </row>
    <row r="482" spans="1:7" x14ac:dyDescent="0.25">
      <c r="A482" s="24" t="s">
        <v>120</v>
      </c>
      <c r="B482" s="170" t="s">
        <v>34</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18</v>
      </c>
    </row>
    <row r="492" spans="1:7" x14ac:dyDescent="0.25">
      <c r="A492" s="19" t="s">
        <v>37</v>
      </c>
      <c r="B492" s="20"/>
      <c r="C492" s="21"/>
      <c r="D492" s="63">
        <f>D491/(COUNT(B475:C489)*2)</f>
        <v>1</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2</v>
      </c>
      <c r="C496" s="170"/>
      <c r="D496" s="156" t="s">
        <v>635</v>
      </c>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134"/>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0.97916428571428571</v>
      </c>
    </row>
    <row r="504" spans="1:6" ht="22.5" x14ac:dyDescent="0.3">
      <c r="A504" s="71" t="s">
        <v>47</v>
      </c>
      <c r="B504" s="72"/>
      <c r="C504" s="73"/>
      <c r="D504" s="74">
        <f>SUM(D500,D491,D461,D451,D402,D349,D321,D40,D470,D288,D245,D149,D432,D189,D96)</f>
        <v>528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0.94285714285714284</v>
      </c>
    </row>
  </sheetData>
  <sheetProtection password="CDFE"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72" zoomScale="84" zoomScaleNormal="84" workbookViewId="0">
      <selection activeCell="D184" sqref="D18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5">
      <c r="A7" s="294" t="str">
        <f>'A1 Exploitation'!A8:F8</f>
        <v>Medina Jedida</v>
      </c>
      <c r="B7" s="294"/>
      <c r="C7" s="294"/>
      <c r="D7" s="294"/>
      <c r="E7" s="294"/>
      <c r="F7" s="294"/>
      <c r="G7" s="216"/>
      <c r="H7" s="216"/>
      <c r="I7" s="216"/>
    </row>
    <row r="8" spans="1:9" s="36" customFormat="1" ht="24.75" x14ac:dyDescent="0.5">
      <c r="A8" s="38" t="s">
        <v>44</v>
      </c>
      <c r="B8" s="318" t="str">
        <f>'A3 Exploitation'!B9:F9</f>
        <v>Dr Hend KAMOUN</v>
      </c>
      <c r="C8" s="318"/>
      <c r="D8" s="318"/>
      <c r="E8" s="318"/>
      <c r="F8" s="318"/>
      <c r="G8" s="216"/>
      <c r="H8" s="216"/>
      <c r="I8" s="216"/>
    </row>
    <row r="9" spans="1:9" s="36" customFormat="1" ht="24" x14ac:dyDescent="0.45">
      <c r="A9" s="39" t="s">
        <v>46</v>
      </c>
      <c r="B9" s="319" t="str">
        <f>'A3 Exploitation'!B10:F10</f>
        <v>Directeur magasin et chefs rayons</v>
      </c>
      <c r="C9" s="319"/>
      <c r="D9" s="319"/>
      <c r="E9" s="319"/>
      <c r="F9" s="319"/>
      <c r="G9" s="216"/>
      <c r="H9" s="216"/>
      <c r="I9" s="216"/>
    </row>
    <row r="10" spans="1:9" s="36" customFormat="1" ht="24.75" x14ac:dyDescent="0.5">
      <c r="A10" s="38" t="s">
        <v>45</v>
      </c>
      <c r="B10" s="316">
        <f>'A3 Exploitation'!B11:F11</f>
        <v>42935</v>
      </c>
      <c r="C10" s="316"/>
      <c r="D10" s="316"/>
      <c r="E10" s="316"/>
      <c r="F10" s="316"/>
      <c r="G10" s="216"/>
      <c r="H10" s="216"/>
      <c r="I10" s="216"/>
    </row>
    <row r="11" spans="1:9" s="36" customFormat="1" ht="24.75" x14ac:dyDescent="0.5">
      <c r="A11" s="38" t="s">
        <v>341</v>
      </c>
      <c r="B11" s="308">
        <f>D198</f>
        <v>0.9107142857142857</v>
      </c>
      <c r="C11" s="308"/>
      <c r="D11" s="308"/>
      <c r="E11" s="308"/>
      <c r="F11" s="308"/>
      <c r="G11" s="216"/>
      <c r="H11" s="216"/>
      <c r="I11" s="21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1" t="s">
        <v>38</v>
      </c>
      <c r="B22" s="312"/>
      <c r="C22" s="313"/>
      <c r="D22" s="215">
        <f>SUM(B17:C21)</f>
        <v>10</v>
      </c>
    </row>
    <row r="23" spans="1:6" x14ac:dyDescent="0.3">
      <c r="A23" s="305" t="s">
        <v>342</v>
      </c>
      <c r="B23" s="306"/>
      <c r="C23" s="307"/>
      <c r="D23" s="65">
        <f>D22/(COUNT(B17:C21)*2)</f>
        <v>1</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5" t="s">
        <v>38</v>
      </c>
      <c r="B32" s="306"/>
      <c r="C32" s="307"/>
      <c r="D32" s="214">
        <f>SUM(B26:C31)</f>
        <v>12</v>
      </c>
    </row>
    <row r="33" spans="1:7" x14ac:dyDescent="0.3">
      <c r="A33" s="305" t="s">
        <v>342</v>
      </c>
      <c r="B33" s="306"/>
      <c r="C33" s="307"/>
      <c r="D33" s="65">
        <f>D32/(COUNT(B26:C31)*2)</f>
        <v>1</v>
      </c>
    </row>
    <row r="34" spans="1:7" s="50" customFormat="1" x14ac:dyDescent="0.3">
      <c r="A34" s="54"/>
      <c r="B34" s="55"/>
      <c r="C34" s="55"/>
      <c r="D34" s="56"/>
    </row>
    <row r="35" spans="1:7" s="50" customFormat="1" ht="19.5" x14ac:dyDescent="0.4">
      <c r="A35" s="314" t="s">
        <v>246</v>
      </c>
      <c r="B35" s="315"/>
      <c r="C35" s="315"/>
      <c r="D35" s="315"/>
      <c r="E35" s="315"/>
      <c r="F35" s="315"/>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5" t="s">
        <v>38</v>
      </c>
      <c r="B41" s="306"/>
      <c r="C41" s="307"/>
      <c r="D41" s="214">
        <f>SUM(B36:C40)</f>
        <v>10</v>
      </c>
      <c r="E41" s="37"/>
      <c r="F41" s="37"/>
    </row>
    <row r="42" spans="1:7" s="50" customFormat="1" x14ac:dyDescent="0.3">
      <c r="A42" s="305" t="s">
        <v>342</v>
      </c>
      <c r="B42" s="306"/>
      <c r="C42" s="307"/>
      <c r="D42" s="65">
        <f>D41/(COUNT(B36:C40)*2)</f>
        <v>1</v>
      </c>
      <c r="E42" s="37"/>
      <c r="F42" s="37"/>
    </row>
    <row r="43" spans="1:7" s="50" customFormat="1" x14ac:dyDescent="0.3">
      <c r="A43" s="90"/>
      <c r="B43" s="91"/>
      <c r="C43" s="91"/>
      <c r="D43" s="92"/>
    </row>
    <row r="44" spans="1:7" ht="19.5" x14ac:dyDescent="0.4">
      <c r="A44" s="320" t="s">
        <v>21</v>
      </c>
      <c r="B44" s="321"/>
      <c r="C44" s="321"/>
      <c r="D44" s="321"/>
      <c r="E44" s="321"/>
      <c r="F44" s="321"/>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59">
        <v>0.48</v>
      </c>
      <c r="E49" s="221"/>
      <c r="F49" s="221"/>
    </row>
    <row r="50" spans="1:6" ht="18" x14ac:dyDescent="0.35">
      <c r="A50" s="76" t="s">
        <v>343</v>
      </c>
      <c r="B50" s="221">
        <v>2</v>
      </c>
      <c r="C50" s="248" t="str">
        <f>IF(B50=0, -5, "0")</f>
        <v>0</v>
      </c>
      <c r="D50" s="225"/>
      <c r="E50" s="221"/>
      <c r="F50" s="221"/>
    </row>
    <row r="51" spans="1:6" x14ac:dyDescent="0.3">
      <c r="A51" s="305" t="s">
        <v>38</v>
      </c>
      <c r="B51" s="306"/>
      <c r="C51" s="307"/>
      <c r="D51" s="214">
        <f>SUM(B45:C50)</f>
        <v>12</v>
      </c>
    </row>
    <row r="52" spans="1:6" x14ac:dyDescent="0.3">
      <c r="A52" s="305" t="s">
        <v>342</v>
      </c>
      <c r="B52" s="306"/>
      <c r="C52" s="307"/>
      <c r="D52" s="65">
        <f>D51/(COUNT(B45:C50)*2)</f>
        <v>1</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5" t="s">
        <v>38</v>
      </c>
      <c r="B62" s="306"/>
      <c r="C62" s="307"/>
      <c r="D62" s="214">
        <f>SUM(B55:C61)</f>
        <v>14</v>
      </c>
    </row>
    <row r="63" spans="1:6" x14ac:dyDescent="0.3">
      <c r="A63" s="305" t="s">
        <v>342</v>
      </c>
      <c r="B63" s="306"/>
      <c r="C63" s="307"/>
      <c r="D63" s="65">
        <f>D62/(COUNT(B55:C61)*2)</f>
        <v>1</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2</v>
      </c>
      <c r="C66" s="228"/>
      <c r="D66" s="229"/>
      <c r="E66" s="229"/>
      <c r="F66" s="221"/>
    </row>
    <row r="67" spans="1:6" ht="30" x14ac:dyDescent="0.4">
      <c r="A67" s="41" t="s">
        <v>319</v>
      </c>
      <c r="B67" s="227">
        <v>1</v>
      </c>
      <c r="C67" s="228"/>
      <c r="D67" s="271" t="s">
        <v>603</v>
      </c>
      <c r="E67" s="229"/>
      <c r="F67" s="221"/>
    </row>
    <row r="68" spans="1:6" ht="19.5" x14ac:dyDescent="0.4">
      <c r="A68" s="41" t="s">
        <v>340</v>
      </c>
      <c r="B68" s="227">
        <v>2</v>
      </c>
      <c r="C68" s="228"/>
      <c r="D68" s="272"/>
      <c r="E68" s="230"/>
      <c r="F68" s="221"/>
    </row>
    <row r="69" spans="1:6" ht="19.5" x14ac:dyDescent="0.4">
      <c r="A69" s="48" t="s">
        <v>285</v>
      </c>
      <c r="B69" s="227" t="s">
        <v>34</v>
      </c>
      <c r="C69" s="228"/>
      <c r="D69" s="232" t="s">
        <v>604</v>
      </c>
      <c r="E69" s="230"/>
      <c r="F69" s="221"/>
    </row>
    <row r="70" spans="1:6" ht="19.5" x14ac:dyDescent="0.4">
      <c r="A70" s="41" t="s">
        <v>93</v>
      </c>
      <c r="B70" s="227" t="s">
        <v>34</v>
      </c>
      <c r="C70" s="228"/>
      <c r="D70" s="272"/>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73"/>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t="s">
        <v>605</v>
      </c>
      <c r="E75" s="232"/>
      <c r="F75" s="221"/>
    </row>
    <row r="76" spans="1:6" ht="33.75" x14ac:dyDescent="0.35">
      <c r="A76" s="89" t="s">
        <v>332</v>
      </c>
      <c r="B76" s="227">
        <v>1</v>
      </c>
      <c r="C76" s="248" t="str">
        <f>IF(B76=0, -5, "0")</f>
        <v>0</v>
      </c>
      <c r="D76" s="222" t="s">
        <v>606</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t="s">
        <v>602</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5" t="s">
        <v>38</v>
      </c>
      <c r="B83" s="306"/>
      <c r="C83" s="307"/>
      <c r="D83" s="214">
        <f>SUM(B66:C82)</f>
        <v>24</v>
      </c>
    </row>
    <row r="84" spans="1:6" x14ac:dyDescent="0.3">
      <c r="A84" s="305" t="s">
        <v>342</v>
      </c>
      <c r="B84" s="306"/>
      <c r="C84" s="307"/>
      <c r="D84" s="65">
        <f>D83/(COUNT(B66:C82)*2)</f>
        <v>0.92307692307692313</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1</v>
      </c>
      <c r="C87" s="228"/>
      <c r="D87" s="222" t="s">
        <v>563</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34" t="s">
        <v>584</v>
      </c>
      <c r="E90" s="221"/>
      <c r="F90" s="221"/>
    </row>
    <row r="91" spans="1:6" ht="32.25" x14ac:dyDescent="0.4">
      <c r="A91" s="48" t="s">
        <v>286</v>
      </c>
      <c r="B91" s="237">
        <v>1</v>
      </c>
      <c r="C91" s="228"/>
      <c r="D91" s="234" t="s">
        <v>564</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0</v>
      </c>
      <c r="C94" s="221"/>
      <c r="D94" s="222" t="s">
        <v>566</v>
      </c>
      <c r="E94" s="221" t="s">
        <v>607</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1</v>
      </c>
      <c r="C98" s="248" t="str">
        <f>IF(B98=0, -5, "0")</f>
        <v>0</v>
      </c>
      <c r="D98" s="222" t="s">
        <v>608</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5" t="s">
        <v>38</v>
      </c>
      <c r="B101" s="306"/>
      <c r="C101" s="307"/>
      <c r="D101" s="214">
        <f>SUM(B87:C100)</f>
        <v>22</v>
      </c>
    </row>
    <row r="102" spans="1:6" x14ac:dyDescent="0.3">
      <c r="A102" s="305" t="s">
        <v>342</v>
      </c>
      <c r="B102" s="306"/>
      <c r="C102" s="307"/>
      <c r="D102" s="65">
        <f>D101/(COUNT(B87:C100)*2)</f>
        <v>0.7857142857142857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613</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1</v>
      </c>
      <c r="C116" s="221"/>
      <c r="D116" s="234" t="s">
        <v>612</v>
      </c>
      <c r="E116" s="221"/>
      <c r="F116" s="221"/>
    </row>
    <row r="117" spans="1:6" s="50" customFormat="1" x14ac:dyDescent="0.3">
      <c r="A117" s="305" t="s">
        <v>38</v>
      </c>
      <c r="B117" s="306"/>
      <c r="C117" s="307"/>
      <c r="D117" s="214">
        <f>SUM(B106:C116)</f>
        <v>20</v>
      </c>
      <c r="E117" s="37"/>
      <c r="F117" s="37"/>
    </row>
    <row r="118" spans="1:6" s="50" customFormat="1" x14ac:dyDescent="0.3">
      <c r="A118" s="305" t="s">
        <v>342</v>
      </c>
      <c r="B118" s="306"/>
      <c r="C118" s="307"/>
      <c r="D118" s="65">
        <f>D117/(COUNT(B106:C116)*2)</f>
        <v>0.90909090909090906</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5" t="s">
        <v>38</v>
      </c>
      <c r="B132" s="306"/>
      <c r="C132" s="307"/>
      <c r="D132" s="214">
        <f>SUM(B121:C131)</f>
        <v>22</v>
      </c>
    </row>
    <row r="133" spans="1:6" x14ac:dyDescent="0.3">
      <c r="A133" s="305" t="s">
        <v>342</v>
      </c>
      <c r="B133" s="306"/>
      <c r="C133" s="307"/>
      <c r="D133" s="63">
        <f>D132/(COUNT(B121:C131)*2)</f>
        <v>1</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0.75" x14ac:dyDescent="0.3">
      <c r="A139" s="95" t="s">
        <v>325</v>
      </c>
      <c r="B139" s="237">
        <v>1</v>
      </c>
      <c r="C139" s="222"/>
      <c r="D139" s="225" t="s">
        <v>622</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5" t="s">
        <v>38</v>
      </c>
      <c r="B148" s="306"/>
      <c r="C148" s="307"/>
      <c r="D148" s="214">
        <f>SUM(B136:C147)</f>
        <v>23</v>
      </c>
    </row>
    <row r="149" spans="1:6" x14ac:dyDescent="0.3">
      <c r="A149" s="305" t="s">
        <v>342</v>
      </c>
      <c r="B149" s="306"/>
      <c r="C149" s="307"/>
      <c r="D149" s="65">
        <f>D148/(COUNT(B136:C147)*2)</f>
        <v>0.95833333333333337</v>
      </c>
    </row>
    <row r="150" spans="1:6" s="50" customFormat="1" x14ac:dyDescent="0.3">
      <c r="A150" s="54"/>
      <c r="B150" s="55"/>
      <c r="C150" s="55"/>
      <c r="D150" s="56"/>
    </row>
    <row r="151" spans="1:6" ht="19.5" x14ac:dyDescent="0.4">
      <c r="A151" s="314" t="s">
        <v>243</v>
      </c>
      <c r="B151" s="315"/>
      <c r="C151" s="315"/>
      <c r="D151" s="315"/>
      <c r="E151" s="315"/>
      <c r="F151" s="315"/>
    </row>
    <row r="152" spans="1:6" ht="33" x14ac:dyDescent="0.3">
      <c r="A152" s="93" t="s">
        <v>326</v>
      </c>
      <c r="B152" s="221">
        <v>1</v>
      </c>
      <c r="C152" s="221"/>
      <c r="D152" s="222" t="s">
        <v>549</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1</v>
      </c>
      <c r="C156" s="248" t="str">
        <f>IF(B156=0, -5, "0")</f>
        <v>0</v>
      </c>
      <c r="D156" s="222" t="s">
        <v>609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5" t="s">
        <v>38</v>
      </c>
      <c r="B160" s="312"/>
      <c r="C160" s="313"/>
      <c r="D160" s="215">
        <f>SUM(B152:C159)</f>
        <v>14</v>
      </c>
    </row>
    <row r="161" spans="1:6" x14ac:dyDescent="0.3">
      <c r="A161" s="305" t="s">
        <v>342</v>
      </c>
      <c r="B161" s="306"/>
      <c r="C161" s="307"/>
      <c r="D161" s="65">
        <f>D160/(COUNT(B152:C159)*2)</f>
        <v>0.875</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v>2</v>
      </c>
      <c r="C164" s="248" t="str">
        <f>IF(B164=0, -5, "0")</f>
        <v>0</v>
      </c>
      <c r="D164" s="221"/>
      <c r="E164" s="221"/>
      <c r="F164" s="221"/>
    </row>
    <row r="165" spans="1:6" ht="33" x14ac:dyDescent="0.3">
      <c r="A165" s="41" t="s">
        <v>334</v>
      </c>
      <c r="B165" s="221">
        <v>1</v>
      </c>
      <c r="C165" s="221"/>
      <c r="D165" s="222" t="s">
        <v>634</v>
      </c>
      <c r="E165" s="221"/>
      <c r="F165" s="221"/>
    </row>
    <row r="166" spans="1:6" x14ac:dyDescent="0.3">
      <c r="A166" s="87" t="s">
        <v>241</v>
      </c>
      <c r="B166" s="221">
        <v>2</v>
      </c>
      <c r="C166" s="221"/>
      <c r="D166" s="222"/>
      <c r="E166" s="221"/>
      <c r="F166" s="221"/>
    </row>
    <row r="167" spans="1:6" ht="33" x14ac:dyDescent="0.3">
      <c r="A167" s="41" t="s">
        <v>95</v>
      </c>
      <c r="B167" s="221">
        <v>0</v>
      </c>
      <c r="C167" s="221"/>
      <c r="D167" s="221" t="s">
        <v>624</v>
      </c>
      <c r="E167" s="222" t="s">
        <v>636</v>
      </c>
      <c r="F167" s="221"/>
    </row>
    <row r="168" spans="1:6" x14ac:dyDescent="0.3">
      <c r="A168" s="305" t="s">
        <v>38</v>
      </c>
      <c r="B168" s="306"/>
      <c r="C168" s="307"/>
      <c r="D168" s="214">
        <f>SUM(B164:C167)</f>
        <v>5</v>
      </c>
    </row>
    <row r="169" spans="1:6" x14ac:dyDescent="0.3">
      <c r="A169" s="305" t="s">
        <v>342</v>
      </c>
      <c r="B169" s="306"/>
      <c r="C169" s="307"/>
      <c r="D169" s="65">
        <f>D168/(COUNT(B164:C167)*2)</f>
        <v>0.625</v>
      </c>
    </row>
    <row r="170" spans="1:6" s="50" customFormat="1" x14ac:dyDescent="0.3">
      <c r="A170" s="54"/>
      <c r="B170" s="55"/>
      <c r="C170" s="55"/>
      <c r="D170" s="56"/>
    </row>
    <row r="171" spans="1:6" ht="19.5" x14ac:dyDescent="0.4">
      <c r="A171" s="322" t="s">
        <v>17</v>
      </c>
      <c r="B171" s="323"/>
      <c r="C171" s="323"/>
      <c r="D171" s="323"/>
      <c r="E171" s="323"/>
      <c r="F171" s="323"/>
    </row>
    <row r="172" spans="1:6" ht="60.75" x14ac:dyDescent="0.3">
      <c r="A172" s="48" t="s">
        <v>202</v>
      </c>
      <c r="B172" s="221">
        <v>1</v>
      </c>
      <c r="C172" s="221"/>
      <c r="D172" s="247" t="s">
        <v>631</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5" t="s">
        <v>38</v>
      </c>
      <c r="B176" s="306"/>
      <c r="C176" s="307"/>
      <c r="D176" s="214">
        <f>SUM(B172:C175)</f>
        <v>7</v>
      </c>
    </row>
    <row r="177" spans="1:6" x14ac:dyDescent="0.3">
      <c r="A177" s="305" t="s">
        <v>342</v>
      </c>
      <c r="B177" s="306"/>
      <c r="C177" s="307"/>
      <c r="D177" s="65">
        <f>D176/(COUNT(B172:C175)*2)</f>
        <v>0.875</v>
      </c>
    </row>
    <row r="178" spans="1:6" s="50" customFormat="1" x14ac:dyDescent="0.3">
      <c r="A178" s="54"/>
      <c r="B178" s="55"/>
      <c r="C178" s="55"/>
      <c r="D178" s="56"/>
    </row>
    <row r="179" spans="1:6" ht="19.5" x14ac:dyDescent="0.4">
      <c r="A179" s="314" t="s">
        <v>87</v>
      </c>
      <c r="B179" s="315"/>
      <c r="C179" s="315"/>
      <c r="D179" s="315"/>
      <c r="E179" s="315"/>
      <c r="F179" s="315"/>
    </row>
    <row r="180" spans="1:6" x14ac:dyDescent="0.3">
      <c r="A180" s="87" t="s">
        <v>364</v>
      </c>
      <c r="B180" s="221">
        <v>1</v>
      </c>
      <c r="C180" s="221"/>
      <c r="D180" s="222" t="s">
        <v>632</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586</v>
      </c>
      <c r="E184" s="221"/>
      <c r="F184" s="221"/>
    </row>
    <row r="185" spans="1:6" x14ac:dyDescent="0.3">
      <c r="A185" s="305" t="s">
        <v>38</v>
      </c>
      <c r="B185" s="306"/>
      <c r="C185" s="307"/>
      <c r="D185" s="214">
        <f>SUM(B180:C184)</f>
        <v>8</v>
      </c>
    </row>
    <row r="186" spans="1:6" x14ac:dyDescent="0.3">
      <c r="A186" s="305" t="s">
        <v>342</v>
      </c>
      <c r="B186" s="306"/>
      <c r="C186" s="307"/>
      <c r="D186" s="65">
        <f>D185/(COUNT(B180:C184)*2)</f>
        <v>0.8</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633</v>
      </c>
      <c r="E191" s="221"/>
      <c r="F191" s="221"/>
    </row>
    <row r="192" spans="1:6" x14ac:dyDescent="0.3">
      <c r="A192" s="96" t="s">
        <v>212</v>
      </c>
      <c r="B192" s="221" t="s">
        <v>34</v>
      </c>
      <c r="C192" s="221"/>
      <c r="D192" s="221"/>
      <c r="E192" s="221"/>
      <c r="F192" s="221"/>
    </row>
    <row r="193" spans="1:4" x14ac:dyDescent="0.3">
      <c r="A193" s="305" t="s">
        <v>38</v>
      </c>
      <c r="B193" s="306"/>
      <c r="C193" s="307"/>
      <c r="D193" s="97">
        <f>SUM(B189:C192)</f>
        <v>1</v>
      </c>
    </row>
    <row r="194" spans="1:4" x14ac:dyDescent="0.3">
      <c r="A194" s="305" t="s">
        <v>342</v>
      </c>
      <c r="B194" s="306"/>
      <c r="C194" s="307"/>
      <c r="D194" s="65">
        <f>D193/(COUNT(B189:C192)*2)</f>
        <v>0.5</v>
      </c>
    </row>
    <row r="196" spans="1:4" ht="18" x14ac:dyDescent="0.35">
      <c r="A196" s="121" t="s">
        <v>284</v>
      </c>
      <c r="B196" s="120"/>
      <c r="C196" s="120"/>
      <c r="D196" s="220">
        <v>0.53</v>
      </c>
    </row>
    <row r="197" spans="1:4" ht="22.5" x14ac:dyDescent="0.3">
      <c r="A197" s="71" t="s">
        <v>377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0.9107142857142857</v>
      </c>
    </row>
  </sheetData>
  <sheetProtection password="CDFE"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topLeftCell="A202" zoomScale="80" zoomScaleNormal="80" workbookViewId="0">
      <selection activeCell="E205" sqref="E20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5">
      <c r="A8" s="294" t="str">
        <f>'Page de garde'!D18</f>
        <v>Medina Jedida</v>
      </c>
      <c r="B8" s="294"/>
      <c r="C8" s="294"/>
      <c r="D8" s="294"/>
      <c r="E8" s="294"/>
      <c r="F8" s="294"/>
      <c r="G8" s="216"/>
      <c r="H8" s="216"/>
      <c r="I8" s="213"/>
    </row>
    <row r="9" spans="1:9" ht="24.75" x14ac:dyDescent="0.5">
      <c r="A9" s="38" t="s">
        <v>44</v>
      </c>
      <c r="B9" s="295" t="s">
        <v>597</v>
      </c>
      <c r="C9" s="295"/>
      <c r="D9" s="295"/>
      <c r="E9" s="295"/>
      <c r="F9" s="295"/>
      <c r="G9" s="216"/>
      <c r="H9" s="216"/>
      <c r="I9" s="213"/>
    </row>
    <row r="10" spans="1:9" ht="24" x14ac:dyDescent="0.45">
      <c r="A10" s="39" t="s">
        <v>46</v>
      </c>
      <c r="B10" s="297" t="s">
        <v>637</v>
      </c>
      <c r="C10" s="297"/>
      <c r="D10" s="297"/>
      <c r="E10" s="297"/>
      <c r="F10" s="297"/>
      <c r="G10" s="216"/>
      <c r="H10" s="216"/>
      <c r="I10" s="213"/>
    </row>
    <row r="11" spans="1:9" ht="24.75" x14ac:dyDescent="0.5">
      <c r="A11" s="38" t="s">
        <v>45</v>
      </c>
      <c r="B11" s="291">
        <v>43054</v>
      </c>
      <c r="C11" s="291"/>
      <c r="D11" s="291"/>
      <c r="E11" s="291"/>
      <c r="F11" s="291"/>
      <c r="G11" s="216"/>
      <c r="H11" s="216"/>
      <c r="I11" s="213"/>
    </row>
    <row r="12" spans="1:9" ht="24.75" x14ac:dyDescent="0.5">
      <c r="A12" s="38" t="s">
        <v>276</v>
      </c>
      <c r="B12" s="298">
        <f>D505</f>
        <v>0.94912280701754381</v>
      </c>
      <c r="C12" s="298"/>
      <c r="D12" s="298"/>
      <c r="E12" s="298"/>
      <c r="F12" s="298"/>
      <c r="G12" s="216"/>
      <c r="H12" s="216"/>
      <c r="I12" s="213"/>
    </row>
    <row r="13" spans="1:9" ht="22.5" x14ac:dyDescent="0.45">
      <c r="A13" s="35"/>
      <c r="B13" s="36"/>
      <c r="C13" s="36"/>
      <c r="D13" s="299"/>
      <c r="E13" s="299"/>
      <c r="F13" s="299"/>
      <c r="G13" s="299"/>
      <c r="H13" s="299"/>
      <c r="I13" s="3"/>
    </row>
    <row r="14" spans="1:9" ht="16.5" customHeight="1" x14ac:dyDescent="0.3">
      <c r="A14" s="300" t="s">
        <v>32</v>
      </c>
      <c r="B14" s="301" t="s">
        <v>33</v>
      </c>
      <c r="C14" s="301"/>
      <c r="D14" s="301" t="s">
        <v>48</v>
      </c>
      <c r="E14" s="302" t="s">
        <v>358</v>
      </c>
      <c r="F14" s="301" t="s">
        <v>214</v>
      </c>
      <c r="G14" s="36"/>
      <c r="H14" s="36"/>
    </row>
    <row r="15" spans="1:9" ht="16.5" customHeight="1" x14ac:dyDescent="0.3">
      <c r="A15" s="300"/>
      <c r="B15" s="77" t="s">
        <v>36</v>
      </c>
      <c r="C15" s="77" t="s">
        <v>35</v>
      </c>
      <c r="D15" s="301"/>
      <c r="E15" s="302"/>
      <c r="F15" s="301"/>
      <c r="G15" s="36"/>
      <c r="H15" s="36"/>
    </row>
    <row r="16" spans="1:9" ht="18" x14ac:dyDescent="0.35">
      <c r="A16" s="288" t="s">
        <v>0</v>
      </c>
      <c r="B16" s="288"/>
      <c r="C16" s="288"/>
      <c r="D16" s="288"/>
      <c r="E16" s="288"/>
      <c r="F16" s="288"/>
      <c r="G16" s="36"/>
      <c r="H16" s="36"/>
    </row>
    <row r="17" spans="1:8" ht="18" x14ac:dyDescent="0.3">
      <c r="A17" s="182">
        <f>B11</f>
        <v>43054</v>
      </c>
      <c r="B17" s="36"/>
      <c r="C17" s="36"/>
      <c r="D17" s="36"/>
      <c r="E17" s="36"/>
      <c r="F17" s="36"/>
      <c r="G17" s="36"/>
      <c r="H17" s="36"/>
    </row>
    <row r="18" spans="1:8" ht="18" x14ac:dyDescent="0.25">
      <c r="A18" s="303" t="s">
        <v>1</v>
      </c>
      <c r="B18" s="304"/>
      <c r="C18" s="304"/>
      <c r="D18" s="304"/>
      <c r="E18" s="304"/>
      <c r="F18" s="304"/>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6" t="s">
        <v>18</v>
      </c>
      <c r="B26" s="287"/>
      <c r="C26" s="287"/>
      <c r="D26" s="287"/>
      <c r="E26" s="287"/>
      <c r="F26" s="287"/>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88" t="s">
        <v>137</v>
      </c>
      <c r="B43" s="288"/>
      <c r="C43" s="288"/>
      <c r="D43" s="288"/>
      <c r="E43" s="288"/>
      <c r="F43" s="288"/>
    </row>
    <row r="44" spans="1:7" x14ac:dyDescent="0.25">
      <c r="A44" s="183">
        <f>B11</f>
        <v>43054</v>
      </c>
      <c r="B44" s="6"/>
      <c r="C44" s="7"/>
      <c r="D44" s="6"/>
    </row>
    <row r="45" spans="1:7" ht="16.5" x14ac:dyDescent="0.25">
      <c r="A45" s="289" t="s">
        <v>63</v>
      </c>
      <c r="B45" s="290"/>
      <c r="C45" s="290"/>
      <c r="D45" s="290"/>
      <c r="E45" s="290"/>
      <c r="F45" s="290"/>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40</v>
      </c>
    </row>
    <row r="82" spans="1:6" x14ac:dyDescent="0.25">
      <c r="A82" s="19" t="s">
        <v>37</v>
      </c>
      <c r="B82" s="20"/>
      <c r="C82" s="21"/>
      <c r="D82" s="63">
        <f>D81/(COUNT(B58:C80)*2)</f>
        <v>1</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45" x14ac:dyDescent="0.25">
      <c r="A90" s="169" t="s">
        <v>293</v>
      </c>
      <c r="B90" s="170">
        <v>1</v>
      </c>
      <c r="C90" s="170"/>
      <c r="D90" s="276" t="s">
        <v>638</v>
      </c>
      <c r="E90" s="173"/>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69</v>
      </c>
    </row>
    <row r="97" spans="1:6" ht="18" x14ac:dyDescent="0.25">
      <c r="A97" s="78" t="s">
        <v>224</v>
      </c>
      <c r="B97" s="84"/>
      <c r="C97" s="85"/>
      <c r="D97" s="82">
        <f>D96/(COUNT(B85:C91,B46:C53,B58:C80)*2)</f>
        <v>0.98571428571428577</v>
      </c>
    </row>
    <row r="98" spans="1:6" x14ac:dyDescent="0.25">
      <c r="A98" s="5"/>
      <c r="B98" s="6"/>
      <c r="C98" s="7"/>
      <c r="D98" s="6"/>
    </row>
    <row r="99" spans="1:6" ht="18" x14ac:dyDescent="0.35">
      <c r="A99" s="288" t="s">
        <v>129</v>
      </c>
      <c r="B99" s="288"/>
      <c r="C99" s="288"/>
      <c r="D99" s="288"/>
      <c r="E99" s="288"/>
      <c r="F99" s="288"/>
    </row>
    <row r="100" spans="1:6" x14ac:dyDescent="0.25">
      <c r="A100" s="183">
        <f>B11</f>
        <v>43054</v>
      </c>
      <c r="B100" s="6"/>
      <c r="C100" s="7"/>
      <c r="D100" s="6"/>
    </row>
    <row r="101" spans="1:6" ht="16.5" x14ac:dyDescent="0.25">
      <c r="A101" s="289" t="s">
        <v>63</v>
      </c>
      <c r="B101" s="290"/>
      <c r="C101" s="290"/>
      <c r="D101" s="290"/>
      <c r="E101" s="290"/>
      <c r="F101" s="29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45.75" x14ac:dyDescent="0.3">
      <c r="A123" s="48" t="s">
        <v>189</v>
      </c>
      <c r="B123" s="177">
        <v>1</v>
      </c>
      <c r="C123" s="177"/>
      <c r="D123" s="184" t="s">
        <v>641</v>
      </c>
      <c r="E123" s="168"/>
      <c r="F123" s="147"/>
    </row>
    <row r="124" spans="1:6" x14ac:dyDescent="0.25">
      <c r="A124" s="169" t="s">
        <v>278</v>
      </c>
      <c r="B124" s="170">
        <v>1</v>
      </c>
      <c r="C124" s="170"/>
      <c r="D124" s="184" t="s">
        <v>639</v>
      </c>
      <c r="E124" s="173"/>
      <c r="F124" s="147"/>
    </row>
    <row r="125" spans="1:6" ht="36" x14ac:dyDescent="0.25">
      <c r="A125" s="108" t="s">
        <v>272</v>
      </c>
      <c r="B125" s="170">
        <v>1</v>
      </c>
      <c r="C125" s="217" t="str">
        <f>IF(B125=0, -5, "0")</f>
        <v>0</v>
      </c>
      <c r="D125" s="168" t="s">
        <v>640</v>
      </c>
      <c r="E125" s="168"/>
      <c r="F125" s="147"/>
    </row>
    <row r="126" spans="1:6" ht="16.5" x14ac:dyDescent="0.3">
      <c r="A126" s="49" t="s">
        <v>271</v>
      </c>
      <c r="B126" s="177">
        <v>2</v>
      </c>
      <c r="C126" s="177"/>
      <c r="D126" s="277"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67</v>
      </c>
    </row>
    <row r="150" spans="1:6" ht="18" x14ac:dyDescent="0.25">
      <c r="A150" s="78" t="s">
        <v>225</v>
      </c>
      <c r="B150" s="84"/>
      <c r="C150" s="85"/>
      <c r="D150" s="82">
        <f>D149/(COUNT(B138:C144,B102:C109,B114:C133)*2)</f>
        <v>0.95714285714285718</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43054</v>
      </c>
      <c r="B153" s="6"/>
      <c r="C153" s="7"/>
      <c r="D153" s="59"/>
    </row>
    <row r="154" spans="1:6" ht="16.5" x14ac:dyDescent="0.25">
      <c r="A154" s="289" t="s">
        <v>63</v>
      </c>
      <c r="B154" s="290"/>
      <c r="C154" s="290"/>
      <c r="D154" s="290"/>
      <c r="E154" s="290"/>
      <c r="F154" s="29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43054</v>
      </c>
      <c r="B193" s="6"/>
      <c r="C193" s="7"/>
      <c r="D193" s="6"/>
    </row>
    <row r="194" spans="1:7" ht="18" x14ac:dyDescent="0.25">
      <c r="A194" s="286" t="s">
        <v>158</v>
      </c>
      <c r="B194" s="287"/>
      <c r="C194" s="287"/>
      <c r="D194" s="287"/>
      <c r="E194" s="287"/>
      <c r="F194" s="287"/>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70.5" customHeight="1" x14ac:dyDescent="0.3">
      <c r="A204" s="191" t="s">
        <v>362</v>
      </c>
      <c r="B204" s="170">
        <v>0</v>
      </c>
      <c r="C204" s="217">
        <f>IF(B204=0, -5, "0")</f>
        <v>-5</v>
      </c>
      <c r="D204" s="146" t="s">
        <v>657</v>
      </c>
      <c r="E204" s="147"/>
      <c r="F204" s="147"/>
      <c r="G204" s="172"/>
    </row>
    <row r="205" spans="1:7" ht="116.25" customHeight="1" x14ac:dyDescent="0.25">
      <c r="A205" s="174" t="s">
        <v>145</v>
      </c>
      <c r="B205" s="170">
        <v>0</v>
      </c>
      <c r="C205" s="170"/>
      <c r="D205" s="168" t="s">
        <v>658</v>
      </c>
      <c r="E205" s="147"/>
      <c r="F205" s="147"/>
    </row>
    <row r="206" spans="1:7" x14ac:dyDescent="0.25">
      <c r="A206" s="19" t="s">
        <v>38</v>
      </c>
      <c r="B206" s="19"/>
      <c r="C206" s="19"/>
      <c r="D206" s="19">
        <f>SUM(B195:C205)</f>
        <v>13</v>
      </c>
    </row>
    <row r="207" spans="1:7" x14ac:dyDescent="0.25">
      <c r="A207" s="19" t="s">
        <v>37</v>
      </c>
      <c r="B207" s="20"/>
      <c r="C207" s="21"/>
      <c r="D207" s="63">
        <f>D206/(COUNT(B195:C205)*2)</f>
        <v>0.54166666666666663</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1</v>
      </c>
      <c r="C222" s="217" t="str">
        <f>IF(B222=0, -5, "0")</f>
        <v>0</v>
      </c>
      <c r="D222" s="168" t="s">
        <v>648</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31.5" x14ac:dyDescent="0.35">
      <c r="A235" s="76" t="s">
        <v>59</v>
      </c>
      <c r="B235" s="171">
        <v>0</v>
      </c>
      <c r="C235" s="217">
        <f>IF(B235=0, -5, "0")</f>
        <v>-5</v>
      </c>
      <c r="D235" s="157" t="s">
        <v>647</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7">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0.73750000000000004</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43054</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t="s">
        <v>34</v>
      </c>
      <c r="C284" s="154"/>
      <c r="D284" s="270"/>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43054</v>
      </c>
      <c r="B292" s="6"/>
      <c r="C292" s="7"/>
      <c r="D292" s="59"/>
    </row>
    <row r="293" spans="1:7" ht="18" x14ac:dyDescent="0.25">
      <c r="A293" s="286" t="s">
        <v>19</v>
      </c>
      <c r="B293" s="287"/>
      <c r="C293" s="287"/>
      <c r="D293" s="287"/>
      <c r="E293" s="287"/>
      <c r="F293" s="287"/>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8" t="s">
        <v>21</v>
      </c>
      <c r="B324" s="288"/>
      <c r="C324" s="288"/>
      <c r="D324" s="288"/>
      <c r="E324" s="288"/>
      <c r="F324" s="288"/>
    </row>
    <row r="325" spans="1:9" x14ac:dyDescent="0.25">
      <c r="A325" s="193">
        <f>B11</f>
        <v>43054</v>
      </c>
      <c r="B325" s="6"/>
      <c r="C325" s="7"/>
      <c r="D325" s="6"/>
    </row>
    <row r="326" spans="1:9" ht="18" x14ac:dyDescent="0.25">
      <c r="A326" s="286" t="s">
        <v>12</v>
      </c>
      <c r="B326" s="287"/>
      <c r="C326" s="287"/>
      <c r="D326" s="287"/>
      <c r="E326" s="287"/>
      <c r="F326" s="287"/>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1</v>
      </c>
      <c r="C340" s="170"/>
      <c r="D340" s="168" t="s">
        <v>650</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ht="30" x14ac:dyDescent="0.25">
      <c r="A343" s="169" t="s">
        <v>253</v>
      </c>
      <c r="B343" s="170">
        <v>0</v>
      </c>
      <c r="C343" s="170"/>
      <c r="D343" s="168" t="s">
        <v>649</v>
      </c>
      <c r="E343" s="147" t="s">
        <v>651</v>
      </c>
      <c r="F343" s="147"/>
    </row>
    <row r="344" spans="1:6" x14ac:dyDescent="0.25">
      <c r="A344" s="24" t="s">
        <v>111</v>
      </c>
      <c r="B344" s="170">
        <v>2</v>
      </c>
      <c r="C344" s="170"/>
      <c r="D344" s="143"/>
      <c r="E344" s="147"/>
      <c r="F344" s="147"/>
    </row>
    <row r="345" spans="1:6" ht="45" x14ac:dyDescent="0.25">
      <c r="A345" s="101" t="s">
        <v>287</v>
      </c>
      <c r="B345" s="170">
        <v>2</v>
      </c>
      <c r="C345" s="154"/>
      <c r="D345" s="258">
        <v>1</v>
      </c>
      <c r="E345" s="102"/>
      <c r="F345" s="102"/>
    </row>
    <row r="346" spans="1:6" x14ac:dyDescent="0.25">
      <c r="A346" s="19" t="s">
        <v>38</v>
      </c>
      <c r="B346" s="19"/>
      <c r="C346" s="19"/>
      <c r="D346" s="19">
        <f>SUM(B340:C344)</f>
        <v>7</v>
      </c>
    </row>
    <row r="347" spans="1:6" x14ac:dyDescent="0.25">
      <c r="A347" s="19" t="s">
        <v>37</v>
      </c>
      <c r="B347" s="20"/>
      <c r="C347" s="21"/>
      <c r="D347" s="63">
        <f>D346/(COUNT(B340:C344)*2)</f>
        <v>0.7</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88" t="s">
        <v>8</v>
      </c>
      <c r="B352" s="288"/>
      <c r="C352" s="288"/>
      <c r="D352" s="288"/>
      <c r="E352" s="288"/>
      <c r="F352" s="288"/>
    </row>
    <row r="353" spans="1:6" x14ac:dyDescent="0.25">
      <c r="A353" s="183">
        <f>B11</f>
        <v>43054</v>
      </c>
      <c r="B353" s="6"/>
      <c r="C353" s="7"/>
      <c r="D353" s="59"/>
    </row>
    <row r="354" spans="1:6" ht="16.5" x14ac:dyDescent="0.25">
      <c r="A354" s="289" t="s">
        <v>113</v>
      </c>
      <c r="B354" s="290"/>
      <c r="C354" s="290"/>
      <c r="D354" s="290"/>
      <c r="E354" s="290"/>
      <c r="F354" s="29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43054</v>
      </c>
      <c r="B406" s="6"/>
      <c r="C406" s="7"/>
      <c r="D406" s="6"/>
    </row>
    <row r="407" spans="1:6" ht="16.5" x14ac:dyDescent="0.25">
      <c r="A407" s="289" t="s">
        <v>19</v>
      </c>
      <c r="B407" s="290"/>
      <c r="C407" s="290"/>
      <c r="D407" s="290"/>
      <c r="E407" s="290"/>
      <c r="F407" s="29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8" t="s">
        <v>374</v>
      </c>
      <c r="B435" s="288"/>
      <c r="C435" s="288"/>
      <c r="D435" s="288"/>
      <c r="E435" s="288"/>
      <c r="F435" s="288"/>
    </row>
    <row r="436" spans="1:7" x14ac:dyDescent="0.25">
      <c r="A436" s="195">
        <f>+B11</f>
        <v>43054</v>
      </c>
      <c r="B436" s="6"/>
      <c r="C436" s="7"/>
      <c r="D436" s="6"/>
    </row>
    <row r="437" spans="1:7" ht="18" x14ac:dyDescent="0.25">
      <c r="A437" s="286" t="s">
        <v>375</v>
      </c>
      <c r="B437" s="287"/>
      <c r="C437" s="287"/>
      <c r="D437" s="287"/>
      <c r="E437" s="287"/>
      <c r="F437" s="287"/>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6" t="s">
        <v>31</v>
      </c>
      <c r="B444" s="287"/>
      <c r="C444" s="287"/>
      <c r="D444" s="287"/>
      <c r="E444" s="287"/>
      <c r="F444" s="28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257"/>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t="s">
        <v>34</v>
      </c>
      <c r="C469" s="154"/>
      <c r="D469" s="258"/>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1</v>
      </c>
      <c r="C488" s="177"/>
      <c r="D488" s="175" t="s">
        <v>653</v>
      </c>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c r="E490" s="102"/>
      <c r="F490" s="102"/>
    </row>
    <row r="491" spans="1:7" x14ac:dyDescent="0.25">
      <c r="A491" s="19" t="s">
        <v>38</v>
      </c>
      <c r="B491" s="19"/>
      <c r="C491" s="19"/>
      <c r="D491" s="19">
        <f>SUM(B475:C489)</f>
        <v>23</v>
      </c>
    </row>
    <row r="492" spans="1:7" x14ac:dyDescent="0.25">
      <c r="A492" s="19" t="s">
        <v>37</v>
      </c>
      <c r="B492" s="20"/>
      <c r="C492" s="21"/>
      <c r="D492" s="63">
        <f>D491/(COUNT(B475:C489)*2)</f>
        <v>0.95833333333333337</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541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0.94912280701754381</v>
      </c>
    </row>
  </sheetData>
  <sheetProtection password="CC3E"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79" zoomScale="80" zoomScaleNormal="80" workbookViewId="0">
      <selection activeCell="E197" sqref="E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7"/>
      <c r="E1" s="317"/>
      <c r="F1" s="317"/>
      <c r="G1" s="317"/>
      <c r="H1" s="317"/>
      <c r="I1" s="317"/>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5">
      <c r="A7" s="294" t="str">
        <f>'A1 Exploitation'!A8:F8</f>
        <v>Medina Jedida</v>
      </c>
      <c r="B7" s="294"/>
      <c r="C7" s="294"/>
      <c r="D7" s="294"/>
      <c r="E7" s="294"/>
      <c r="F7" s="294"/>
      <c r="G7" s="216"/>
      <c r="H7" s="216"/>
      <c r="I7" s="216"/>
    </row>
    <row r="8" spans="1:9" s="36" customFormat="1" ht="24.75" x14ac:dyDescent="0.5">
      <c r="A8" s="38" t="s">
        <v>44</v>
      </c>
      <c r="B8" s="318" t="str">
        <f>'A4 Exploitation'!B9:F9</f>
        <v>Dr Hend KAMOUN</v>
      </c>
      <c r="C8" s="318"/>
      <c r="D8" s="318"/>
      <c r="E8" s="318"/>
      <c r="F8" s="318"/>
      <c r="G8" s="216"/>
      <c r="H8" s="216"/>
      <c r="I8" s="216"/>
    </row>
    <row r="9" spans="1:9" s="36" customFormat="1" ht="24" x14ac:dyDescent="0.45">
      <c r="A9" s="39" t="s">
        <v>46</v>
      </c>
      <c r="B9" s="319" t="str">
        <f>'A4 Exploitation'!B10:F10</f>
        <v>directeur du magasin et chefs rayons</v>
      </c>
      <c r="C9" s="319"/>
      <c r="D9" s="319"/>
      <c r="E9" s="319"/>
      <c r="F9" s="319"/>
      <c r="G9" s="216"/>
      <c r="H9" s="216"/>
      <c r="I9" s="216"/>
    </row>
    <row r="10" spans="1:9" s="36" customFormat="1" ht="24.75" x14ac:dyDescent="0.5">
      <c r="A10" s="38" t="s">
        <v>45</v>
      </c>
      <c r="B10" s="316">
        <f>'A4 Exploitation'!B11:F11</f>
        <v>43054</v>
      </c>
      <c r="C10" s="316"/>
      <c r="D10" s="316"/>
      <c r="E10" s="316"/>
      <c r="F10" s="316"/>
      <c r="G10" s="216"/>
      <c r="H10" s="216"/>
      <c r="I10" s="216"/>
    </row>
    <row r="11" spans="1:9" s="36" customFormat="1" ht="24.75" x14ac:dyDescent="0.5">
      <c r="A11" s="38" t="s">
        <v>341</v>
      </c>
      <c r="B11" s="324">
        <f>D198</f>
        <v>0.9330357142857143</v>
      </c>
      <c r="C11" s="324"/>
      <c r="D11" s="324"/>
      <c r="E11" s="324"/>
      <c r="F11" s="324"/>
      <c r="G11" s="216"/>
      <c r="H11" s="216"/>
      <c r="I11" s="216"/>
    </row>
    <row r="12" spans="1:9" s="36" customFormat="1" ht="22.5" x14ac:dyDescent="0.45">
      <c r="A12" s="35"/>
      <c r="D12" s="299"/>
      <c r="E12" s="299"/>
      <c r="F12" s="299"/>
      <c r="G12" s="299"/>
      <c r="H12" s="299"/>
      <c r="I12" s="40"/>
    </row>
    <row r="13" spans="1:9" s="36" customFormat="1" ht="11.25" customHeight="1" x14ac:dyDescent="0.3">
      <c r="A13" s="300" t="s">
        <v>32</v>
      </c>
      <c r="B13" s="301" t="s">
        <v>33</v>
      </c>
      <c r="C13" s="301"/>
      <c r="D13" s="301" t="s">
        <v>48</v>
      </c>
      <c r="E13" s="301" t="s">
        <v>213</v>
      </c>
      <c r="F13" s="301" t="s">
        <v>214</v>
      </c>
    </row>
    <row r="14" spans="1:9" s="36" customFormat="1" ht="12.75" customHeight="1" x14ac:dyDescent="0.3">
      <c r="A14" s="300"/>
      <c r="B14" s="70" t="s">
        <v>36</v>
      </c>
      <c r="C14" s="70" t="s">
        <v>35</v>
      </c>
      <c r="D14" s="301"/>
      <c r="E14" s="301"/>
      <c r="F14" s="301"/>
    </row>
    <row r="15" spans="1:9" x14ac:dyDescent="0.3">
      <c r="A15" s="41"/>
      <c r="B15" s="41"/>
      <c r="C15" s="41"/>
      <c r="D15" s="41"/>
    </row>
    <row r="16" spans="1:9" ht="19.5" x14ac:dyDescent="0.4">
      <c r="A16" s="309" t="s">
        <v>0</v>
      </c>
      <c r="B16" s="310"/>
      <c r="C16" s="310"/>
      <c r="D16" s="310"/>
      <c r="E16" s="310"/>
      <c r="F16" s="310"/>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1" t="s">
        <v>38</v>
      </c>
      <c r="B22" s="312"/>
      <c r="C22" s="313"/>
      <c r="D22" s="215">
        <f>SUM(B17:C21)</f>
        <v>10</v>
      </c>
    </row>
    <row r="23" spans="1:6" x14ac:dyDescent="0.3">
      <c r="A23" s="305" t="s">
        <v>342</v>
      </c>
      <c r="B23" s="306"/>
      <c r="C23" s="307"/>
      <c r="D23" s="65">
        <f>D22/(COUNT(B17:C21)*2)</f>
        <v>1</v>
      </c>
    </row>
    <row r="24" spans="1:6" s="50" customFormat="1" x14ac:dyDescent="0.3">
      <c r="A24" s="54"/>
      <c r="B24" s="55"/>
      <c r="C24" s="55"/>
      <c r="D24" s="56"/>
    </row>
    <row r="25" spans="1:6" ht="19.5" x14ac:dyDescent="0.4">
      <c r="A25" s="314" t="s">
        <v>4</v>
      </c>
      <c r="B25" s="315"/>
      <c r="C25" s="315"/>
      <c r="D25" s="315"/>
      <c r="E25" s="315"/>
      <c r="F25" s="315"/>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5" t="s">
        <v>38</v>
      </c>
      <c r="B32" s="306"/>
      <c r="C32" s="307"/>
      <c r="D32" s="214">
        <f>SUM(B26:C31)</f>
        <v>12</v>
      </c>
    </row>
    <row r="33" spans="1:6" x14ac:dyDescent="0.3">
      <c r="A33" s="305" t="s">
        <v>342</v>
      </c>
      <c r="B33" s="306"/>
      <c r="C33" s="307"/>
      <c r="D33" s="65">
        <f>D32/(COUNT(B26:C31)*2)</f>
        <v>1</v>
      </c>
    </row>
    <row r="34" spans="1:6" s="50" customFormat="1" x14ac:dyDescent="0.3">
      <c r="A34" s="54"/>
      <c r="B34" s="55"/>
      <c r="C34" s="55"/>
      <c r="D34" s="56"/>
    </row>
    <row r="35" spans="1:6" s="50" customFormat="1" ht="19.5" x14ac:dyDescent="0.4">
      <c r="A35" s="314" t="s">
        <v>246</v>
      </c>
      <c r="B35" s="315"/>
      <c r="C35" s="315"/>
      <c r="D35" s="315"/>
      <c r="E35" s="315"/>
      <c r="F35" s="315"/>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5" t="s">
        <v>38</v>
      </c>
      <c r="B41" s="306"/>
      <c r="C41" s="307"/>
      <c r="D41" s="214">
        <f>SUM(B36:C40)</f>
        <v>10</v>
      </c>
      <c r="E41" s="37"/>
      <c r="F41" s="37"/>
    </row>
    <row r="42" spans="1:6" s="50" customFormat="1" x14ac:dyDescent="0.3">
      <c r="A42" s="305" t="s">
        <v>342</v>
      </c>
      <c r="B42" s="306"/>
      <c r="C42" s="307"/>
      <c r="D42" s="65">
        <f>D41/(COUNT(B36:C40)*2)</f>
        <v>1</v>
      </c>
      <c r="E42" s="37"/>
      <c r="F42" s="37"/>
    </row>
    <row r="43" spans="1:6" s="50" customFormat="1" x14ac:dyDescent="0.3">
      <c r="A43" s="90"/>
      <c r="B43" s="91"/>
      <c r="C43" s="91"/>
      <c r="D43" s="92"/>
    </row>
    <row r="44" spans="1:6" ht="19.5" x14ac:dyDescent="0.4">
      <c r="A44" s="320" t="s">
        <v>21</v>
      </c>
      <c r="B44" s="321"/>
      <c r="C44" s="321"/>
      <c r="D44" s="321"/>
      <c r="E44" s="321"/>
      <c r="F44" s="321"/>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5" t="s">
        <v>38</v>
      </c>
      <c r="B51" s="306"/>
      <c r="C51" s="307"/>
      <c r="D51" s="214">
        <f>SUM(B45:C50)</f>
        <v>12</v>
      </c>
    </row>
    <row r="52" spans="1:6" x14ac:dyDescent="0.3">
      <c r="A52" s="305" t="s">
        <v>342</v>
      </c>
      <c r="B52" s="306"/>
      <c r="C52" s="307"/>
      <c r="D52" s="65">
        <f>D51/(COUNT(B45:C50)*2)</f>
        <v>1</v>
      </c>
    </row>
    <row r="53" spans="1:6" s="50" customFormat="1" x14ac:dyDescent="0.3">
      <c r="A53" s="54"/>
      <c r="B53" s="55"/>
      <c r="C53" s="55"/>
      <c r="D53" s="56"/>
    </row>
    <row r="54" spans="1:6" ht="19.5" x14ac:dyDescent="0.4">
      <c r="A54" s="314" t="s">
        <v>8</v>
      </c>
      <c r="B54" s="315"/>
      <c r="C54" s="315"/>
      <c r="D54" s="315"/>
      <c r="E54" s="315"/>
      <c r="F54" s="315"/>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652</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5" t="s">
        <v>38</v>
      </c>
      <c r="B62" s="306"/>
      <c r="C62" s="307"/>
      <c r="D62" s="214">
        <f>SUM(B55:C61)</f>
        <v>13</v>
      </c>
    </row>
    <row r="63" spans="1:6" x14ac:dyDescent="0.3">
      <c r="A63" s="305" t="s">
        <v>342</v>
      </c>
      <c r="B63" s="306"/>
      <c r="C63" s="307"/>
      <c r="D63" s="65">
        <f>D62/(COUNT(B55:C61)*2)</f>
        <v>0.9285714285714286</v>
      </c>
    </row>
    <row r="64" spans="1:6" s="50" customFormat="1" x14ac:dyDescent="0.3">
      <c r="A64" s="54"/>
      <c r="B64" s="55"/>
      <c r="C64" s="55"/>
      <c r="D64" s="56"/>
    </row>
    <row r="65" spans="1:6" ht="19.5" x14ac:dyDescent="0.4">
      <c r="A65" s="314" t="s">
        <v>143</v>
      </c>
      <c r="B65" s="315"/>
      <c r="C65" s="315"/>
      <c r="D65" s="315"/>
      <c r="E65" s="315"/>
      <c r="F65" s="315"/>
    </row>
    <row r="66" spans="1:6" ht="19.5" x14ac:dyDescent="0.4">
      <c r="A66" s="41" t="s">
        <v>318</v>
      </c>
      <c r="B66" s="227">
        <v>2</v>
      </c>
      <c r="C66" s="228"/>
      <c r="D66" s="229"/>
      <c r="E66" s="229"/>
      <c r="F66" s="221"/>
    </row>
    <row r="67" spans="1:6" ht="19.5" x14ac:dyDescent="0.4">
      <c r="A67" s="41" t="s">
        <v>319</v>
      </c>
      <c r="B67" s="227">
        <v>2</v>
      </c>
      <c r="C67" s="228"/>
      <c r="D67" s="271"/>
      <c r="E67" s="229"/>
      <c r="F67" s="221"/>
    </row>
    <row r="68" spans="1:6" ht="19.5" x14ac:dyDescent="0.4">
      <c r="A68" s="41" t="s">
        <v>340</v>
      </c>
      <c r="B68" s="227">
        <v>2</v>
      </c>
      <c r="C68" s="228"/>
      <c r="D68" s="272"/>
      <c r="E68" s="230"/>
      <c r="F68" s="221"/>
    </row>
    <row r="69" spans="1:6" ht="19.5" x14ac:dyDescent="0.4">
      <c r="A69" s="48" t="s">
        <v>285</v>
      </c>
      <c r="B69" s="227" t="s">
        <v>34</v>
      </c>
      <c r="C69" s="228"/>
      <c r="D69" s="232" t="s">
        <v>604</v>
      </c>
      <c r="E69" s="230"/>
      <c r="F69" s="221"/>
    </row>
    <row r="70" spans="1:6" ht="19.5" x14ac:dyDescent="0.4">
      <c r="A70" s="41" t="s">
        <v>93</v>
      </c>
      <c r="B70" s="227" t="s">
        <v>34</v>
      </c>
      <c r="C70" s="228"/>
      <c r="D70" s="272"/>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73"/>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t="s">
        <v>605</v>
      </c>
      <c r="E75" s="232"/>
      <c r="F75" s="221"/>
    </row>
    <row r="76" spans="1:6" ht="33.75" x14ac:dyDescent="0.35">
      <c r="A76" s="89" t="s">
        <v>332</v>
      </c>
      <c r="B76" s="227">
        <v>1</v>
      </c>
      <c r="C76" s="248" t="str">
        <f>IF(B76=0, -5, "0")</f>
        <v>0</v>
      </c>
      <c r="D76" s="222" t="s">
        <v>606</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5" t="s">
        <v>38</v>
      </c>
      <c r="B83" s="306"/>
      <c r="C83" s="307"/>
      <c r="D83" s="214">
        <f>SUM(B66:C82)</f>
        <v>25</v>
      </c>
    </row>
    <row r="84" spans="1:6" x14ac:dyDescent="0.3">
      <c r="A84" s="305" t="s">
        <v>342</v>
      </c>
      <c r="B84" s="306"/>
      <c r="C84" s="307"/>
      <c r="D84" s="65">
        <f>D83/(COUNT(B66:C82)*2)</f>
        <v>0.96153846153846156</v>
      </c>
    </row>
    <row r="85" spans="1:6" s="50" customFormat="1" x14ac:dyDescent="0.3">
      <c r="A85" s="54"/>
      <c r="B85" s="55"/>
      <c r="C85" s="55"/>
      <c r="D85" s="56"/>
    </row>
    <row r="86" spans="1:6" ht="19.5" x14ac:dyDescent="0.4">
      <c r="A86" s="314" t="s">
        <v>237</v>
      </c>
      <c r="B86" s="315"/>
      <c r="C86" s="315"/>
      <c r="D86" s="315"/>
      <c r="E86" s="315"/>
      <c r="F86" s="315"/>
    </row>
    <row r="87" spans="1:6" ht="34.5" x14ac:dyDescent="0.4">
      <c r="A87" s="93" t="s">
        <v>320</v>
      </c>
      <c r="B87" s="237">
        <v>1</v>
      </c>
      <c r="C87" s="228"/>
      <c r="D87" s="222" t="s">
        <v>643</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34" t="s">
        <v>584</v>
      </c>
      <c r="E90" s="221"/>
      <c r="F90" s="221"/>
    </row>
    <row r="91" spans="1:6" ht="32.25" x14ac:dyDescent="0.4">
      <c r="A91" s="48" t="s">
        <v>286</v>
      </c>
      <c r="B91" s="237">
        <v>1</v>
      </c>
      <c r="C91" s="228"/>
      <c r="D91" s="234" t="s">
        <v>564</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0</v>
      </c>
      <c r="C94" s="221"/>
      <c r="D94" s="222" t="s">
        <v>566</v>
      </c>
      <c r="E94" s="221" t="s">
        <v>644</v>
      </c>
      <c r="F94" s="221"/>
    </row>
    <row r="95" spans="1:6" x14ac:dyDescent="0.3">
      <c r="A95" s="53" t="s">
        <v>329</v>
      </c>
      <c r="B95" s="237">
        <v>2</v>
      </c>
      <c r="C95" s="221"/>
      <c r="D95" s="222"/>
      <c r="E95" s="221"/>
      <c r="F95" s="221"/>
    </row>
    <row r="96" spans="1:6" x14ac:dyDescent="0.3">
      <c r="A96" s="53" t="s">
        <v>330</v>
      </c>
      <c r="B96" s="237">
        <v>1</v>
      </c>
      <c r="C96" s="221"/>
      <c r="D96" s="222" t="s">
        <v>645</v>
      </c>
      <c r="E96" s="221"/>
      <c r="F96" s="221"/>
    </row>
    <row r="97" spans="1:6" x14ac:dyDescent="0.3">
      <c r="A97" s="41" t="s">
        <v>147</v>
      </c>
      <c r="B97" s="237">
        <v>2</v>
      </c>
      <c r="C97" s="221"/>
      <c r="D97" s="222"/>
      <c r="E97" s="221"/>
      <c r="F97" s="221"/>
    </row>
    <row r="98" spans="1:6" ht="36" x14ac:dyDescent="0.35">
      <c r="A98" s="89" t="s">
        <v>216</v>
      </c>
      <c r="B98" s="237">
        <v>1</v>
      </c>
      <c r="C98" s="248" t="str">
        <f>IF(B98=0, -5, "0")</f>
        <v>0</v>
      </c>
      <c r="D98" s="222" t="s">
        <v>642</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5" t="s">
        <v>38</v>
      </c>
      <c r="B101" s="306"/>
      <c r="C101" s="307"/>
      <c r="D101" s="214">
        <f>SUM(B87:C100)</f>
        <v>21</v>
      </c>
    </row>
    <row r="102" spans="1:6" x14ac:dyDescent="0.3">
      <c r="A102" s="305" t="s">
        <v>342</v>
      </c>
      <c r="B102" s="306"/>
      <c r="C102" s="307"/>
      <c r="D102" s="65">
        <f>D101/(COUNT(B87:C100)*2)</f>
        <v>0.75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4" t="s">
        <v>238</v>
      </c>
      <c r="B105" s="315"/>
      <c r="C105" s="315"/>
      <c r="D105" s="315"/>
      <c r="E105" s="315"/>
      <c r="F105" s="315"/>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1</v>
      </c>
      <c r="C114" s="248" t="str">
        <f>IF(B114=0, -5, "0")</f>
        <v>0</v>
      </c>
      <c r="D114" s="222" t="s">
        <v>646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5" t="s">
        <v>38</v>
      </c>
      <c r="B117" s="306"/>
      <c r="C117" s="307"/>
      <c r="D117" s="214">
        <f>SUM(B106:C116)</f>
        <v>21</v>
      </c>
      <c r="E117" s="37"/>
      <c r="F117" s="37"/>
    </row>
    <row r="118" spans="1:6" s="50" customFormat="1" x14ac:dyDescent="0.3">
      <c r="A118" s="305" t="s">
        <v>342</v>
      </c>
      <c r="B118" s="306"/>
      <c r="C118" s="307"/>
      <c r="D118" s="65">
        <f>D117/(COUNT(B106:C116)*2)</f>
        <v>0.95454545454545459</v>
      </c>
      <c r="E118" s="37"/>
      <c r="F118" s="37"/>
    </row>
    <row r="119" spans="1:6" s="50" customFormat="1" x14ac:dyDescent="0.3">
      <c r="A119" s="54"/>
      <c r="B119" s="55"/>
      <c r="C119" s="55"/>
      <c r="D119" s="56"/>
    </row>
    <row r="120" spans="1:6" ht="19.5" x14ac:dyDescent="0.4">
      <c r="A120" s="314" t="s">
        <v>208</v>
      </c>
      <c r="B120" s="315"/>
      <c r="C120" s="315"/>
      <c r="D120" s="315"/>
      <c r="E120" s="315"/>
      <c r="F120" s="315"/>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5" t="s">
        <v>38</v>
      </c>
      <c r="B132" s="306"/>
      <c r="C132" s="307"/>
      <c r="D132" s="214">
        <f>SUM(B121:C131)</f>
        <v>22</v>
      </c>
    </row>
    <row r="133" spans="1:6" x14ac:dyDescent="0.3">
      <c r="A133" s="305" t="s">
        <v>342</v>
      </c>
      <c r="B133" s="306"/>
      <c r="C133" s="307"/>
      <c r="D133" s="63">
        <f>D132/(COUNT(B121:C131)*2)</f>
        <v>1</v>
      </c>
    </row>
    <row r="134" spans="1:6" s="50" customFormat="1" x14ac:dyDescent="0.3">
      <c r="A134" s="54"/>
      <c r="B134" s="55"/>
      <c r="C134" s="55"/>
      <c r="D134" s="61"/>
    </row>
    <row r="135" spans="1:6" ht="19.5" x14ac:dyDescent="0.4">
      <c r="A135" s="314" t="s">
        <v>78</v>
      </c>
      <c r="B135" s="315"/>
      <c r="C135" s="315"/>
      <c r="D135" s="315"/>
      <c r="E135" s="315"/>
      <c r="F135" s="315"/>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0.75" x14ac:dyDescent="0.3">
      <c r="A139" s="95" t="s">
        <v>325</v>
      </c>
      <c r="B139" s="237">
        <v>1</v>
      </c>
      <c r="C139" s="222"/>
      <c r="D139" s="225" t="s">
        <v>622</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5" t="s">
        <v>38</v>
      </c>
      <c r="B148" s="306"/>
      <c r="C148" s="307"/>
      <c r="D148" s="214">
        <f>SUM(B136:C147)</f>
        <v>23</v>
      </c>
    </row>
    <row r="149" spans="1:6" x14ac:dyDescent="0.3">
      <c r="A149" s="305" t="s">
        <v>342</v>
      </c>
      <c r="B149" s="306"/>
      <c r="C149" s="307"/>
      <c r="D149" s="65">
        <f>D148/(COUNT(B136:C147)*2)</f>
        <v>0.95833333333333337</v>
      </c>
    </row>
    <row r="150" spans="1:6" s="50" customFormat="1" x14ac:dyDescent="0.3">
      <c r="A150" s="54"/>
      <c r="B150" s="55"/>
      <c r="C150" s="55"/>
      <c r="D150" s="56"/>
    </row>
    <row r="151" spans="1:6" ht="19.5" x14ac:dyDescent="0.4">
      <c r="A151" s="314" t="s">
        <v>243</v>
      </c>
      <c r="B151" s="315"/>
      <c r="C151" s="315"/>
      <c r="D151" s="315"/>
      <c r="E151" s="315"/>
      <c r="F151" s="315"/>
    </row>
    <row r="152" spans="1:6" ht="33" x14ac:dyDescent="0.3">
      <c r="A152" s="93" t="s">
        <v>326</v>
      </c>
      <c r="B152" s="221">
        <v>1</v>
      </c>
      <c r="C152" s="221"/>
      <c r="D152" s="222" t="s">
        <v>654</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5" t="s">
        <v>38</v>
      </c>
      <c r="B160" s="312"/>
      <c r="C160" s="313"/>
      <c r="D160" s="215">
        <f>SUM(B152:C159)</f>
        <v>15</v>
      </c>
    </row>
    <row r="161" spans="1:6" x14ac:dyDescent="0.3">
      <c r="A161" s="305" t="s">
        <v>342</v>
      </c>
      <c r="B161" s="306"/>
      <c r="C161" s="307"/>
      <c r="D161" s="65">
        <f>D160/(COUNT(B152:C159)*2)</f>
        <v>0.9375</v>
      </c>
    </row>
    <row r="162" spans="1:6" s="50" customFormat="1" x14ac:dyDescent="0.3">
      <c r="A162" s="54"/>
      <c r="B162" s="55"/>
      <c r="C162" s="57"/>
      <c r="D162" s="58"/>
    </row>
    <row r="163" spans="1:6" ht="19.5" x14ac:dyDescent="0.4">
      <c r="A163" s="314" t="s">
        <v>85</v>
      </c>
      <c r="B163" s="315"/>
      <c r="C163" s="315"/>
      <c r="D163" s="315"/>
      <c r="E163" s="315"/>
      <c r="F163" s="315"/>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5" t="s">
        <v>38</v>
      </c>
      <c r="B168" s="306"/>
      <c r="C168" s="307"/>
      <c r="D168" s="214">
        <f>SUM(B164:C167)</f>
        <v>8</v>
      </c>
    </row>
    <row r="169" spans="1:6" x14ac:dyDescent="0.3">
      <c r="A169" s="305" t="s">
        <v>342</v>
      </c>
      <c r="B169" s="306"/>
      <c r="C169" s="307"/>
      <c r="D169" s="65">
        <f>D168/(COUNT(B164:C167)*2)</f>
        <v>1</v>
      </c>
    </row>
    <row r="170" spans="1:6" s="50" customFormat="1" x14ac:dyDescent="0.3">
      <c r="A170" s="54"/>
      <c r="B170" s="55"/>
      <c r="C170" s="55"/>
      <c r="D170" s="56"/>
    </row>
    <row r="171" spans="1:6" ht="19.5" x14ac:dyDescent="0.4">
      <c r="A171" s="322" t="s">
        <v>17</v>
      </c>
      <c r="B171" s="323"/>
      <c r="C171" s="323"/>
      <c r="D171" s="323"/>
      <c r="E171" s="323"/>
      <c r="F171" s="323"/>
    </row>
    <row r="172" spans="1:6" x14ac:dyDescent="0.3">
      <c r="A172" s="48" t="s">
        <v>202</v>
      </c>
      <c r="B172" s="221">
        <v>1</v>
      </c>
      <c r="C172" s="221"/>
      <c r="D172" s="247" t="s">
        <v>655</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5" t="s">
        <v>38</v>
      </c>
      <c r="B176" s="306"/>
      <c r="C176" s="307"/>
      <c r="D176" s="214">
        <f>SUM(B172:C175)</f>
        <v>7</v>
      </c>
    </row>
    <row r="177" spans="1:6" x14ac:dyDescent="0.3">
      <c r="A177" s="305" t="s">
        <v>342</v>
      </c>
      <c r="B177" s="306"/>
      <c r="C177" s="307"/>
      <c r="D177" s="65">
        <f>D176/(COUNT(B172:C175)*2)</f>
        <v>0.875</v>
      </c>
    </row>
    <row r="178" spans="1:6" s="50" customFormat="1" x14ac:dyDescent="0.3">
      <c r="A178" s="54"/>
      <c r="B178" s="55"/>
      <c r="C178" s="55"/>
      <c r="D178" s="56"/>
    </row>
    <row r="179" spans="1:6" ht="19.5" x14ac:dyDescent="0.4">
      <c r="A179" s="314" t="s">
        <v>87</v>
      </c>
      <c r="B179" s="315"/>
      <c r="C179" s="315"/>
      <c r="D179" s="315"/>
      <c r="E179" s="315"/>
      <c r="F179" s="315"/>
    </row>
    <row r="180" spans="1:6" ht="33" x14ac:dyDescent="0.3">
      <c r="A180" s="87" t="s">
        <v>364</v>
      </c>
      <c r="B180" s="221">
        <v>1</v>
      </c>
      <c r="C180" s="221"/>
      <c r="D180" s="222" t="s">
        <v>656</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586</v>
      </c>
      <c r="E184" s="221"/>
      <c r="F184" s="221"/>
    </row>
    <row r="185" spans="1:6" x14ac:dyDescent="0.3">
      <c r="A185" s="305" t="s">
        <v>38</v>
      </c>
      <c r="B185" s="306"/>
      <c r="C185" s="307"/>
      <c r="D185" s="214">
        <f>SUM(B180:C184)</f>
        <v>8</v>
      </c>
    </row>
    <row r="186" spans="1:6" x14ac:dyDescent="0.3">
      <c r="A186" s="305" t="s">
        <v>342</v>
      </c>
      <c r="B186" s="306"/>
      <c r="C186" s="307"/>
      <c r="D186" s="65">
        <f>D185/(COUNT(B180:C184)*2)</f>
        <v>0.8</v>
      </c>
    </row>
    <row r="187" spans="1:6" s="50" customFormat="1" x14ac:dyDescent="0.3">
      <c r="A187" s="54"/>
      <c r="B187" s="55"/>
      <c r="C187" s="55"/>
      <c r="D187" s="56"/>
    </row>
    <row r="188" spans="1:6" ht="19.5" x14ac:dyDescent="0.4">
      <c r="A188" s="314" t="s">
        <v>242</v>
      </c>
      <c r="B188" s="315"/>
      <c r="C188" s="315"/>
      <c r="D188" s="315"/>
      <c r="E188" s="315"/>
      <c r="F188" s="315"/>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5" t="s">
        <v>38</v>
      </c>
      <c r="B193" s="306"/>
      <c r="C193" s="307"/>
      <c r="D193" s="97">
        <f>SUM(B189:C192)</f>
        <v>2</v>
      </c>
    </row>
    <row r="194" spans="1:4" x14ac:dyDescent="0.3">
      <c r="A194" s="305" t="s">
        <v>342</v>
      </c>
      <c r="B194" s="306"/>
      <c r="C194" s="307"/>
      <c r="D194" s="65">
        <f>D193/(COUNT(B189:C192)*2)</f>
        <v>1</v>
      </c>
    </row>
    <row r="196" spans="1:4" ht="18" x14ac:dyDescent="0.35">
      <c r="A196" s="121" t="s">
        <v>284</v>
      </c>
      <c r="B196" s="120"/>
      <c r="C196" s="120"/>
      <c r="D196" s="220">
        <v>0.42799999999999999</v>
      </c>
    </row>
    <row r="197" spans="1:4" ht="22.5" x14ac:dyDescent="0.3">
      <c r="A197" s="71" t="s">
        <v>377</v>
      </c>
      <c r="B197" s="72"/>
      <c r="C197" s="73"/>
      <c r="D197" s="74">
        <f>SUM(D193,D185,D176,D168,D160,D62,D51,D32,D22,D117,D148,D132,D101,D83,D41)</f>
        <v>209</v>
      </c>
    </row>
    <row r="198" spans="1:4" ht="22.5" x14ac:dyDescent="0.3">
      <c r="A198" s="71" t="s">
        <v>378</v>
      </c>
      <c r="B198" s="72"/>
      <c r="C198" s="73"/>
      <c r="D198" s="75">
        <f>D197/(COUNT(B189:C192,B180:C184,B172:C175,B164:C167,B152:C159,B55:C61,B45:C50,B26:C31,B17:C21,B106:C116,B136:C147,B121:C131,B87:C100,B66:C82,B36:C40)*2)</f>
        <v>0.9330357142857143</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'A2 Technique'!Zone_d_impression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DELL</cp:lastModifiedBy>
  <cp:lastPrinted>2017-03-02T16:28:51Z</cp:lastPrinted>
  <dcterms:created xsi:type="dcterms:W3CDTF">2015-10-03T07:44:26Z</dcterms:created>
  <dcterms:modified xsi:type="dcterms:W3CDTF">2017-11-19T09:18:06Z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