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M Manouba\2019\12\"/>
    </mc:Choice>
  </mc:AlternateContent>
  <bookViews>
    <workbookView xWindow="0" yWindow="0" windowWidth="20490" windowHeight="7755" tabRatio="916" activeTab="4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8" i="47" l="1"/>
  <c r="C96" i="47"/>
  <c r="C93" i="47"/>
  <c r="C92" i="47"/>
  <c r="C91" i="47"/>
  <c r="A7" i="45" l="1"/>
  <c r="D119" i="45" l="1"/>
  <c r="D59" i="45"/>
  <c r="D43" i="45"/>
  <c r="D556" i="44"/>
  <c r="D557" i="44" s="1"/>
  <c r="D533" i="44"/>
  <c r="D517" i="44"/>
  <c r="D245" i="44"/>
  <c r="D242" i="44"/>
  <c r="D224" i="44"/>
  <c r="D200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705" i="48" l="1"/>
  <c r="D616" i="48"/>
  <c r="D617" i="48" s="1"/>
  <c r="D596" i="48"/>
  <c r="D597" i="48" s="1"/>
  <c r="D578" i="48"/>
  <c r="D579" i="48" s="1"/>
  <c r="D261" i="48"/>
  <c r="D223" i="48"/>
  <c r="D224" i="48" s="1"/>
  <c r="D339" i="48"/>
  <c r="D340" i="48" s="1"/>
  <c r="D710" i="48"/>
  <c r="B710" i="48" s="1"/>
  <c r="D711" i="48" s="1"/>
  <c r="D712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714" i="48" l="1"/>
  <c r="D715" i="48" s="1"/>
  <c r="D690" i="48"/>
  <c r="D691" i="48" s="1"/>
  <c r="B102" i="29" s="1"/>
  <c r="D599" i="48"/>
  <c r="D600" i="48" s="1"/>
  <c r="B91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C26" i="45"/>
  <c r="D33" i="45" s="1"/>
  <c r="D34" i="45" s="1"/>
  <c r="D22" i="45"/>
  <c r="D23" i="45" s="1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616" i="44"/>
  <c r="D617" i="44" s="1"/>
  <c r="D199" i="44"/>
  <c r="D629" i="44"/>
  <c r="D630" i="44" s="1"/>
  <c r="D339" i="44"/>
  <c r="D340" i="44" s="1"/>
  <c r="D223" i="44"/>
  <c r="D213" i="47"/>
  <c r="B36" i="29" s="1"/>
  <c r="D211" i="47"/>
  <c r="D658" i="44"/>
  <c r="D659" i="44" s="1"/>
  <c r="D240" i="44"/>
  <c r="B240" i="44" s="1"/>
  <c r="D241" i="44" s="1"/>
  <c r="D296" i="44"/>
  <c r="D297" i="44" s="1"/>
  <c r="D420" i="44"/>
  <c r="D467" i="44"/>
  <c r="D468" i="44" s="1"/>
  <c r="D690" i="44"/>
  <c r="D711" i="44"/>
  <c r="D555" i="44"/>
  <c r="B555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D717" i="44"/>
  <c r="B35" i="29" s="1"/>
  <c r="D214" i="45"/>
  <c r="D215" i="45" s="1"/>
  <c r="B111" i="29" s="1"/>
  <c r="D244" i="44"/>
  <c r="B55" i="29" s="1"/>
  <c r="D661" i="44"/>
  <c r="D299" i="44"/>
  <c r="D559" i="44"/>
  <c r="D470" i="44"/>
  <c r="D365" i="44"/>
  <c r="B11" i="47" l="1"/>
  <c r="B112" i="29"/>
  <c r="B25" i="29"/>
  <c r="D662" i="44"/>
  <c r="B95" i="29" s="1"/>
  <c r="D471" i="44"/>
  <c r="B75" i="29" s="1"/>
  <c r="D366" i="44"/>
  <c r="B65" i="29" s="1"/>
  <c r="D300" i="44"/>
  <c r="B60" i="29" s="1"/>
  <c r="B85" i="29"/>
  <c r="D560" i="44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<sst xmlns="http://schemas.openxmlformats.org/spreadsheetml/2006/main" count="2449" uniqueCount="576">
  <si>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</si>
  <si>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</si>
  <si>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</si>
  <si>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</si>
  <si>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</si>
  <si>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</si>
  <si>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</si>
  <si>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</si>
  <si>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</si>
  <si>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</si>
  <si>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</si>
  <si>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</si>
  <si>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</si>
  <si>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</si>
  <si>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</si>
  <si>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</si>
  <si>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</si>
  <si>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</si>
  <si>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</si>
  <si>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</si>
  <si>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</si>
  <si>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</si>
  <si>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</si>
  <si>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</si>
  <si>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</si>
  <si>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</si>
  <si>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</si>
  <si>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</si>
  <si>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</si>
  <si>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</si>
  <si>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</si>
  <si>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</si>
  <si>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</si>
  <si>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</si>
  <si>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</si>
  <si>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</si>
  <si>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</si>
  <si>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</si>
  <si>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</si>
  <si>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</si>
  <si>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</si>
  <si>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</si>
  <si>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</si>
  <si>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</si>
  <si>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</si>
  <si>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</si>
  <si>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</si>
  <si>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</si>
  <si>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</si>
  <si>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</si>
  <si>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</si>
  <si>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</si>
  <si>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</si>
  <si>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</si>
  <si>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</si>
  <si>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</si>
  <si>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</si>
  <si>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</si>
  <si>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</si>
  <si>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</si>
  <si>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</si>
  <si>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</si>
  <si>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</si>
  <si>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</si>
  <si>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</si>
  <si>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</si>
  <si>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</si>
  <si>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</si>
  <si>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</si>
  <si>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</si>
  <si>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</si>
  <si>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</si>
  <si>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</si>
  <si>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</si>
  <si>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</si>
  <si>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</si>
  <si>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</si>
  <si>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</si>
  <si>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</si>
  <si>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</si>
  <si>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</si>
  <si>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</si>
  <si>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</si>
  <si>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</si>
  <si>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</si>
  <si>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</si>
  <si>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</si>
  <si>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</si>
  <si>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</si>
  <si>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</si>
  <si>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</si>
  <si>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</si>
  <si>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</si>
  <si>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</si>
  <si>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</si>
  <si>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</si>
  <si>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</si>
  <si>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</si>
  <si>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</si>
  <si>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</si>
  <si>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</si>
  <si>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</si>
  <si>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</si>
  <si>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</si>
  <si>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</si>
  <si>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</si>
  <si>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</si>
  <si>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</si>
  <si>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</si>
  <si>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</si>
  <si>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</si>
  <si>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</si>
  <si>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</si>
  <si>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</si>
  <si>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</si>
  <si>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</si>
  <si>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</si>
  <si>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</si>
  <si>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</si>
  <si>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</si>
  <si>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</si>
  <si>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</si>
  <si>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</si>
  <si>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</si>
  <si>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</si>
  <si>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</si>
  <si>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</si>
  <si>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</si>
  <si>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</si>
  <si>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</si>
  <si>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</si>
  <si>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</si>
  <si>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</si>
  <si>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</si>
  <si>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</si>
  <si>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</si>
  <si>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</si>
  <si>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</si>
  <si>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</si>
  <si>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</si>
  <si>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</si>
  <si>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</si>
  <si>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</si>
  <si>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</si>
  <si>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</si>
  <si>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</si>
  <si>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</si>
  <si>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</si>
  <si>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</si>
  <si>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</si>
  <si>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</si>
  <si>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</si>
  <si>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</si>
  <si>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</si>
  <si>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</si>
  <si>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</si>
  <si>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</si>
  <si>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</si>
  <si>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</si>
  <si>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</si>
  <si>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</si>
  <si>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</si>
  <si>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</si>
  <si>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</si>
  <si>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</si>
  <si>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</si>
  <si>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</si>
  <si>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</si>
  <si>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</si>
  <si>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</si>
  <si>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</si>
  <si>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</si>
  <si>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</si>
  <si>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</si>
  <si>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</si>
  <si>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</si>
  <si>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</si>
  <si>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</si>
  <si>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</si>
  <si>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</si>
  <si>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</si>
  <si>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</si>
  <si>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</si>
  <si>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</si>
  <si>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</si>
  <si>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</si>
  <si>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</si>
  <si>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</si>
  <si>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</si>
  <si>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</si>
  <si>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</si>
  <si>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</si>
  <si>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</si>
  <si>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</si>
  <si>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</si>
  <si>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</si>
  <si>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</si>
  <si>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</si>
  <si>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</si>
  <si>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</si>
  <si>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</si>
  <si>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</si>
  <si>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</si>
  <si>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</si>
  <si>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</si>
  <si>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</si>
  <si>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</si>
  <si>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</si>
  <si>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</si>
  <si>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</si>
  <si>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</si>
  <si>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</si>
  <si>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</si>
  <si>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</si>
  <si>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</si>
  <si>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</si>
  <si>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</si>
  <si>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</si>
  <si>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</si>
  <si>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</si>
  <si>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</si>
  <si>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</si>
  <si>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</si>
  <si>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</si>
  <si>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</si>
  <si>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</si>
  <si>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</si>
  <si>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</si>
  <si>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</si>
  <si>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</si>
  <si>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</si>
  <si>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</si>
  <si>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</si>
  <si>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</si>
  <si>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</si>
  <si>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</si>
  <si>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</si>
  <si>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</si>
  <si>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</si>
  <si>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</si>
  <si>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</si>
  <si>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</si>
  <si>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</si>
  <si>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</si>
  <si>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</si>
  <si>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</si>
  <si>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</si>
  <si>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</si>
  <si>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</si>
  <si>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</si>
  <si>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</si>
  <si>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</si>
  <si>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</si>
  <si>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</si>
  <si>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</si>
  <si>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</si>
  <si>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</si>
  <si>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</si>
  <si>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</si>
  <si>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</si>
  <si>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</si>
  <si>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</si>
  <si>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</si>
  <si>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</si>
  <si>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</si>
  <si>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</si>
  <si>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</si>
  <si>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</si>
  <si>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</si>
  <si>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</si>
  <si>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</si>
  <si>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</si>
  <si>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</si>
  <si>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</si>
  <si>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</si>
  <si>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</si>
  <si>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</si>
  <si>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</si>
  <si>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</si>
  <si>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</si>
  <si>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</si>
  <si>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</si>
  <si>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</si>
  <si>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</si>
  <si>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</si>
  <si>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</si>
  <si>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</si>
  <si>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</si>
  <si>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</si>
  <si>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</si>
  <si>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</si>
  <si>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</si>
  <si>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</si>
  <si>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</si>
  <si>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</si>
  <si>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</si>
  <si>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</si>
  <si>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</si>
  <si>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</si>
  <si>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</si>
  <si>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</si>
  <si>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</si>
  <si>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</si>
  <si>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</si>
  <si>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</si>
  <si>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</si>
  <si>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</si>
  <si>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</si>
  <si>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</si>
  <si>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</si>
  <si>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</si>
  <si>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</si>
  <si>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</si>
  <si>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</si>
  <si>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</si>
  <si>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</si>
  <si>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</si>
  <si>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</si>
  <si>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</si>
  <si>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</si>
  <si>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</si>
  <si>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</si>
  <si>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</si>
  <si>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</si>
  <si>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</si>
  <si>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</si>
  <si>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</si>
  <si>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</si>
  <si>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</si>
  <si>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</si>
  <si>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</si>
  <si>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</si>
  <si>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</si>
  <si>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</si>
  <si>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</si>
  <si>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</si>
  <si>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</si>
  <si>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</si>
  <si>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</si>
  <si>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</si>
  <si>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</si>
  <si>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</si>
  <si>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</si>
  <si>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</si>
  <si>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</si>
  <si>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</si>
  <si>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</si>
  <si>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</si>
  <si>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</si>
  <si>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</si>
  <si>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</si>
  <si>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</si>
  <si>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</si>
  <si>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</si>
  <si>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</si>
  <si>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</si>
  <si>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</si>
  <si>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</si>
  <si>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</si>
  <si>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</si>
  <si>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</si>
  <si>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</si>
  <si>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</si>
  <si>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</si>
  <si>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</si>
  <si>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</si>
  <si>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</si>
  <si>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</si>
  <si>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</si>
  <si>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</si>
  <si>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</si>
  <si>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</si>
  <si>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</si>
  <si>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</si>
  <si>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</si>
  <si>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</si>
  <si>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</si>
  <si>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</si>
  <si>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</si>
  <si>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</si>
  <si>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</si>
  <si>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</si>
  <si>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</si>
  <si>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</si>
  <si>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</si>
  <si>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</si>
  <si>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</si>
  <si>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</si>
  <si>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</si>
  <si>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</si>
  <si>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</si>
  <si>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</si>
  <si>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</si>
  <si>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</si>
  <si>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</si>
  <si>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</si>
  <si>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</si>
  <si>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</si>
  <si>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</si>
  <si>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</si>
  <si>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</si>
  <si>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</si>
  <si>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</si>
  <si>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</si>
  <si>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</si>
  <si>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</si>
  <si>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</si>
  <si>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</si>
  <si>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</si>
  <si>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</si>
  <si>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</si>
  <si>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</si>
  <si>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</si>
  <si>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</si>
  <si>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</si>
  <si>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</si>
  <si>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</si>
  <si>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</si>
  <si>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</si>
  <si>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</si>
  <si>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</si>
  <si>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</si>
  <si>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</si>
  <si>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</si>
  <si>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</si>
  <si>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</si>
  <si>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</si>
  <si>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</si>
  <si>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</si>
  <si>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</si>
  <si>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</si>
  <si>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</si>
  <si>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</si>
  <si>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</si>
  <si>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</si>
  <si>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</si>
  <si>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</si>
  <si>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</si>
  <si>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</si>
  <si>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</si>
  <si>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</si>
  <si>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</si>
  <si>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</si>
  <si>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</si>
  <si>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</si>
  <si>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</si>
  <si>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</si>
  <si>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</si>
  <si>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</si>
  <si>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</si>
  <si>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</si>
  <si>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</si>
  <si>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</si>
  <si>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</si>
  <si>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</si>
  <si>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</si>
  <si>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</si>
  <si>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</si>
  <si>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</si>
  <si>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</si>
  <si>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</si>
  <si>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</si>
  <si>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</si>
  <si>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</si>
  <si>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</si>
  <si>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</si>
  <si>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CM Manouba</t>
  </si>
  <si>
    <t>M Dhia Mechlaoui</t>
  </si>
  <si>
    <t>Directeur du magasin et chefs rayons</t>
  </si>
  <si>
    <t>Le magasin ne dispose pas d'un monte-charges.</t>
  </si>
  <si>
    <t>Le passage du prestataire du laboratoire d'analyse n'était pas effectué.</t>
  </si>
  <si>
    <t>La propreté du sol du stand n'était pas satisfaisante.</t>
  </si>
  <si>
    <t>Renforcer le nettoyage du rayon.</t>
  </si>
  <si>
    <t>6 boudins de charcuterie entamés étaient dépourvus des dates d’entames, l’enregistrement de la date d’ouverture est une exigence présente dans le référentiel qualité UHD.</t>
  </si>
  <si>
    <t>Identifier les boudins de charcuterie après l'entame.</t>
  </si>
  <si>
    <t>Enregistrer les données de traçabilité lors de l'entame des meules de fromage.</t>
  </si>
  <si>
    <t>Les écarts constatés dans le rapport d'audit précédent n'étaient pas tous traités, la réalisation du plan d'action est manquante.</t>
  </si>
  <si>
    <t>Traiter tous les écarts constatés.</t>
  </si>
  <si>
    <t>Renforcer le nettoyage des billots.</t>
  </si>
  <si>
    <t>Fiche de traçabilité: les quantités de viande (genise, vitello) mises en rayon n'étaient pas enregistrées, la traçabilité est manquante à ce niveau.</t>
  </si>
  <si>
    <t>Il est indispensable d'enregistrer toutes les quantités de la MP mise en rayon.</t>
  </si>
  <si>
    <t>Le boucher portait deux bagues.</t>
  </si>
  <si>
    <t>Interdire le port des bijoux et accessoires dans les rayons PFT.</t>
  </si>
  <si>
    <t>Le plan d'action était manquant.</t>
  </si>
  <si>
    <t xml:space="preserve">Dépassement de la date limite de consommation (02/09/19) d’un morceau de potiron emballé et exposé au rayon le jour de l’audit.
</t>
  </si>
  <si>
    <t>Accorder plus d'attention aux dates limites des produits préemballés.</t>
  </si>
  <si>
    <t>Propre.</t>
  </si>
  <si>
    <t>Etat de rangement satisfaisant.</t>
  </si>
  <si>
    <t>Hausse importante de la température de stockage du meuble surgelé des glaces et des produits de la mer préemballés.
La température affichée et mesurée était de l'ordre de -9°C.
Les pots de glaces en exposition étaient fondus.</t>
  </si>
  <si>
    <t>La réparation de ce meuble est une urgence.
Renforcer le contrôle des températures de stockage des meubles surgelés.</t>
  </si>
  <si>
    <t>Pas de vente des produits de la mer en barquettes.</t>
  </si>
  <si>
    <t>Les certificats de salubrités des produits de la mer ne sont pas archivés dans le rayon.</t>
  </si>
  <si>
    <t>Conserver ces certificats dans le rayon pendant 2 ans comme indiqué dans le référentiel qualité 2019.</t>
  </si>
  <si>
    <t>Dernier suivi de l'état de santé du personnel (PFT): le 07/12/18</t>
  </si>
  <si>
    <t>Le magasin ne dispose pas d'un local poubelle.</t>
  </si>
  <si>
    <t>Propres.</t>
  </si>
  <si>
    <t>Le revêtement au niveau de la réserve était décollé et ébréché.</t>
  </si>
  <si>
    <t>Le revêtement du sol était endommagé .</t>
  </si>
  <si>
    <t>Procéder aux réparations nécessaires du sol.</t>
  </si>
  <si>
    <t>Correct.</t>
  </si>
  <si>
    <t>Procéder aux réparations nécessaires du revêtement du sol.</t>
  </si>
  <si>
    <t>Réparer les deux meubles négatifs.</t>
  </si>
  <si>
    <t>Meuble froid négatif (glaces et produits de la mer surgelés):
Températures affichée et mesurées: -9°C.
Le deuxième meuble négatif était en panne.</t>
  </si>
  <si>
    <t>L’évier du système 3 bacs était altéré par la rouille.</t>
  </si>
  <si>
    <t>Traiter la rouille à ce niveau.</t>
  </si>
  <si>
    <t>Meuble Trad.:
Température affichée: 4°C et vérifiée entre 9°C et 11°C.</t>
  </si>
  <si>
    <t>L'intensité du froid du meuble est à revoir.</t>
  </si>
  <si>
    <t>Les billots étaient usées.</t>
  </si>
  <si>
    <t>Aménager un local poubelle.</t>
  </si>
  <si>
    <t>La pédale de la poubelle était rompue.</t>
  </si>
  <si>
    <t>Réparer la pédale.</t>
  </si>
  <si>
    <t>Conforme.</t>
  </si>
  <si>
    <t>Avertir le prestataire de dératisation sur cette écart lors du prochain passage.</t>
  </si>
  <si>
    <t>Revoir l'emplacement des DEIVS afin de maximiser leurs actions contre les insectes volants.</t>
  </si>
  <si>
    <t>Hausse de la température à cœur des barquettes de viande hachée emballées et exposées au rayon trad:
T° mesurée: 10,6°C&gt;2°C.</t>
  </si>
  <si>
    <t>Minimiser la durée entre le hachage, la mise en barquette, et l'exposition au rayon.
Retirer les produits du rayon si la température à cœur dépasse 2°C.</t>
  </si>
  <si>
    <t>Le contrôle des T° à cœur de la viande hachée est à renforcer.</t>
  </si>
  <si>
    <t>Vente des biscuits secs et viennoiserie uniquement.</t>
  </si>
  <si>
    <t>L'état de propreté des billots était manquant, les fissures profondes empêchent le nettoyage.</t>
  </si>
  <si>
    <t>Renforcer les opérations de dépoussiérage des linéaire des produits préemballés pour animaux et des boîtes de cafés.</t>
  </si>
  <si>
    <t>Un rabotage est à prévoir.</t>
  </si>
  <si>
    <t>La température à cœur des barquettes de viande hachée était non conforme: de l’ordre de 10,6°C.</t>
  </si>
  <si>
    <t>Rayon fruits et légumes: présence excessive de mouches prés des présentoirs.</t>
  </si>
  <si>
    <t>Absence de l'enregistrement des paramètres de contrôle à la réception des poissons réceptionnés depuis l'entrepôt, le responsable de la réception réclame que l'arrivage de la MP (poissons) est vers 16h, toutefois, aucun opérateur de la réception n'est disponible à cette heure.</t>
  </si>
  <si>
    <t>Nous vous recommandons d'affecter la tâche de contrôle à la réception des poissons ou autres MP fraiches aux chefs rayons disponibles à l'heure de la réception.</t>
  </si>
  <si>
    <t>Le test effectué sur 5 baguettes exposées au rayon a montré que le poids du pain au son n'était pas conforme:
Pain flute 1: 220g
Pain flute 2: 230g
Pain à l'ancienne: 320g
Pain au son 1: 192g
Pain au son 2: 176g&lt;195g</t>
  </si>
  <si>
    <t>Aviser le fournisseur (SOPRAL) sur les écarts récurrentes du poids des pains non conformes.</t>
  </si>
  <si>
    <t>La meule du fromage "Edam bol, Meriah"  entamée le 27/08/19 n'était pas enregistrée sur la fiche de traçabilité.</t>
  </si>
  <si>
    <t>Prévoir les analyses pour le personnel de la PFT.</t>
  </si>
  <si>
    <t>Dernier passage de la société de dératisation (SMHIT): le 15/08/19</t>
  </si>
  <si>
    <t>Les meubles de stockage des emballages manquaient de propreté.</t>
  </si>
  <si>
    <t>Renforcer le nettoyage.</t>
  </si>
  <si>
    <t>Renforcer les opérations de nettoyage.</t>
  </si>
  <si>
    <t>Le stockage est réalisé au niveau des meuble de stockage. Les jointures des portes n'étaient pas propres le jour de l'audit.</t>
  </si>
  <si>
    <t>Présence d'un boudin de charcuterie et d'un bloc de mozzarella entamés et non identifiés.</t>
  </si>
  <si>
    <t>Veuillez étiqueter tous les produits entamés.</t>
  </si>
  <si>
    <t>Absence du suivi et de l'enregistrement des températures à cœur des produits pour le 05/12/19.</t>
  </si>
  <si>
    <t>Respecter les températures d'exposition et de stockage des produits.</t>
  </si>
  <si>
    <t>Manque d'enregistrement des quantités des produits sur les feuilles de traçabilités (voir photo).
Le produit habra "vitello" réceptionné le 12/11/2019 contient au total 61 kg et tracé 72 kg (11 kg de plus).</t>
  </si>
  <si>
    <t>Assurer le balisage en arabe et en français.</t>
  </si>
  <si>
    <t>La fraicheur des tomates n'était pas satisfaisante.</t>
  </si>
  <si>
    <t>Assurer le triage quotidien.</t>
  </si>
  <si>
    <t>Les étagères de farine, café, pâte et semoule n'étaient pas propres le jour de l'audit.</t>
  </si>
  <si>
    <t>Présence de 7 pots de moutarde "lesieur" DLC 12/2019. Nous rappelons que la date de retrait est de DLC-7 (23/11/19).</t>
  </si>
  <si>
    <t>Respecter les dates limites de retrait des produits exposés.</t>
  </si>
  <si>
    <t>Présence de 5 paquets du produit saucisson "el mazraa" périmés depuis le 03/12/19.</t>
  </si>
  <si>
    <t>Renforcer le contrôle des DLC des produits.</t>
  </si>
  <si>
    <t>Présence d'un mini salami "el mazraa" dépourvu d'étiquetage fournisseur.</t>
  </si>
  <si>
    <t>Les nouveaux employés n'ont pas fait les analyses copro.</t>
  </si>
  <si>
    <t>Assurer les analyses.</t>
  </si>
  <si>
    <t>Planifier la formation.</t>
  </si>
  <si>
    <t>Absence de local poubelle.</t>
  </si>
  <si>
    <t>Présence d'une lampe non fonctionnelle au niveau du meuble 4 éme gamme.</t>
  </si>
  <si>
    <t>Remplacer cette lampe.</t>
  </si>
  <si>
    <t>Le revêtement du sol de la réserve était crevassé.</t>
  </si>
  <si>
    <t>Assurer la réparation.</t>
  </si>
  <si>
    <t>Présence de deux lampes non fonctionnelles dans les meubles froid d'exposition des yaourts.</t>
  </si>
  <si>
    <t>Remplacer les lampes non fonctionnelles.</t>
  </si>
  <si>
    <t>La température mesurée sur les produits exposés était élevée.
T° poulet: varie entre 6,5°C et 7°C
T° Viande hachée: 6,1°C (après une longue attente).</t>
  </si>
  <si>
    <t>Respecter les températures d'exposition des produits.</t>
  </si>
  <si>
    <t>Les parois de la CF (+) étaient rouillés en bas.</t>
  </si>
  <si>
    <t>Traiter la rouille.</t>
  </si>
  <si>
    <t>Aménager un espace cloisonnée pour un local poubelle.</t>
  </si>
  <si>
    <t>Les pédales poubelles de la salle de pause, FLEG, boucherie/volaillerie, et boul/pât étaient rompues.</t>
  </si>
  <si>
    <t>Assurer la réparation ou le remplacement.</t>
  </si>
  <si>
    <t>Présence de givre au niveau de l'évaporateur de la CF(-) boul/pât.</t>
  </si>
  <si>
    <t>Procéder au dégivrage.</t>
  </si>
  <si>
    <t>M Souheil DRAOUI</t>
  </si>
  <si>
    <t>Directeur magasin et chefs rayons.</t>
  </si>
  <si>
    <t>Les billots au niveau du rayon et dans le laboratoire étaient fortement souillés.</t>
  </si>
  <si>
    <t>La température à cœur mesurée sur les volailles varie entre 6,5°C et 7°C.
La température à cœur des viandes hachées était élevée T°: 6,1°C.</t>
  </si>
  <si>
    <t>Veuillez enregistrer les quantités des produits sur les feuilles de traçabilité et s'assurer de la conformité des enregistrements.</t>
  </si>
  <si>
    <t>Vérifier la conformité de l'étiquetage fournisseur.</t>
  </si>
  <si>
    <t>Assurer le rabotage.</t>
  </si>
  <si>
    <t>Le balisage était seulement en langue arabe.</t>
  </si>
  <si>
    <t>Les nouveau employés n'ont pas assisté à une formation en bonnes pratiques d'hygiène.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</si>
</sst>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3" fillId="0" borderId="1" xfId="0" applyFont="1" applyBorder="1" applyAlignment="1">
      <alignment wrapText="1"/>
    </xf>
    <xf numFmtId="0" fontId="33" fillId="0" borderId="1" xfId="0" applyFont="1" applyBorder="1" applyAlignment="1"/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41" fillId="0" borderId="1" xfId="0" applyFont="1" applyBorder="1" applyAlignment="1" applyProtection="1">
      <alignment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13" fillId="10" borderId="0" xfId="0" applyFont="1" applyFill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0.9375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99904"/>
        <c:axId val="-1302080"/>
      </c:barChart>
      <c:catAx>
        <c:axId val="-129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02080"/>
        <c:crosses val="autoZero"/>
        <c:auto val="1"/>
        <c:lblAlgn val="ctr"/>
        <c:lblOffset val="100"/>
        <c:noMultiLvlLbl val="0"/>
      </c:catAx>
      <c:valAx>
        <c:axId val="-130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9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7933520"/>
        <c:axId val="-1997922640"/>
      </c:barChart>
      <c:catAx>
        <c:axId val="-199793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22640"/>
        <c:crosses val="autoZero"/>
        <c:auto val="1"/>
        <c:lblAlgn val="ctr"/>
        <c:lblOffset val="100"/>
        <c:noMultiLvlLbl val="0"/>
      </c:catAx>
      <c:valAx>
        <c:axId val="-199792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793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0.97727272727272729</c:v>
                </c:pt>
                <c:pt idx="1">
                  <c:v>0.92500000000000004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7935152"/>
        <c:axId val="-1997928080"/>
      </c:barChart>
      <c:catAx>
        <c:axId val="-199793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28080"/>
        <c:crosses val="autoZero"/>
        <c:auto val="1"/>
        <c:lblAlgn val="ctr"/>
        <c:lblOffset val="100"/>
        <c:noMultiLvlLbl val="0"/>
      </c:catAx>
      <c:valAx>
        <c:axId val="-199792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793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0.79166666666666663</c:v>
                </c:pt>
                <c:pt idx="1">
                  <c:v>0.79729729729729726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7924272"/>
        <c:axId val="-1997926448"/>
      </c:barChart>
      <c:catAx>
        <c:axId val="-199792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26448"/>
        <c:crosses val="autoZero"/>
        <c:auto val="1"/>
        <c:lblAlgn val="ctr"/>
        <c:lblOffset val="100"/>
        <c:noMultiLvlLbl val="0"/>
      </c:catAx>
      <c:valAx>
        <c:axId val="-199792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792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0.8928571428571429</c:v>
                </c:pt>
                <c:pt idx="1">
                  <c:v>0.93333333333333335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7937872"/>
        <c:axId val="-1997937328"/>
      </c:barChart>
      <c:catAx>
        <c:axId val="-199793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37328"/>
        <c:crosses val="autoZero"/>
        <c:auto val="1"/>
        <c:lblAlgn val="ctr"/>
        <c:lblOffset val="100"/>
        <c:noMultiLvlLbl val="0"/>
      </c:catAx>
      <c:valAx>
        <c:axId val="-199793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793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7935696"/>
        <c:axId val="-1997934608"/>
      </c:barChart>
      <c:catAx>
        <c:axId val="-199793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34608"/>
        <c:crosses val="autoZero"/>
        <c:auto val="1"/>
        <c:lblAlgn val="ctr"/>
        <c:lblOffset val="100"/>
        <c:noMultiLvlLbl val="0"/>
      </c:catAx>
      <c:valAx>
        <c:axId val="-199793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793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0.79473684210526319</c:v>
                </c:pt>
                <c:pt idx="1">
                  <c:v>0.88043478260869568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6805792"/>
        <c:axId val="-1996806880"/>
      </c:barChart>
      <c:catAx>
        <c:axId val="-19968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6806880"/>
        <c:crosses val="autoZero"/>
        <c:auto val="1"/>
        <c:lblAlgn val="ctr"/>
        <c:lblOffset val="100"/>
        <c:noMultiLvlLbl val="0"/>
      </c:catAx>
      <c:valAx>
        <c:axId val="-1996806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680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0.85531135531135527</c:v>
                </c:pt>
                <c:pt idx="1">
                  <c:v>0.91335740072202165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6803072"/>
        <c:axId val="-1996814496"/>
      </c:barChart>
      <c:catAx>
        <c:axId val="-19968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6814496"/>
        <c:crosses val="autoZero"/>
        <c:auto val="1"/>
        <c:lblAlgn val="ctr"/>
        <c:lblOffset val="100"/>
        <c:noMultiLvlLbl val="0"/>
      </c:catAx>
      <c:valAx>
        <c:axId val="-199681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680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0.82502409870830928</c:v>
                </c:pt>
                <c:pt idx="1">
                  <c:v>0.89689609166535866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996807968"/>
        <c:axId val="-1996802528"/>
        <c:extLst xmlns:c16r2="http://schemas.microsoft.com/office/drawing/2015/06/chart"/>
      </c:barChart>
      <c:catAx>
        <c:axId val="-1996807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6802528"/>
        <c:crosses val="autoZero"/>
        <c:auto val="1"/>
        <c:lblAlgn val="ctr"/>
        <c:lblOffset val="100"/>
        <c:noMultiLvlLbl val="0"/>
      </c:catAx>
      <c:valAx>
        <c:axId val="-19968025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680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0.57504999999999995</c:v>
                </c:pt>
                <c:pt idx="1">
                  <c:v>0.72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996810144"/>
        <c:axId val="-1996811776"/>
        <c:extLst xmlns:c16r2="http://schemas.microsoft.com/office/drawing/2015/06/chart"/>
      </c:barChart>
      <c:catAx>
        <c:axId val="-199681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6811776"/>
        <c:crosses val="autoZero"/>
        <c:auto val="1"/>
        <c:lblAlgn val="ctr"/>
        <c:lblOffset val="100"/>
        <c:noMultiLvlLbl val="0"/>
      </c:catAx>
      <c:valAx>
        <c:axId val="-1996811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681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98816"/>
        <c:axId val="-1297184"/>
      </c:barChart>
      <c:catAx>
        <c:axId val="-129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97184"/>
        <c:crosses val="autoZero"/>
        <c:auto val="1"/>
        <c:lblAlgn val="ctr"/>
        <c:lblOffset val="100"/>
        <c:noMultiLvlLbl val="0"/>
      </c:catAx>
      <c:valAx>
        <c:axId val="-129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9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0.97142857142857142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05344"/>
        <c:axId val="-1304800"/>
      </c:barChart>
      <c:catAx>
        <c:axId val="-13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04800"/>
        <c:crosses val="autoZero"/>
        <c:auto val="1"/>
        <c:lblAlgn val="ctr"/>
        <c:lblOffset val="100"/>
        <c:noMultiLvlLbl val="0"/>
      </c:catAx>
      <c:valAx>
        <c:axId val="-130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0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8437984"/>
        <c:axId val="-1998442336"/>
      </c:barChart>
      <c:catAx>
        <c:axId val="-19984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8442336"/>
        <c:crosses val="autoZero"/>
        <c:auto val="1"/>
        <c:lblAlgn val="ctr"/>
        <c:lblOffset val="100"/>
        <c:noMultiLvlLbl val="0"/>
      </c:catAx>
      <c:valAx>
        <c:axId val="-199844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843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0.76388888888888884</c:v>
                </c:pt>
                <c:pt idx="1">
                  <c:v>0.93055555555555558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8436352"/>
        <c:axId val="-1998440160"/>
      </c:barChart>
      <c:catAx>
        <c:axId val="-19984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8440160"/>
        <c:crosses val="autoZero"/>
        <c:auto val="1"/>
        <c:lblAlgn val="ctr"/>
        <c:lblOffset val="100"/>
        <c:noMultiLvlLbl val="0"/>
      </c:catAx>
      <c:valAx>
        <c:axId val="-19984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84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0.77906976744186052</c:v>
                </c:pt>
                <c:pt idx="1">
                  <c:v>0.79545454545454541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8435264"/>
        <c:axId val="-1998435808"/>
      </c:barChart>
      <c:catAx>
        <c:axId val="-199843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8435808"/>
        <c:crosses val="autoZero"/>
        <c:auto val="1"/>
        <c:lblAlgn val="ctr"/>
        <c:lblOffset val="100"/>
        <c:noMultiLvlLbl val="0"/>
      </c:catAx>
      <c:valAx>
        <c:axId val="-19984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843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0.97297297297297303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8438528"/>
        <c:axId val="-1997930256"/>
      </c:barChart>
      <c:catAx>
        <c:axId val="-199843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30256"/>
        <c:crosses val="autoZero"/>
        <c:auto val="1"/>
        <c:lblAlgn val="ctr"/>
        <c:lblOffset val="100"/>
        <c:noMultiLvlLbl val="0"/>
      </c:catAx>
      <c:valAx>
        <c:axId val="-199793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843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0.72413793103448276</c:v>
                </c:pt>
                <c:pt idx="1">
                  <c:v>0.9821428571428571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7927536"/>
        <c:axId val="-1997926992"/>
      </c:barChart>
      <c:catAx>
        <c:axId val="-199792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26992"/>
        <c:crosses val="autoZero"/>
        <c:auto val="1"/>
        <c:lblAlgn val="ctr"/>
        <c:lblOffset val="100"/>
        <c:noMultiLvlLbl val="0"/>
      </c:catAx>
      <c:valAx>
        <c:axId val="-199792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792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97925904"/>
        <c:axId val="-1997924816"/>
      </c:barChart>
      <c:catAx>
        <c:axId val="-199792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97924816"/>
        <c:crosses val="autoZero"/>
        <c:auto val="1"/>
        <c:lblAlgn val="ctr"/>
        <c:lblOffset val="100"/>
        <c:noMultiLvlLbl val="0"/>
      </c:catAx>
      <c:valAx>
        <c:axId val="-199792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9792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3" zoomScaleSheetLayoutView="100" workbookViewId="0">
      <selection activeCell="D34" sqref="D34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5" t="s">
        <v>275</v>
      </c>
      <c r="B18" s="365"/>
      <c r="C18" s="365"/>
      <c r="D18" s="366" t="s">
        <v>466</v>
      </c>
      <c r="E18" s="366"/>
      <c r="F18" s="366"/>
      <c r="G18" s="366"/>
      <c r="H18" s="366"/>
      <c r="I18" s="366"/>
      <c r="J18" s="366"/>
      <c r="K18" s="366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7" t="s">
        <v>276</v>
      </c>
      <c r="B21" s="367"/>
      <c r="C21" s="367"/>
      <c r="D21" s="367"/>
      <c r="E21" s="367"/>
      <c r="F21" s="367"/>
      <c r="G21" s="367"/>
      <c r="H21" s="367"/>
      <c r="I21" s="367"/>
      <c r="J21" s="367"/>
      <c r="K21" s="367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1" t="s">
        <v>278</v>
      </c>
      <c r="C23" s="361"/>
      <c r="D23" s="42"/>
      <c r="E23" s="42"/>
      <c r="F23" s="42"/>
      <c r="G23" s="42"/>
      <c r="H23" s="42"/>
      <c r="I23" s="42"/>
      <c r="J23" t="str">
        <f>D18</f>
        <v>CM Manouba</v>
      </c>
    </row>
    <row r="24" spans="1:11" ht="33" customHeight="1" x14ac:dyDescent="0.25">
      <c r="A24" s="50" t="s">
        <v>279</v>
      </c>
      <c r="B24" s="363">
        <f>AVERAGE('A3 Exploitation'!D719,'A3 Technique'!D215)</f>
        <v>0.82502409870830928</v>
      </c>
      <c r="C24" s="363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3">
        <f>AVERAGE('A4 Exploitation'!D719,'A4 Technique'!D215)</f>
        <v>0.89689609166535866</v>
      </c>
      <c r="C25" s="363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1" t="s">
        <v>281</v>
      </c>
      <c r="C29" s="361"/>
      <c r="D29" s="42"/>
      <c r="E29" s="42"/>
      <c r="F29" s="42"/>
      <c r="G29" s="42"/>
      <c r="H29" s="42"/>
      <c r="I29" s="42"/>
      <c r="J29" t="str">
        <f>D18</f>
        <v>CM Manouba</v>
      </c>
    </row>
    <row r="30" spans="1:11" ht="33" customHeight="1" x14ac:dyDescent="0.25">
      <c r="A30" s="50" t="s">
        <v>279</v>
      </c>
      <c r="B30" s="363">
        <f>'A3 Exploitation'!D719</f>
        <v>0.85531135531135527</v>
      </c>
      <c r="C30" s="363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3">
        <f>'A4 Exploitation'!D719</f>
        <v>0.91335740072202165</v>
      </c>
      <c r="C31" s="363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4" t="s">
        <v>282</v>
      </c>
      <c r="C34" s="364"/>
      <c r="D34" s="42"/>
      <c r="E34" s="42"/>
      <c r="F34" s="42"/>
      <c r="G34" s="42"/>
      <c r="H34" s="42"/>
      <c r="I34" s="42"/>
      <c r="J34" t="str">
        <f>D18</f>
        <v>CM Manouba</v>
      </c>
    </row>
    <row r="35" spans="1:10" ht="33" customHeight="1" x14ac:dyDescent="0.25">
      <c r="A35" s="50" t="s">
        <v>279</v>
      </c>
      <c r="B35" s="363">
        <f>AVERAGE('A3 Exploitation'!D717, 'A3 Technique'!D213)</f>
        <v>0.57504999999999995</v>
      </c>
      <c r="C35" s="363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3">
        <f>AVERAGE('A4 Exploitation'!D717, 'A4 Technique'!D213)</f>
        <v>0.72</v>
      </c>
      <c r="C36" s="363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1" t="s">
        <v>283</v>
      </c>
      <c r="C39" s="361"/>
      <c r="D39" s="42"/>
      <c r="E39" s="42"/>
      <c r="F39" s="42"/>
      <c r="G39" s="42"/>
      <c r="H39" s="42"/>
      <c r="I39" s="42"/>
      <c r="J39" t="str">
        <f>D18</f>
        <v>CM Manouba</v>
      </c>
    </row>
    <row r="40" spans="1:10" ht="33" customHeight="1" x14ac:dyDescent="0.25">
      <c r="A40" s="50" t="s">
        <v>279</v>
      </c>
      <c r="B40" s="360">
        <f>'A3 Exploitation'!D48</f>
        <v>0.9375</v>
      </c>
      <c r="C40" s="36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0">
        <f>'A4 Exploitation'!D48</f>
        <v>1</v>
      </c>
      <c r="C41" s="36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1" t="s">
        <v>284</v>
      </c>
      <c r="C44" s="361"/>
      <c r="D44" s="42"/>
      <c r="E44" s="42"/>
      <c r="F44" s="42"/>
      <c r="G44" s="42"/>
      <c r="H44" s="42"/>
      <c r="I44" s="42"/>
      <c r="J44" t="str">
        <f>D18</f>
        <v>CM Manouba</v>
      </c>
    </row>
    <row r="45" spans="1:10" ht="33" customHeight="1" x14ac:dyDescent="0.25">
      <c r="A45" s="50" t="s">
        <v>279</v>
      </c>
      <c r="B45" s="360" t="e">
        <f>'A3 Exploitation'!D129</f>
        <v>#DIV/0!</v>
      </c>
      <c r="C45" s="36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0" t="e">
        <f>'A4 Exploitation'!D129</f>
        <v>#DIV/0!</v>
      </c>
      <c r="C46" s="36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1" t="s">
        <v>444</v>
      </c>
      <c r="C49" s="361"/>
      <c r="D49" s="42"/>
      <c r="E49" s="42"/>
      <c r="F49" s="42"/>
      <c r="G49" s="42"/>
      <c r="H49" s="42"/>
      <c r="I49" s="42"/>
      <c r="J49" t="str">
        <f>D18</f>
        <v>CM Manouba</v>
      </c>
    </row>
    <row r="50" spans="1:10" ht="33" customHeight="1" x14ac:dyDescent="0.25">
      <c r="A50" s="50" t="s">
        <v>279</v>
      </c>
      <c r="B50" s="360">
        <f>'A3 Exploitation'!D183</f>
        <v>0.95454545454545459</v>
      </c>
      <c r="C50" s="36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0">
        <f>'A4 Exploitation'!D183</f>
        <v>0.97142857142857142</v>
      </c>
      <c r="C51" s="36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1" t="s">
        <v>445</v>
      </c>
      <c r="C54" s="361"/>
      <c r="D54" s="42"/>
      <c r="E54" s="42"/>
      <c r="F54" s="42"/>
      <c r="G54" s="42"/>
      <c r="H54" s="42"/>
      <c r="I54" s="42"/>
      <c r="J54" t="str">
        <f>D18</f>
        <v>CM Manouba</v>
      </c>
    </row>
    <row r="55" spans="1:10" ht="33" customHeight="1" x14ac:dyDescent="0.25">
      <c r="A55" s="50" t="s">
        <v>279</v>
      </c>
      <c r="B55" s="360" t="e">
        <f>'A3 Exploitation'!D245</f>
        <v>#DIV/0!</v>
      </c>
      <c r="C55" s="36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0" t="e">
        <f>'A4 Exploitation'!D245</f>
        <v>#DIV/0!</v>
      </c>
      <c r="C56" s="36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1" t="s">
        <v>446</v>
      </c>
      <c r="C59" s="361"/>
      <c r="D59" s="42"/>
      <c r="E59" s="42"/>
      <c r="F59" s="42"/>
      <c r="G59" s="42"/>
      <c r="H59" s="42"/>
      <c r="I59" s="42"/>
      <c r="J59" t="str">
        <f>D18</f>
        <v>CM Manouba</v>
      </c>
    </row>
    <row r="60" spans="1:10" ht="33" customHeight="1" x14ac:dyDescent="0.25">
      <c r="A60" s="50" t="s">
        <v>279</v>
      </c>
      <c r="B60" s="360">
        <f>'A3 Exploitation'!D300</f>
        <v>0.76388888888888884</v>
      </c>
      <c r="C60" s="36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0">
        <f>'A4 Exploitation'!D300</f>
        <v>0.93055555555555558</v>
      </c>
      <c r="C61" s="36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1" t="s">
        <v>447</v>
      </c>
      <c r="C64" s="361"/>
      <c r="D64" s="42"/>
      <c r="E64" s="42"/>
      <c r="F64" s="42"/>
      <c r="G64" s="42"/>
      <c r="H64" s="42"/>
      <c r="I64" s="42"/>
      <c r="J64" t="str">
        <f>D18</f>
        <v>CM Manouba</v>
      </c>
    </row>
    <row r="65" spans="1:10" ht="33" customHeight="1" x14ac:dyDescent="0.25">
      <c r="A65" s="50" t="s">
        <v>279</v>
      </c>
      <c r="B65" s="360">
        <f>'A3 Exploitation'!D366</f>
        <v>0.77906976744186052</v>
      </c>
      <c r="C65" s="36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0">
        <f>'A4 Exploitation'!D366</f>
        <v>0.79545454545454541</v>
      </c>
      <c r="C66" s="36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1" t="s">
        <v>448</v>
      </c>
      <c r="C69" s="361"/>
      <c r="D69" s="42"/>
      <c r="E69" s="42"/>
      <c r="F69" s="42"/>
      <c r="G69" s="42"/>
      <c r="H69" s="42"/>
      <c r="I69" s="42"/>
      <c r="J69" t="str">
        <f>D18</f>
        <v>CM Manouba</v>
      </c>
    </row>
    <row r="70" spans="1:10" ht="33" customHeight="1" x14ac:dyDescent="0.25">
      <c r="A70" s="50" t="s">
        <v>279</v>
      </c>
      <c r="B70" s="360">
        <f>'A3 Exploitation'!D424</f>
        <v>0.95945945945945943</v>
      </c>
      <c r="C70" s="36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0">
        <f>'A4 Exploitation'!D424</f>
        <v>0.97297297297297303</v>
      </c>
      <c r="C71" s="36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1" t="s">
        <v>449</v>
      </c>
      <c r="C74" s="361"/>
      <c r="D74" s="42"/>
      <c r="E74" s="42"/>
      <c r="F74" s="42"/>
      <c r="G74" s="42"/>
      <c r="H74" s="42"/>
      <c r="I74" s="42"/>
      <c r="J74" t="str">
        <f>D18</f>
        <v>CM Manouba</v>
      </c>
    </row>
    <row r="75" spans="1:10" ht="33" customHeight="1" x14ac:dyDescent="0.25">
      <c r="A75" s="50" t="s">
        <v>279</v>
      </c>
      <c r="B75" s="360">
        <f>'A3 Exploitation'!D471</f>
        <v>0.72413793103448276</v>
      </c>
      <c r="C75" s="36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0">
        <f>'A4 Exploitation'!D471</f>
        <v>0.9821428571428571</v>
      </c>
      <c r="C76" s="36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1" t="s">
        <v>450</v>
      </c>
      <c r="C79" s="361"/>
      <c r="D79" s="42"/>
      <c r="E79" s="42"/>
      <c r="F79" s="42"/>
      <c r="G79" s="42"/>
      <c r="H79" s="42"/>
      <c r="I79" s="42"/>
      <c r="J79" t="str">
        <f>D18</f>
        <v>CM Manouba</v>
      </c>
    </row>
    <row r="80" spans="1:10" ht="33" customHeight="1" x14ac:dyDescent="0.25">
      <c r="A80" s="50" t="s">
        <v>279</v>
      </c>
      <c r="B80" s="360" t="e">
        <f>'A3 Exploitation'!D517</f>
        <v>#DIV/0!</v>
      </c>
      <c r="C80" s="36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0" t="e">
        <f>'A4 Exploitation'!D517</f>
        <v>#DIV/0!</v>
      </c>
      <c r="C81" s="36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1" t="s">
        <v>451</v>
      </c>
      <c r="C84" s="361"/>
      <c r="D84" s="42"/>
      <c r="E84" s="42"/>
      <c r="F84" s="42"/>
      <c r="G84" s="42"/>
      <c r="H84" s="42"/>
      <c r="I84" s="42"/>
      <c r="J84" t="str">
        <f>D18</f>
        <v>CM Manouba</v>
      </c>
    </row>
    <row r="85" spans="1:10" ht="33" customHeight="1" x14ac:dyDescent="0.25">
      <c r="A85" s="50" t="s">
        <v>279</v>
      </c>
      <c r="B85" s="360" t="e">
        <f>'A3 Exploitation'!D560</f>
        <v>#DIV/0!</v>
      </c>
      <c r="C85" s="36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0" t="e">
        <f>'A4 Exploitation'!D560</f>
        <v>#DIV/0!</v>
      </c>
      <c r="C86" s="36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1" t="s">
        <v>285</v>
      </c>
      <c r="C89" s="361"/>
      <c r="D89" s="42"/>
      <c r="E89" s="42"/>
      <c r="F89" s="42"/>
      <c r="G89" s="42"/>
      <c r="H89" s="42"/>
      <c r="I89" s="42"/>
      <c r="J89" t="str">
        <f>D18</f>
        <v>CM Manouba</v>
      </c>
    </row>
    <row r="90" spans="1:10" ht="33" customHeight="1" x14ac:dyDescent="0.25">
      <c r="A90" s="50" t="s">
        <v>279</v>
      </c>
      <c r="B90" s="360">
        <f>'A3 Exploitation'!D600</f>
        <v>0.97727272727272729</v>
      </c>
      <c r="C90" s="36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0">
        <f>'A4 Exploitation'!D600</f>
        <v>0.92500000000000004</v>
      </c>
      <c r="C91" s="36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1" t="s">
        <v>286</v>
      </c>
      <c r="C94" s="361"/>
      <c r="D94" s="42"/>
      <c r="E94" s="42"/>
      <c r="F94" s="42"/>
      <c r="G94" s="42"/>
      <c r="H94" s="42"/>
      <c r="I94" s="42"/>
      <c r="J94" t="str">
        <f>D18</f>
        <v>CM Manouba</v>
      </c>
    </row>
    <row r="95" spans="1:10" ht="33" customHeight="1" x14ac:dyDescent="0.25">
      <c r="A95" s="50" t="s">
        <v>279</v>
      </c>
      <c r="B95" s="360">
        <f>'A3 Exploitation'!D662</f>
        <v>0.79166666666666663</v>
      </c>
      <c r="C95" s="36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0">
        <f>'A4 Exploitation'!D662</f>
        <v>0.79729729729729726</v>
      </c>
      <c r="C96" s="36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2"/>
      <c r="C99" s="362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1" t="s">
        <v>452</v>
      </c>
      <c r="C100" s="361"/>
      <c r="D100" s="42"/>
      <c r="E100" s="42"/>
      <c r="F100" s="42"/>
      <c r="G100" s="42"/>
      <c r="H100" s="42"/>
      <c r="I100" s="42"/>
      <c r="J100" t="str">
        <f>D18</f>
        <v>CM Manouba</v>
      </c>
    </row>
    <row r="101" spans="1:10" ht="33" customHeight="1" x14ac:dyDescent="0.25">
      <c r="A101" s="50" t="s">
        <v>279</v>
      </c>
      <c r="B101" s="360">
        <f>'A3 Exploitation'!D691</f>
        <v>0.8928571428571429</v>
      </c>
      <c r="C101" s="36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0">
        <f>'A4 Exploitation'!D691</f>
        <v>0.93333333333333335</v>
      </c>
      <c r="C102" s="36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1" t="s">
        <v>453</v>
      </c>
      <c r="C105" s="361"/>
      <c r="J105" t="str">
        <f>D18</f>
        <v>CM Manouba</v>
      </c>
    </row>
    <row r="106" spans="1:10" ht="33" customHeight="1" x14ac:dyDescent="0.25">
      <c r="A106" s="50" t="s">
        <v>279</v>
      </c>
      <c r="B106" s="360">
        <f>'A3 Exploitation'!D715</f>
        <v>1</v>
      </c>
      <c r="C106" s="360"/>
    </row>
    <row r="107" spans="1:10" ht="33" customHeight="1" x14ac:dyDescent="0.25">
      <c r="A107" s="50" t="s">
        <v>280</v>
      </c>
      <c r="B107" s="360">
        <f>'A4 Exploitation'!D715</f>
        <v>1</v>
      </c>
      <c r="C107" s="36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1" t="s">
        <v>287</v>
      </c>
      <c r="C110" s="361"/>
      <c r="J110" t="str">
        <f>D18</f>
        <v>CM Manouba</v>
      </c>
    </row>
    <row r="111" spans="1:10" ht="33" customHeight="1" x14ac:dyDescent="0.25">
      <c r="A111" s="50" t="s">
        <v>279</v>
      </c>
      <c r="B111" s="360">
        <f>'A3 Technique'!D215</f>
        <v>0.79473684210526319</v>
      </c>
      <c r="C111" s="360"/>
    </row>
    <row r="112" spans="1:10" ht="33" customHeight="1" x14ac:dyDescent="0.25">
      <c r="A112" s="50" t="s">
        <v>280</v>
      </c>
      <c r="B112" s="360">
        <f>'A4 Technique'!D215</f>
        <v>0.88043478260869568</v>
      </c>
      <c r="C112" s="36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399" zoomScale="60" zoomScaleNormal="100" workbookViewId="0">
      <selection activeCell="F700" sqref="F70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8"/>
      <c r="E1" s="448"/>
      <c r="F1" s="448"/>
      <c r="G1" s="448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9" t="s">
        <v>149</v>
      </c>
      <c r="B7" s="449"/>
      <c r="C7" s="449"/>
      <c r="D7" s="449"/>
      <c r="E7" s="449"/>
      <c r="F7" s="449"/>
      <c r="G7" s="93"/>
    </row>
    <row r="8" spans="1:7" ht="22.5" x14ac:dyDescent="0.45">
      <c r="A8" s="450" t="str">
        <f>'Page de garde'!D18</f>
        <v>CM Manouba</v>
      </c>
      <c r="B8" s="450"/>
      <c r="C8" s="450"/>
      <c r="D8" s="450"/>
      <c r="E8" s="450"/>
      <c r="F8" s="450"/>
      <c r="G8" s="93"/>
    </row>
    <row r="9" spans="1:7" ht="22.5" x14ac:dyDescent="0.45">
      <c r="A9" s="94" t="s">
        <v>39</v>
      </c>
      <c r="B9" s="451" t="s">
        <v>467</v>
      </c>
      <c r="C9" s="451"/>
      <c r="D9" s="451"/>
      <c r="E9" s="451"/>
      <c r="F9" s="451"/>
      <c r="G9" s="93"/>
    </row>
    <row r="10" spans="1:7" ht="22.5" x14ac:dyDescent="0.45">
      <c r="A10" s="95" t="s">
        <v>41</v>
      </c>
      <c r="B10" s="452" t="s">
        <v>468</v>
      </c>
      <c r="C10" s="452"/>
      <c r="D10" s="452"/>
      <c r="E10" s="452"/>
      <c r="F10" s="452"/>
      <c r="G10" s="93"/>
    </row>
    <row r="11" spans="1:7" ht="22.5" x14ac:dyDescent="0.45">
      <c r="A11" s="94" t="s">
        <v>40</v>
      </c>
      <c r="B11" s="453">
        <v>43711</v>
      </c>
      <c r="C11" s="453"/>
      <c r="D11" s="453"/>
      <c r="E11" s="453"/>
      <c r="F11" s="453"/>
      <c r="G11" s="93"/>
    </row>
    <row r="12" spans="1:7" ht="22.5" x14ac:dyDescent="0.45">
      <c r="A12" s="94" t="s">
        <v>198</v>
      </c>
      <c r="B12" s="454">
        <f>D719</f>
        <v>0.85531135531135527</v>
      </c>
      <c r="C12" s="454"/>
      <c r="D12" s="454"/>
      <c r="E12" s="454"/>
      <c r="F12" s="454"/>
      <c r="G12" s="93"/>
    </row>
    <row r="13" spans="1:7" ht="22.5" x14ac:dyDescent="0.45">
      <c r="A13" s="92"/>
      <c r="B13" s="90"/>
      <c r="C13" s="90"/>
      <c r="D13" s="448"/>
      <c r="E13" s="448"/>
      <c r="F13" s="448"/>
      <c r="G13" s="448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43711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4" t="s">
        <v>28</v>
      </c>
      <c r="B17" s="376" t="s">
        <v>29</v>
      </c>
      <c r="C17" s="376"/>
      <c r="D17" s="376" t="s">
        <v>42</v>
      </c>
      <c r="E17" s="377" t="s">
        <v>264</v>
      </c>
      <c r="F17" s="377" t="s">
        <v>294</v>
      </c>
      <c r="G17" s="96"/>
    </row>
    <row r="18" spans="1:8" ht="16.5" customHeight="1" x14ac:dyDescent="0.4">
      <c r="A18" s="374"/>
      <c r="B18" s="100" t="s">
        <v>32</v>
      </c>
      <c r="C18" s="100" t="s">
        <v>31</v>
      </c>
      <c r="D18" s="376"/>
      <c r="E18" s="377"/>
      <c r="F18" s="377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42" x14ac:dyDescent="0.4">
      <c r="A22" s="103" t="s">
        <v>156</v>
      </c>
      <c r="B22" s="104" t="s">
        <v>30</v>
      </c>
      <c r="C22" s="104"/>
      <c r="D22" s="105" t="s">
        <v>469</v>
      </c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216.75" customHeight="1" x14ac:dyDescent="0.4">
      <c r="A35" s="187" t="s">
        <v>454</v>
      </c>
      <c r="B35" s="104">
        <v>1</v>
      </c>
      <c r="C35" s="118" t="str">
        <f>IF(B35=0, -10, "0")</f>
        <v>0</v>
      </c>
      <c r="D35" s="105" t="s">
        <v>523</v>
      </c>
      <c r="E35" s="105" t="s">
        <v>524</v>
      </c>
      <c r="F35" s="105" t="s">
        <v>292</v>
      </c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1</v>
      </c>
      <c r="C43" s="104"/>
      <c r="D43" s="319">
        <v>0.66700000000000004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0.91666666666666663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30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0.9375</v>
      </c>
      <c r="E48" s="90"/>
      <c r="F48" s="96"/>
      <c r="G48" s="96"/>
    </row>
    <row r="49" spans="1:7" ht="21" x14ac:dyDescent="0.3">
      <c r="A49" s="407"/>
      <c r="B49" s="407"/>
      <c r="C49" s="407"/>
      <c r="D49" s="407"/>
      <c r="E49" s="407"/>
      <c r="F49" s="407"/>
      <c r="G49" s="407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43711</v>
      </c>
      <c r="B51" s="96"/>
      <c r="C51" s="96"/>
      <c r="D51" s="96"/>
      <c r="E51" s="90"/>
      <c r="F51" s="96"/>
      <c r="G51" s="96"/>
    </row>
    <row r="52" spans="1:7" ht="21" x14ac:dyDescent="0.4">
      <c r="A52" s="374" t="s">
        <v>28</v>
      </c>
      <c r="B52" s="376" t="s">
        <v>29</v>
      </c>
      <c r="C52" s="376"/>
      <c r="D52" s="376" t="s">
        <v>42</v>
      </c>
      <c r="E52" s="377" t="s">
        <v>264</v>
      </c>
      <c r="F52" s="377" t="s">
        <v>295</v>
      </c>
      <c r="G52" s="96"/>
    </row>
    <row r="53" spans="1:7" ht="21" x14ac:dyDescent="0.4">
      <c r="A53" s="374"/>
      <c r="B53" s="100" t="s">
        <v>32</v>
      </c>
      <c r="C53" s="100" t="s">
        <v>31</v>
      </c>
      <c r="D53" s="376"/>
      <c r="E53" s="377"/>
      <c r="F53" s="377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5"/>
      <c r="B64" s="446"/>
      <c r="C64" s="446"/>
      <c r="D64" s="446"/>
      <c r="E64" s="446"/>
      <c r="F64" s="446"/>
      <c r="G64" s="446"/>
    </row>
    <row r="65" spans="1:7" ht="43.5" customHeight="1" x14ac:dyDescent="0.4">
      <c r="A65" s="441" t="s">
        <v>341</v>
      </c>
      <c r="B65" s="441"/>
      <c r="C65" s="441"/>
      <c r="D65" s="441"/>
      <c r="E65" s="441"/>
      <c r="F65" s="441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5"/>
      <c r="B83" s="425"/>
      <c r="C83" s="425"/>
      <c r="D83" s="425"/>
      <c r="E83" s="425"/>
      <c r="F83" s="425"/>
      <c r="G83" s="425"/>
    </row>
    <row r="84" spans="1:7" ht="45" customHeight="1" x14ac:dyDescent="0.45">
      <c r="A84" s="447" t="s">
        <v>342</v>
      </c>
      <c r="B84" s="447"/>
      <c r="C84" s="447"/>
      <c r="D84" s="447"/>
      <c r="E84" s="447"/>
      <c r="F84" s="44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3"/>
      <c r="B101" s="434"/>
      <c r="C101" s="434"/>
      <c r="D101" s="434"/>
      <c r="E101" s="434"/>
      <c r="F101" s="440"/>
      <c r="G101" s="96"/>
    </row>
    <row r="102" spans="1:7" ht="46.5" customHeight="1" x14ac:dyDescent="0.4">
      <c r="A102" s="441" t="s">
        <v>343</v>
      </c>
      <c r="B102" s="441"/>
      <c r="C102" s="441"/>
      <c r="D102" s="441"/>
      <c r="E102" s="441"/>
      <c r="F102" s="441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3"/>
      <c r="B109" s="434"/>
      <c r="C109" s="434"/>
      <c r="D109" s="434"/>
      <c r="E109" s="434"/>
      <c r="F109" s="440"/>
      <c r="G109" s="96"/>
    </row>
    <row r="110" spans="1:7" ht="39.75" customHeight="1" x14ac:dyDescent="0.4">
      <c r="A110" s="441" t="s">
        <v>375</v>
      </c>
      <c r="B110" s="441"/>
      <c r="C110" s="441"/>
      <c r="D110" s="441"/>
      <c r="E110" s="441"/>
      <c r="F110" s="441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4"/>
      <c r="B118" s="434"/>
      <c r="C118" s="434"/>
      <c r="D118" s="434"/>
      <c r="E118" s="434"/>
      <c r="F118" s="434"/>
      <c r="G118" s="96"/>
    </row>
    <row r="119" spans="1:7" ht="22.5" x14ac:dyDescent="0.4">
      <c r="A119" s="441" t="s">
        <v>304</v>
      </c>
      <c r="B119" s="441"/>
      <c r="C119" s="441"/>
      <c r="D119" s="441"/>
      <c r="E119" s="441"/>
      <c r="F119" s="441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2"/>
      <c r="B130" s="442"/>
      <c r="C130" s="442"/>
      <c r="D130" s="442"/>
      <c r="E130" s="442"/>
      <c r="F130" s="442"/>
      <c r="G130" s="96"/>
    </row>
    <row r="131" spans="1:16384" ht="22.5" customHeight="1" x14ac:dyDescent="0.4">
      <c r="A131" s="443" t="s">
        <v>404</v>
      </c>
      <c r="B131" s="443"/>
      <c r="C131" s="443"/>
      <c r="D131" s="443"/>
      <c r="E131" s="443"/>
      <c r="F131" s="443"/>
      <c r="G131" s="96"/>
    </row>
    <row r="132" spans="1:16384" ht="22.5" customHeight="1" x14ac:dyDescent="0.4">
      <c r="A132" s="444"/>
      <c r="B132" s="444"/>
      <c r="C132" s="444"/>
      <c r="D132" s="444"/>
      <c r="E132" s="444"/>
      <c r="F132" s="444"/>
      <c r="G132" s="96"/>
    </row>
    <row r="133" spans="1:16384" s="258" customFormat="1" ht="22.5" customHeight="1" x14ac:dyDescent="0.25">
      <c r="A133" s="374" t="s">
        <v>28</v>
      </c>
      <c r="B133" s="376" t="s">
        <v>29</v>
      </c>
      <c r="C133" s="376"/>
      <c r="D133" s="376" t="s">
        <v>42</v>
      </c>
      <c r="E133" s="377" t="s">
        <v>264</v>
      </c>
      <c r="F133" s="377" t="s">
        <v>295</v>
      </c>
    </row>
    <row r="134" spans="1:16384" s="258" customFormat="1" ht="22.5" customHeight="1" x14ac:dyDescent="0.25">
      <c r="A134" s="374"/>
      <c r="B134" s="100" t="s">
        <v>32</v>
      </c>
      <c r="C134" s="100" t="s">
        <v>31</v>
      </c>
      <c r="D134" s="376"/>
      <c r="E134" s="377"/>
      <c r="F134" s="377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5" t="s">
        <v>441</v>
      </c>
      <c r="B137" s="435"/>
      <c r="C137" s="435"/>
      <c r="D137" s="435"/>
      <c r="E137" s="435"/>
      <c r="F137" s="43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2" t="s">
        <v>340</v>
      </c>
      <c r="B144" s="432"/>
      <c r="C144" s="432"/>
      <c r="D144" s="432"/>
      <c r="E144" s="432"/>
      <c r="F144" s="432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42" x14ac:dyDescent="0.4">
      <c r="A148" s="224" t="s">
        <v>330</v>
      </c>
      <c r="B148" s="252" t="s">
        <v>30</v>
      </c>
      <c r="C148" s="118" t="str">
        <f>IF(B148=0, -10, "0")</f>
        <v>0</v>
      </c>
      <c r="D148" s="107" t="s">
        <v>517</v>
      </c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3"/>
      <c r="B161" s="434"/>
      <c r="C161" s="434"/>
      <c r="D161" s="434"/>
      <c r="E161" s="434"/>
      <c r="F161" s="434"/>
      <c r="G161" s="96"/>
    </row>
    <row r="162" spans="1:7" ht="32.25" customHeight="1" x14ac:dyDescent="0.4">
      <c r="A162" s="435" t="s">
        <v>442</v>
      </c>
      <c r="B162" s="435"/>
      <c r="C162" s="435"/>
      <c r="D162" s="435"/>
      <c r="E162" s="435"/>
      <c r="F162" s="43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94.25" customHeight="1" x14ac:dyDescent="0.4">
      <c r="A166" s="107" t="s">
        <v>334</v>
      </c>
      <c r="B166" s="104">
        <v>1</v>
      </c>
      <c r="C166" s="107"/>
      <c r="D166" s="107" t="s">
        <v>525</v>
      </c>
      <c r="E166" s="105" t="s">
        <v>526</v>
      </c>
      <c r="F166" s="209" t="s">
        <v>292</v>
      </c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6"/>
      <c r="B172" s="437"/>
      <c r="C172" s="437"/>
      <c r="D172" s="437"/>
      <c r="E172" s="437"/>
      <c r="F172" s="437"/>
      <c r="G172" s="96"/>
    </row>
    <row r="173" spans="1:7" ht="32.25" customHeight="1" x14ac:dyDescent="0.4">
      <c r="A173" s="435" t="s">
        <v>304</v>
      </c>
      <c r="B173" s="435"/>
      <c r="C173" s="435"/>
      <c r="D173" s="435"/>
      <c r="E173" s="435"/>
      <c r="F173" s="43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84" x14ac:dyDescent="0.4">
      <c r="A178" s="107" t="s">
        <v>377</v>
      </c>
      <c r="B178" s="104">
        <v>1</v>
      </c>
      <c r="C178" s="107"/>
      <c r="D178" s="107" t="s">
        <v>476</v>
      </c>
      <c r="E178" s="107" t="s">
        <v>477</v>
      </c>
      <c r="F178" s="209" t="s">
        <v>292</v>
      </c>
      <c r="G178" s="96"/>
    </row>
    <row r="179" spans="1:7" ht="63" customHeight="1" x14ac:dyDescent="0.4">
      <c r="A179" s="107" t="s">
        <v>417</v>
      </c>
      <c r="B179" s="104" t="s">
        <v>30</v>
      </c>
      <c r="C179" s="107"/>
      <c r="D179" s="103" t="s">
        <v>470</v>
      </c>
      <c r="E179" s="103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0.66700000000000004</v>
      </c>
      <c r="E181" s="353"/>
      <c r="F181" s="353"/>
      <c r="G181" s="96"/>
    </row>
    <row r="182" spans="1:7" ht="22.5" x14ac:dyDescent="0.4">
      <c r="A182" s="231" t="s">
        <v>418</v>
      </c>
      <c r="B182" s="438"/>
      <c r="C182" s="439"/>
      <c r="D182" s="243">
        <f>SUM(B145:C160,B174:C181,B163:C171,B138:C142)</f>
        <v>63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0.95454545454545459</v>
      </c>
      <c r="E183" s="90"/>
      <c r="F183" s="96"/>
      <c r="G183" s="96"/>
    </row>
    <row r="184" spans="1:7" ht="21" x14ac:dyDescent="0.4">
      <c r="A184" s="431"/>
      <c r="B184" s="431"/>
      <c r="C184" s="431"/>
      <c r="D184" s="431"/>
      <c r="E184" s="431"/>
      <c r="F184" s="431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43711</v>
      </c>
      <c r="B186" s="96"/>
      <c r="C186" s="96"/>
      <c r="D186" s="96"/>
      <c r="E186" s="90"/>
      <c r="F186" s="96"/>
      <c r="G186" s="96"/>
    </row>
    <row r="187" spans="1:7" ht="21" x14ac:dyDescent="0.4">
      <c r="A187" s="374" t="s">
        <v>28</v>
      </c>
      <c r="B187" s="376" t="s">
        <v>29</v>
      </c>
      <c r="C187" s="376"/>
      <c r="D187" s="376" t="s">
        <v>42</v>
      </c>
      <c r="E187" s="377" t="s">
        <v>264</v>
      </c>
      <c r="F187" s="377" t="s">
        <v>295</v>
      </c>
      <c r="G187" s="96"/>
    </row>
    <row r="188" spans="1:7" ht="21" x14ac:dyDescent="0.4">
      <c r="A188" s="374"/>
      <c r="B188" s="100" t="s">
        <v>32</v>
      </c>
      <c r="C188" s="100" t="s">
        <v>31</v>
      </c>
      <c r="D188" s="376"/>
      <c r="E188" s="377"/>
      <c r="F188" s="377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81" t="s">
        <v>34</v>
      </c>
      <c r="B199" s="382"/>
      <c r="C199" s="383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7"/>
      <c r="B201" s="407"/>
      <c r="C201" s="407"/>
      <c r="D201" s="407"/>
      <c r="E201" s="407"/>
      <c r="F201" s="407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1" t="s">
        <v>34</v>
      </c>
      <c r="B223" s="382"/>
      <c r="C223" s="383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7"/>
      <c r="B225" s="407"/>
      <c r="C225" s="407"/>
      <c r="D225" s="407"/>
      <c r="E225" s="407"/>
      <c r="F225" s="407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8" t="s">
        <v>304</v>
      </c>
      <c r="B232" s="429"/>
      <c r="C232" s="429"/>
      <c r="D232" s="430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53"/>
      <c r="F240" s="353"/>
      <c r="G240" s="96"/>
    </row>
    <row r="241" spans="1:7" ht="21" x14ac:dyDescent="0.4">
      <c r="A241" s="381" t="s">
        <v>34</v>
      </c>
      <c r="B241" s="382"/>
      <c r="C241" s="383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7"/>
      <c r="B246" s="407"/>
      <c r="C246" s="407"/>
      <c r="D246" s="407"/>
      <c r="E246" s="407"/>
      <c r="F246" s="407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43711</v>
      </c>
      <c r="B248" s="96"/>
      <c r="C248" s="96"/>
      <c r="D248" s="96"/>
      <c r="E248" s="90"/>
      <c r="F248" s="96"/>
      <c r="G248" s="96"/>
    </row>
    <row r="249" spans="1:7" ht="21" x14ac:dyDescent="0.4">
      <c r="A249" s="374" t="s">
        <v>28</v>
      </c>
      <c r="B249" s="376" t="s">
        <v>29</v>
      </c>
      <c r="C249" s="376"/>
      <c r="D249" s="376" t="s">
        <v>42</v>
      </c>
      <c r="E249" s="377" t="s">
        <v>264</v>
      </c>
      <c r="F249" s="377" t="s">
        <v>295</v>
      </c>
      <c r="G249" s="96"/>
    </row>
    <row r="250" spans="1:7" ht="21" x14ac:dyDescent="0.4">
      <c r="A250" s="374"/>
      <c r="B250" s="100" t="s">
        <v>32</v>
      </c>
      <c r="C250" s="100" t="s">
        <v>31</v>
      </c>
      <c r="D250" s="376"/>
      <c r="E250" s="377"/>
      <c r="F250" s="377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1" t="s">
        <v>34</v>
      </c>
      <c r="B261" s="382"/>
      <c r="C261" s="383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42" x14ac:dyDescent="0.4">
      <c r="A266" s="103" t="s">
        <v>106</v>
      </c>
      <c r="B266" s="104">
        <v>1</v>
      </c>
      <c r="C266" s="104"/>
      <c r="D266" s="141" t="s">
        <v>471</v>
      </c>
      <c r="E266" s="105" t="s">
        <v>472</v>
      </c>
      <c r="F266" s="105" t="s">
        <v>292</v>
      </c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126" x14ac:dyDescent="0.4">
      <c r="A274" s="103" t="s">
        <v>116</v>
      </c>
      <c r="B274" s="104">
        <v>0</v>
      </c>
      <c r="C274" s="104"/>
      <c r="D274" s="103" t="s">
        <v>473</v>
      </c>
      <c r="E274" s="105" t="s">
        <v>474</v>
      </c>
      <c r="F274" s="105" t="s">
        <v>293</v>
      </c>
      <c r="G274" s="96"/>
    </row>
    <row r="275" spans="1:7" ht="84.7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527</v>
      </c>
      <c r="E275" s="105" t="s">
        <v>475</v>
      </c>
      <c r="F275" s="105" t="s">
        <v>292</v>
      </c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1"/>
      <c r="B286" s="391"/>
      <c r="C286" s="391"/>
      <c r="D286" s="391"/>
      <c r="E286" s="391"/>
      <c r="F286" s="391"/>
      <c r="G286" s="96"/>
    </row>
    <row r="287" spans="1:7" ht="31.5" customHeight="1" x14ac:dyDescent="0.4">
      <c r="A287" s="427" t="s">
        <v>304</v>
      </c>
      <c r="B287" s="427"/>
      <c r="C287" s="427"/>
      <c r="D287" s="427"/>
      <c r="E287" s="427"/>
      <c r="F287" s="427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357" t="s">
        <v>470</v>
      </c>
      <c r="E290" s="357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39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0.6964285714285714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55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0.76388888888888884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43711</v>
      </c>
      <c r="B303" s="96"/>
      <c r="C303" s="96"/>
      <c r="D303" s="96"/>
      <c r="E303" s="90"/>
      <c r="F303" s="96"/>
      <c r="G303" s="96"/>
    </row>
    <row r="304" spans="1:7" ht="21" x14ac:dyDescent="0.4">
      <c r="A304" s="374" t="s">
        <v>28</v>
      </c>
      <c r="B304" s="376" t="s">
        <v>29</v>
      </c>
      <c r="C304" s="376"/>
      <c r="D304" s="376" t="s">
        <v>42</v>
      </c>
      <c r="E304" s="377" t="s">
        <v>264</v>
      </c>
      <c r="F304" s="377" t="s">
        <v>295</v>
      </c>
      <c r="G304" s="96"/>
    </row>
    <row r="305" spans="1:7" ht="21" x14ac:dyDescent="0.4">
      <c r="A305" s="374"/>
      <c r="B305" s="100" t="s">
        <v>32</v>
      </c>
      <c r="C305" s="100" t="s">
        <v>31</v>
      </c>
      <c r="D305" s="376"/>
      <c r="E305" s="377"/>
      <c r="F305" s="377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74.25" customHeight="1" x14ac:dyDescent="0.4">
      <c r="A320" s="103" t="s">
        <v>143</v>
      </c>
      <c r="B320" s="104">
        <v>1</v>
      </c>
      <c r="C320" s="118"/>
      <c r="D320" s="141" t="s">
        <v>518</v>
      </c>
      <c r="E320" s="105" t="s">
        <v>478</v>
      </c>
      <c r="F320" s="105" t="s">
        <v>293</v>
      </c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89.75" x14ac:dyDescent="0.45">
      <c r="A322" s="170" t="s">
        <v>309</v>
      </c>
      <c r="B322" s="104">
        <v>0</v>
      </c>
      <c r="C322" s="118">
        <f>IF(B322=0, -10, "0")</f>
        <v>-10</v>
      </c>
      <c r="D322" s="156" t="s">
        <v>514</v>
      </c>
      <c r="E322" s="105" t="s">
        <v>515</v>
      </c>
      <c r="F322" s="105" t="s">
        <v>293</v>
      </c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05" x14ac:dyDescent="0.4">
      <c r="A332" s="173" t="s">
        <v>58</v>
      </c>
      <c r="B332" s="104">
        <v>1</v>
      </c>
      <c r="C332" s="118" t="str">
        <f>IF(B332=0, -10, "0")</f>
        <v>0</v>
      </c>
      <c r="D332" s="172" t="s">
        <v>479</v>
      </c>
      <c r="E332" s="105" t="s">
        <v>480</v>
      </c>
      <c r="F332" s="105" t="s">
        <v>293</v>
      </c>
      <c r="G332" s="96"/>
    </row>
    <row r="333" spans="1:7" ht="95.25" customHeight="1" x14ac:dyDescent="0.45">
      <c r="A333" s="229" t="s">
        <v>344</v>
      </c>
      <c r="B333" s="104">
        <v>1</v>
      </c>
      <c r="C333" s="118" t="str">
        <f>IF(B333=0, -5, "0")</f>
        <v>0</v>
      </c>
      <c r="D333" s="105" t="s">
        <v>481</v>
      </c>
      <c r="E333" s="354" t="s">
        <v>482</v>
      </c>
      <c r="F333" s="105" t="s">
        <v>292</v>
      </c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355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23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0.57499999999999996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12"/>
      <c r="B352" s="412"/>
      <c r="C352" s="412"/>
      <c r="D352" s="412"/>
      <c r="E352" s="412"/>
      <c r="F352" s="412"/>
      <c r="G352" s="412"/>
    </row>
    <row r="353" spans="1:7" ht="32.25" customHeight="1" x14ac:dyDescent="0.4">
      <c r="A353" s="426" t="s">
        <v>304</v>
      </c>
      <c r="B353" s="426"/>
      <c r="C353" s="426"/>
      <c r="D353" s="426"/>
      <c r="E353" s="426"/>
      <c r="F353" s="426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45" x14ac:dyDescent="0.4">
      <c r="A355" s="107" t="s">
        <v>296</v>
      </c>
      <c r="B355" s="104">
        <v>1</v>
      </c>
      <c r="C355" s="176"/>
      <c r="D355" s="176" t="s">
        <v>483</v>
      </c>
      <c r="E355" s="176" t="s">
        <v>477</v>
      </c>
      <c r="F355" s="105" t="s">
        <v>292</v>
      </c>
      <c r="G355" s="96"/>
    </row>
    <row r="356" spans="1:7" ht="63" customHeight="1" x14ac:dyDescent="0.4">
      <c r="A356" s="107" t="s">
        <v>362</v>
      </c>
      <c r="B356" s="104" t="s">
        <v>30</v>
      </c>
      <c r="C356" s="104"/>
      <c r="D356" s="357" t="s">
        <v>470</v>
      </c>
      <c r="E356" s="357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0.66700000000000004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28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0.93333333333333335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67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0.77906976744186052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43711</v>
      </c>
      <c r="B369" s="96"/>
      <c r="C369" s="96"/>
      <c r="D369" s="96"/>
      <c r="E369" s="90"/>
      <c r="F369" s="96"/>
      <c r="G369" s="96"/>
    </row>
    <row r="370" spans="1:7" ht="21" x14ac:dyDescent="0.4">
      <c r="A370" s="374" t="s">
        <v>28</v>
      </c>
      <c r="B370" s="376" t="s">
        <v>29</v>
      </c>
      <c r="C370" s="376"/>
      <c r="D370" s="376" t="s">
        <v>42</v>
      </c>
      <c r="E370" s="377" t="s">
        <v>264</v>
      </c>
      <c r="F370" s="377" t="s">
        <v>295</v>
      </c>
      <c r="G370" s="96"/>
    </row>
    <row r="371" spans="1:7" ht="21" x14ac:dyDescent="0.4">
      <c r="A371" s="374"/>
      <c r="B371" s="100" t="s">
        <v>32</v>
      </c>
      <c r="C371" s="100" t="s">
        <v>31</v>
      </c>
      <c r="D371" s="376"/>
      <c r="E371" s="377"/>
      <c r="F371" s="377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42" x14ac:dyDescent="0.4">
      <c r="A402" s="173" t="s">
        <v>132</v>
      </c>
      <c r="B402" s="104" t="s">
        <v>30</v>
      </c>
      <c r="C402" s="118" t="str">
        <f>IF(B402=0, -10, "0")</f>
        <v>0</v>
      </c>
      <c r="D402" s="156" t="s">
        <v>490</v>
      </c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4"/>
      <c r="B410" s="425"/>
      <c r="C410" s="425"/>
      <c r="D410" s="425"/>
      <c r="E410" s="425"/>
      <c r="F410" s="425"/>
      <c r="G410" s="425"/>
    </row>
    <row r="411" spans="1:7" ht="24.75" x14ac:dyDescent="0.4">
      <c r="A411" s="422" t="s">
        <v>313</v>
      </c>
      <c r="B411" s="422"/>
      <c r="C411" s="422"/>
      <c r="D411" s="422"/>
      <c r="E411" s="422"/>
      <c r="F411" s="422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63" customHeight="1" x14ac:dyDescent="0.4">
      <c r="A414" s="107" t="s">
        <v>362</v>
      </c>
      <c r="B414" s="104" t="s">
        <v>30</v>
      </c>
      <c r="C414" s="104"/>
      <c r="D414" s="141" t="s">
        <v>470</v>
      </c>
      <c r="E414" s="141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126" x14ac:dyDescent="0.4">
      <c r="A416" s="262" t="s">
        <v>396</v>
      </c>
      <c r="B416" s="104">
        <v>0</v>
      </c>
      <c r="C416" s="104"/>
      <c r="D416" s="156" t="s">
        <v>491</v>
      </c>
      <c r="E416" s="105" t="s">
        <v>492</v>
      </c>
      <c r="F416" s="105" t="s">
        <v>292</v>
      </c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1</v>
      </c>
      <c r="C419" s="104"/>
      <c r="D419" s="319">
        <v>0.5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49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0.94230769230769229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71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0.95945945945945943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43711</v>
      </c>
      <c r="B427" s="96"/>
      <c r="C427" s="96"/>
      <c r="D427" s="96"/>
      <c r="E427" s="90"/>
      <c r="F427" s="96"/>
      <c r="G427" s="96"/>
    </row>
    <row r="428" spans="1:7" ht="21" x14ac:dyDescent="0.4">
      <c r="A428" s="374" t="s">
        <v>28</v>
      </c>
      <c r="B428" s="376" t="s">
        <v>29</v>
      </c>
      <c r="C428" s="376"/>
      <c r="D428" s="376" t="s">
        <v>42</v>
      </c>
      <c r="E428" s="377" t="s">
        <v>264</v>
      </c>
      <c r="F428" s="377" t="s">
        <v>295</v>
      </c>
      <c r="G428" s="96"/>
    </row>
    <row r="429" spans="1:7" ht="21" x14ac:dyDescent="0.4">
      <c r="A429" s="374"/>
      <c r="B429" s="100" t="s">
        <v>32</v>
      </c>
      <c r="C429" s="100" t="s">
        <v>31</v>
      </c>
      <c r="D429" s="376"/>
      <c r="E429" s="377"/>
      <c r="F429" s="377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1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105.75" x14ac:dyDescent="0.45">
      <c r="A450" s="184" t="s">
        <v>48</v>
      </c>
      <c r="B450" s="104">
        <v>0</v>
      </c>
      <c r="C450" s="118">
        <f>IF(B450=0, -10, "0")</f>
        <v>-10</v>
      </c>
      <c r="D450" s="135" t="s">
        <v>484</v>
      </c>
      <c r="E450" s="105" t="s">
        <v>485</v>
      </c>
      <c r="F450" s="105" t="s">
        <v>292</v>
      </c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2" t="s">
        <v>304</v>
      </c>
      <c r="B459" s="422"/>
      <c r="C459" s="422"/>
      <c r="D459" s="422"/>
      <c r="E459" s="422"/>
      <c r="F459" s="422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1</v>
      </c>
      <c r="C466" s="104"/>
      <c r="D466" s="319">
        <v>0.5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26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0.61904761904761907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42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0.72413793103448276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3" t="s">
        <v>405</v>
      </c>
      <c r="B473" s="423"/>
      <c r="C473" s="423"/>
      <c r="D473" s="423"/>
      <c r="E473" s="423"/>
      <c r="F473" s="423"/>
      <c r="G473" s="96"/>
    </row>
    <row r="474" spans="1:7" ht="21" customHeight="1" x14ac:dyDescent="0.4">
      <c r="A474" s="191">
        <f>B11</f>
        <v>43711</v>
      </c>
      <c r="F474" s="2"/>
      <c r="G474" s="96"/>
    </row>
    <row r="475" spans="1:7" ht="21" x14ac:dyDescent="0.4">
      <c r="A475" s="408" t="s">
        <v>28</v>
      </c>
      <c r="B475" s="409" t="s">
        <v>29</v>
      </c>
      <c r="C475" s="409"/>
      <c r="D475" s="409" t="s">
        <v>42</v>
      </c>
      <c r="E475" s="410" t="s">
        <v>264</v>
      </c>
      <c r="F475" s="410" t="s">
        <v>295</v>
      </c>
      <c r="G475" s="96"/>
    </row>
    <row r="476" spans="1:7" ht="21" x14ac:dyDescent="0.4">
      <c r="A476" s="408"/>
      <c r="B476" s="254" t="s">
        <v>32</v>
      </c>
      <c r="C476" s="254" t="s">
        <v>31</v>
      </c>
      <c r="D476" s="409"/>
      <c r="E476" s="410"/>
      <c r="F476" s="410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3"/>
      <c r="B507" s="393"/>
      <c r="C507" s="393"/>
      <c r="D507" s="393"/>
      <c r="E507" s="393"/>
      <c r="F507" s="393"/>
      <c r="G507" s="393"/>
    </row>
    <row r="508" spans="1:7" ht="26.25" customHeight="1" x14ac:dyDescent="0.5">
      <c r="A508" s="288" t="s">
        <v>304</v>
      </c>
      <c r="B508" s="420"/>
      <c r="C508" s="420"/>
      <c r="D508" s="420"/>
      <c r="E508" s="420"/>
      <c r="F508" s="420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21" t="s">
        <v>97</v>
      </c>
      <c r="B520" s="421"/>
      <c r="C520" s="421"/>
      <c r="D520" s="421"/>
      <c r="E520" s="421"/>
      <c r="F520" s="421"/>
      <c r="G520" s="96"/>
    </row>
    <row r="521" spans="1:7" ht="22.5" customHeight="1" x14ac:dyDescent="0.4">
      <c r="A521" s="191">
        <f>B11</f>
        <v>43711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375" t="s">
        <v>29</v>
      </c>
      <c r="C522" s="417"/>
      <c r="D522" s="376" t="s">
        <v>42</v>
      </c>
      <c r="E522" s="377" t="s">
        <v>264</v>
      </c>
      <c r="F522" s="377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6"/>
      <c r="E523" s="377"/>
      <c r="F523" s="377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8"/>
      <c r="D525" s="418"/>
      <c r="E525" s="418"/>
      <c r="F525" s="419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81" t="s">
        <v>34</v>
      </c>
      <c r="B532" s="382"/>
      <c r="C532" s="383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81" t="s">
        <v>33</v>
      </c>
      <c r="B533" s="382"/>
      <c r="C533" s="383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7"/>
      <c r="B534" s="407"/>
      <c r="C534" s="407"/>
      <c r="D534" s="407"/>
      <c r="E534" s="407"/>
      <c r="F534" s="407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1"/>
      <c r="B546" s="412"/>
      <c r="C546" s="412"/>
      <c r="D546" s="412"/>
      <c r="E546" s="412"/>
      <c r="F546" s="412"/>
      <c r="G546" s="412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389" t="s">
        <v>34</v>
      </c>
      <c r="B556" s="389"/>
      <c r="C556" s="401"/>
      <c r="D556" s="327">
        <f>SUM(B548:C555,B536:C545)</f>
        <v>0</v>
      </c>
      <c r="E556" s="90"/>
      <c r="F556" s="96"/>
      <c r="G556" s="96"/>
    </row>
    <row r="557" spans="1:7" ht="21" x14ac:dyDescent="0.4">
      <c r="A557" s="389" t="s">
        <v>33</v>
      </c>
      <c r="B557" s="389"/>
      <c r="C557" s="389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7"/>
      <c r="B562" s="407"/>
      <c r="C562" s="407"/>
      <c r="D562" s="407"/>
      <c r="E562" s="407"/>
      <c r="F562" s="407"/>
      <c r="G562" s="96"/>
    </row>
    <row r="563" spans="1:7" ht="22.5" x14ac:dyDescent="0.45">
      <c r="A563" s="388" t="s">
        <v>19</v>
      </c>
      <c r="B563" s="388"/>
      <c r="C563" s="388"/>
      <c r="D563" s="388"/>
      <c r="E563" s="388"/>
      <c r="F563" s="388"/>
      <c r="G563" s="96"/>
    </row>
    <row r="564" spans="1:7" ht="22.5" x14ac:dyDescent="0.4">
      <c r="A564" s="198">
        <f>B11</f>
        <v>43711</v>
      </c>
      <c r="B564" s="96"/>
      <c r="C564" s="96"/>
      <c r="D564" s="280"/>
      <c r="E564" s="280"/>
      <c r="F564" s="280"/>
      <c r="G564" s="96"/>
    </row>
    <row r="565" spans="1:7" ht="21" x14ac:dyDescent="0.4">
      <c r="A565" s="408" t="s">
        <v>28</v>
      </c>
      <c r="B565" s="409" t="s">
        <v>29</v>
      </c>
      <c r="C565" s="409"/>
      <c r="D565" s="409" t="s">
        <v>42</v>
      </c>
      <c r="E565" s="410" t="s">
        <v>264</v>
      </c>
      <c r="F565" s="410" t="s">
        <v>295</v>
      </c>
      <c r="G565" s="96"/>
    </row>
    <row r="566" spans="1:7" ht="21" x14ac:dyDescent="0.4">
      <c r="A566" s="408"/>
      <c r="B566" s="254" t="s">
        <v>32</v>
      </c>
      <c r="C566" s="254" t="s">
        <v>31</v>
      </c>
      <c r="D566" s="409"/>
      <c r="E566" s="410"/>
      <c r="F566" s="41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8" t="s">
        <v>10</v>
      </c>
      <c r="B568" s="399"/>
      <c r="C568" s="399"/>
      <c r="D568" s="399"/>
      <c r="E568" s="399"/>
      <c r="F568" s="400"/>
      <c r="G568" s="96"/>
    </row>
    <row r="569" spans="1:7" ht="21" x14ac:dyDescent="0.4">
      <c r="A569" s="103" t="s">
        <v>86</v>
      </c>
      <c r="B569" s="104">
        <v>2</v>
      </c>
      <c r="C569" s="104"/>
      <c r="D569" s="105" t="s">
        <v>486</v>
      </c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 t="s">
        <v>487</v>
      </c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9" t="s">
        <v>34</v>
      </c>
      <c r="B578" s="389"/>
      <c r="C578" s="401"/>
      <c r="D578" s="327">
        <f>SUM(B569:C577)</f>
        <v>18</v>
      </c>
      <c r="E578" s="90"/>
      <c r="F578" s="96"/>
      <c r="G578" s="96"/>
    </row>
    <row r="579" spans="1:7" ht="21" x14ac:dyDescent="0.4">
      <c r="A579" s="389" t="s">
        <v>33</v>
      </c>
      <c r="B579" s="389"/>
      <c r="C579" s="389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2" t="s">
        <v>23</v>
      </c>
      <c r="B581" s="403"/>
      <c r="C581" s="403"/>
      <c r="D581" s="403"/>
      <c r="E581" s="403"/>
      <c r="F581" s="404"/>
      <c r="G581" s="96"/>
    </row>
    <row r="582" spans="1:7" ht="84" customHeight="1" x14ac:dyDescent="0.4">
      <c r="A582" s="103" t="s">
        <v>87</v>
      </c>
      <c r="B582" s="104">
        <v>1</v>
      </c>
      <c r="C582" s="104"/>
      <c r="D582" s="105" t="s">
        <v>519</v>
      </c>
      <c r="E582" s="105"/>
      <c r="F582" s="105" t="s">
        <v>293</v>
      </c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5" t="s">
        <v>370</v>
      </c>
      <c r="B588" s="406"/>
      <c r="C588" s="406"/>
      <c r="D588" s="406"/>
      <c r="E588" s="406"/>
      <c r="F588" s="406"/>
      <c r="G588" s="406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9" t="s">
        <v>34</v>
      </c>
      <c r="B596" s="389"/>
      <c r="C596" s="401"/>
      <c r="D596" s="327">
        <f>SUM(B589:C595,B582:C587)</f>
        <v>25</v>
      </c>
      <c r="E596" s="90"/>
      <c r="F596" s="96"/>
      <c r="G596" s="96"/>
    </row>
    <row r="597" spans="1:7" ht="21" x14ac:dyDescent="0.4">
      <c r="A597" s="389" t="s">
        <v>33</v>
      </c>
      <c r="B597" s="389"/>
      <c r="C597" s="389"/>
      <c r="D597" s="298">
        <f>D596/(COUNT(B582:C587,B589:C595)*2)</f>
        <v>0.96153846153846156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43</v>
      </c>
      <c r="E599" s="239"/>
      <c r="F599" s="239"/>
      <c r="G599" s="96"/>
    </row>
    <row r="600" spans="1:7" ht="22.5" x14ac:dyDescent="0.45">
      <c r="A600" s="395" t="s">
        <v>168</v>
      </c>
      <c r="B600" s="396"/>
      <c r="C600" s="397"/>
      <c r="D600" s="127">
        <f>D599/(COUNT(B569:C577,B589:C595,B582:C587)*2)</f>
        <v>0.97727272727272729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8" t="s">
        <v>8</v>
      </c>
      <c r="B602" s="388"/>
      <c r="C602" s="388"/>
      <c r="D602" s="388"/>
      <c r="E602" s="388"/>
      <c r="F602" s="388"/>
      <c r="G602" s="96"/>
    </row>
    <row r="603" spans="1:7" ht="22.5" x14ac:dyDescent="0.4">
      <c r="A603" s="129">
        <f>B11</f>
        <v>43711</v>
      </c>
      <c r="B603" s="96"/>
      <c r="C603" s="96"/>
      <c r="D603" s="114"/>
      <c r="E603" s="114"/>
      <c r="F603" s="114"/>
      <c r="G603" s="96"/>
    </row>
    <row r="604" spans="1:7" ht="21" x14ac:dyDescent="0.4">
      <c r="A604" s="374" t="s">
        <v>28</v>
      </c>
      <c r="B604" s="376" t="s">
        <v>29</v>
      </c>
      <c r="C604" s="376"/>
      <c r="D604" s="376" t="s">
        <v>42</v>
      </c>
      <c r="E604" s="377" t="s">
        <v>264</v>
      </c>
      <c r="F604" s="377" t="s">
        <v>295</v>
      </c>
      <c r="G604" s="96"/>
    </row>
    <row r="605" spans="1:7" ht="18.75" customHeight="1" x14ac:dyDescent="0.4">
      <c r="A605" s="374"/>
      <c r="B605" s="100" t="s">
        <v>32</v>
      </c>
      <c r="C605" s="100" t="s">
        <v>31</v>
      </c>
      <c r="D605" s="376"/>
      <c r="E605" s="377"/>
      <c r="F605" s="377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9"/>
      <c r="D607" s="379"/>
      <c r="E607" s="379"/>
      <c r="F607" s="380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9" t="s">
        <v>34</v>
      </c>
      <c r="B616" s="389"/>
      <c r="C616" s="389"/>
      <c r="D616" s="327">
        <f>SUM(B608:C615)</f>
        <v>16</v>
      </c>
      <c r="E616" s="390"/>
      <c r="F616" s="391"/>
      <c r="G616" s="96"/>
    </row>
    <row r="617" spans="1:7" ht="21" x14ac:dyDescent="0.4">
      <c r="A617" s="389" t="s">
        <v>33</v>
      </c>
      <c r="B617" s="389"/>
      <c r="C617" s="389"/>
      <c r="D617" s="298">
        <f>D616/(COUNT(B608:C615)*2)</f>
        <v>1</v>
      </c>
      <c r="E617" s="392"/>
      <c r="F617" s="393"/>
      <c r="G617" s="96"/>
    </row>
    <row r="618" spans="1:7" ht="21" x14ac:dyDescent="0.4">
      <c r="A618" s="128"/>
      <c r="B618" s="96"/>
      <c r="C618" s="394"/>
      <c r="D618" s="394"/>
      <c r="E618" s="394"/>
      <c r="F618" s="39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1" t="s">
        <v>34</v>
      </c>
      <c r="B629" s="382"/>
      <c r="C629" s="383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9"/>
      <c r="D632" s="379"/>
      <c r="E632" s="379"/>
      <c r="F632" s="380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1" t="s">
        <v>34</v>
      </c>
      <c r="B639" s="382"/>
      <c r="C639" s="383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4"/>
      <c r="B641" s="384"/>
      <c r="C641" s="384"/>
      <c r="D641" s="384"/>
      <c r="E641" s="384"/>
      <c r="F641" s="384"/>
      <c r="G641" s="384"/>
    </row>
    <row r="642" spans="1:7" ht="24.75" x14ac:dyDescent="0.4">
      <c r="A642" s="284" t="s">
        <v>26</v>
      </c>
      <c r="B642" s="379"/>
      <c r="C642" s="379"/>
      <c r="D642" s="379"/>
      <c r="E642" s="379"/>
      <c r="F642" s="380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168" x14ac:dyDescent="0.4">
      <c r="A648" s="199" t="s">
        <v>319</v>
      </c>
      <c r="B648" s="104">
        <v>0</v>
      </c>
      <c r="C648" s="118">
        <f>IF(B648=0, -10, "0")</f>
        <v>-10</v>
      </c>
      <c r="D648" s="241" t="s">
        <v>488</v>
      </c>
      <c r="E648" s="241" t="s">
        <v>489</v>
      </c>
      <c r="F648" s="105" t="s">
        <v>292</v>
      </c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5" t="s">
        <v>304</v>
      </c>
      <c r="B650" s="386"/>
      <c r="C650" s="386"/>
      <c r="D650" s="386"/>
      <c r="E650" s="386"/>
      <c r="F650" s="387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1</v>
      </c>
      <c r="C657" s="104"/>
      <c r="D657" s="319">
        <v>0.5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11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0.42307692307692307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57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0.79166666666666663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8" t="s">
        <v>346</v>
      </c>
      <c r="B665" s="388"/>
      <c r="C665" s="388"/>
      <c r="D665" s="388"/>
      <c r="E665" s="388"/>
      <c r="F665" s="388"/>
      <c r="G665" s="96"/>
    </row>
    <row r="666" spans="1:7" ht="21" x14ac:dyDescent="0.4">
      <c r="A666" s="198">
        <f>B11</f>
        <v>43711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4" t="s">
        <v>28</v>
      </c>
      <c r="B667" s="376" t="s">
        <v>29</v>
      </c>
      <c r="C667" s="376"/>
      <c r="D667" s="376" t="s">
        <v>42</v>
      </c>
      <c r="E667" s="377" t="s">
        <v>264</v>
      </c>
      <c r="F667" s="377" t="s">
        <v>295</v>
      </c>
      <c r="G667" s="96"/>
    </row>
    <row r="668" spans="1:7" ht="21" x14ac:dyDescent="0.4">
      <c r="A668" s="374"/>
      <c r="B668" s="100" t="s">
        <v>32</v>
      </c>
      <c r="C668" s="100" t="s">
        <v>31</v>
      </c>
      <c r="D668" s="376"/>
      <c r="E668" s="377"/>
      <c r="F668" s="377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63" x14ac:dyDescent="0.4">
      <c r="A672" s="139" t="s">
        <v>43</v>
      </c>
      <c r="B672" s="104">
        <v>1</v>
      </c>
      <c r="C672" s="118" t="str">
        <f>IF(B672=0, -5, "0")</f>
        <v>0</v>
      </c>
      <c r="D672" s="105" t="s">
        <v>493</v>
      </c>
      <c r="E672" s="105" t="s">
        <v>528</v>
      </c>
      <c r="F672" s="105" t="s">
        <v>293</v>
      </c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45" customHeight="1" x14ac:dyDescent="0.4">
      <c r="A680" s="192" t="s">
        <v>13</v>
      </c>
      <c r="B680" s="104">
        <v>2</v>
      </c>
      <c r="C680" s="216"/>
      <c r="D680" s="207" t="s">
        <v>529</v>
      </c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42" x14ac:dyDescent="0.4">
      <c r="A685" s="213" t="s">
        <v>374</v>
      </c>
      <c r="B685" s="104" t="s">
        <v>30</v>
      </c>
      <c r="C685" s="118"/>
      <c r="D685" s="356" t="s">
        <v>494</v>
      </c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25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0.8928571428571429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8" t="s">
        <v>439</v>
      </c>
      <c r="B693" s="378"/>
      <c r="C693" s="378"/>
      <c r="D693" s="378"/>
      <c r="E693" s="378"/>
      <c r="F693" s="378"/>
      <c r="G693" s="215"/>
    </row>
    <row r="694" spans="1:7" ht="21" customHeight="1" x14ac:dyDescent="0.4">
      <c r="A694" s="198">
        <f>B11</f>
        <v>43711</v>
      </c>
      <c r="B694" s="96"/>
      <c r="C694" s="96"/>
      <c r="D694" s="214"/>
      <c r="E694" s="214"/>
      <c r="F694" s="214"/>
      <c r="G694" s="215"/>
    </row>
    <row r="695" spans="1:7" ht="21" x14ac:dyDescent="0.4">
      <c r="A695" s="373" t="s">
        <v>28</v>
      </c>
      <c r="B695" s="375" t="s">
        <v>29</v>
      </c>
      <c r="C695" s="375"/>
      <c r="D695" s="376" t="s">
        <v>42</v>
      </c>
      <c r="E695" s="377" t="s">
        <v>264</v>
      </c>
      <c r="F695" s="377" t="s">
        <v>295</v>
      </c>
      <c r="G695" s="215"/>
    </row>
    <row r="696" spans="1:7" ht="21" x14ac:dyDescent="0.4">
      <c r="A696" s="374"/>
      <c r="B696" s="100" t="s">
        <v>32</v>
      </c>
      <c r="C696" s="100" t="s">
        <v>31</v>
      </c>
      <c r="D696" s="376"/>
      <c r="E696" s="377"/>
      <c r="F696" s="377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70" t="s">
        <v>299</v>
      </c>
      <c r="B698" s="371"/>
      <c r="C698" s="371"/>
      <c r="D698" s="371"/>
      <c r="E698" s="371"/>
      <c r="F698" s="372"/>
      <c r="G698" s="215"/>
    </row>
    <row r="699" spans="1:7" ht="21" x14ac:dyDescent="0.4">
      <c r="A699" s="133" t="s">
        <v>218</v>
      </c>
      <c r="B699" s="216">
        <v>2</v>
      </c>
      <c r="C699" s="216"/>
      <c r="D699" s="210" t="s">
        <v>495</v>
      </c>
      <c r="E699" s="210"/>
      <c r="F699" s="160" t="s">
        <v>292</v>
      </c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8"/>
      <c r="C704" s="369"/>
      <c r="D704" s="201">
        <f>SUM(B699:C703)</f>
        <v>8</v>
      </c>
      <c r="E704" s="90"/>
      <c r="F704" s="96"/>
      <c r="G704" s="96"/>
    </row>
    <row r="705" spans="1:7" ht="21" x14ac:dyDescent="0.4">
      <c r="A705" s="108" t="s">
        <v>33</v>
      </c>
      <c r="B705" s="368"/>
      <c r="C705" s="369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0" t="s">
        <v>300</v>
      </c>
      <c r="B707" s="371"/>
      <c r="C707" s="371"/>
      <c r="D707" s="371"/>
      <c r="E707" s="371"/>
      <c r="F707" s="372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217" t="s">
        <v>486</v>
      </c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0.6500999999999999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467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0.85531135531135527</v>
      </c>
      <c r="E719" s="3"/>
      <c r="F719" s="3"/>
    </row>
  </sheetData>
  <sheetProtection algorithmName="SHA-512" hashValue="WeQo83sPZTy4niv09rhopwO88ydyFkpUHblr4ELcn2u3J8qFYGJvDobDTk3t+XtvV9LQxvPZiu1WxB25Ar3nHg==" saltValue="dZ0nVfXwarBAapzZGkiu7g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582:B587 B163:B171 B203:B222 B105:B108 B374:B384 B643:B649 B85:B100 B30:B37 B536:B545 B548:B555 B526:B529 B120:B126 B670:B689 B531 B288:B295 B320:B338 B444:B458 B509:B515 B389:B409 B569:B577 B708:B710 B651:B657 B66:B82 B230:B231 B265:B285 B620:B628 B500:B506 B412:B419 B253:B260 B198 B699:B703 B63 B233:B240 B432:B439 B518:B519 B21:B25 B460:B466 B633:B638 B113:B117 B143 B308:B315 B479:B483 B485:B494 B608:B615 B496:B498 B56:B61 B103 B111 B145:B160 B191:B196 B227:B228 B174:B181 B589:B595 B343:B351 B354:B361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530 B197 B229 B499">
      <formula1>$B$1:$B$3</formula1>
    </dataValidation>
  </dataValidations>
  <pageMargins left="0.7" right="0.7" top="0.75" bottom="0.75" header="0.3" footer="0.3"/>
  <pageSetup paperSize="9" scale="33" orientation="portrait" r:id="rId1"/>
  <rowBreaks count="4" manualBreakCount="4">
    <brk id="80" max="6" man="1"/>
    <brk id="161" max="6" man="1"/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7" zoomScale="80" zoomScaleNormal="90" zoomScaleSheetLayoutView="80" workbookViewId="0">
      <selection activeCell="F207" sqref="F20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8"/>
      <c r="E1" s="478"/>
      <c r="F1" s="478"/>
      <c r="G1" s="478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9" t="s">
        <v>46</v>
      </c>
      <c r="B6" s="479"/>
      <c r="C6" s="479"/>
      <c r="D6" s="479"/>
      <c r="E6" s="479"/>
      <c r="F6" s="479"/>
      <c r="G6" s="79"/>
    </row>
    <row r="7" spans="1:7" s="2" customFormat="1" ht="21.75" customHeight="1" x14ac:dyDescent="0.45">
      <c r="A7" s="480" t="str">
        <f>'Page de garde'!D18</f>
        <v>CM Manouba</v>
      </c>
      <c r="B7" s="480"/>
      <c r="C7" s="480"/>
      <c r="D7" s="480"/>
      <c r="E7" s="480"/>
      <c r="F7" s="480"/>
      <c r="G7" s="79"/>
    </row>
    <row r="8" spans="1:7" s="2" customFormat="1" ht="24" x14ac:dyDescent="0.45">
      <c r="A8" s="4" t="s">
        <v>39</v>
      </c>
      <c r="B8" s="481" t="str">
        <f>'A3 Exploitation'!B9:F9</f>
        <v>M Dhia Mechlaoui</v>
      </c>
      <c r="C8" s="481"/>
      <c r="D8" s="481"/>
      <c r="E8" s="481"/>
      <c r="F8" s="481"/>
      <c r="G8" s="79"/>
    </row>
    <row r="9" spans="1:7" s="2" customFormat="1" ht="24" x14ac:dyDescent="0.45">
      <c r="A9" s="5" t="s">
        <v>41</v>
      </c>
      <c r="B9" s="482" t="str">
        <f>'A3 Exploitation'!B10:F10</f>
        <v>Directeur du magasin et chefs rayons</v>
      </c>
      <c r="C9" s="482"/>
      <c r="D9" s="482"/>
      <c r="E9" s="482"/>
      <c r="F9" s="482"/>
      <c r="G9" s="79"/>
    </row>
    <row r="10" spans="1:7" s="2" customFormat="1" ht="24" x14ac:dyDescent="0.45">
      <c r="A10" s="4" t="s">
        <v>40</v>
      </c>
      <c r="B10" s="477">
        <f>'A3 Exploitation'!B11:F11</f>
        <v>43711</v>
      </c>
      <c r="C10" s="477"/>
      <c r="D10" s="477"/>
      <c r="E10" s="477"/>
      <c r="F10" s="477"/>
      <c r="G10" s="79"/>
    </row>
    <row r="11" spans="1:7" s="2" customFormat="1" ht="24" x14ac:dyDescent="0.45">
      <c r="A11" s="4" t="s">
        <v>248</v>
      </c>
      <c r="B11" s="469">
        <f>D215</f>
        <v>0.79473684210526319</v>
      </c>
      <c r="C11" s="469"/>
      <c r="D11" s="469"/>
      <c r="E11" s="469"/>
      <c r="F11" s="469"/>
      <c r="G11" s="79"/>
    </row>
    <row r="12" spans="1:7" s="2" customFormat="1" ht="22.5" x14ac:dyDescent="0.45">
      <c r="A12" s="1"/>
      <c r="D12" s="448"/>
      <c r="E12" s="448"/>
      <c r="F12" s="448"/>
      <c r="G12" s="448"/>
    </row>
    <row r="13" spans="1:7" s="2" customFormat="1" ht="11.25" customHeight="1" x14ac:dyDescent="0.3">
      <c r="A13" s="470" t="s">
        <v>28</v>
      </c>
      <c r="B13" s="471" t="s">
        <v>29</v>
      </c>
      <c r="C13" s="471"/>
      <c r="D13" s="471" t="s">
        <v>42</v>
      </c>
      <c r="E13" s="471" t="s">
        <v>158</v>
      </c>
      <c r="F13" s="471" t="s">
        <v>159</v>
      </c>
    </row>
    <row r="14" spans="1:7" s="2" customFormat="1" ht="12.75" customHeight="1" x14ac:dyDescent="0.3">
      <c r="A14" s="470"/>
      <c r="B14" s="18" t="s">
        <v>32</v>
      </c>
      <c r="C14" s="18" t="s">
        <v>31</v>
      </c>
      <c r="D14" s="471"/>
      <c r="E14" s="471"/>
      <c r="F14" s="471"/>
      <c r="G14" s="78"/>
    </row>
    <row r="15" spans="1:7" x14ac:dyDescent="0.3">
      <c r="A15" s="472"/>
      <c r="B15" s="473"/>
      <c r="C15" s="473"/>
      <c r="D15" s="473"/>
      <c r="E15" s="473"/>
      <c r="F15" s="473"/>
    </row>
    <row r="16" spans="1:7" ht="19.5" x14ac:dyDescent="0.4">
      <c r="A16" s="474" t="s">
        <v>0</v>
      </c>
      <c r="B16" s="475"/>
      <c r="C16" s="475"/>
      <c r="D16" s="475"/>
      <c r="E16" s="475"/>
      <c r="F16" s="475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0</v>
      </c>
      <c r="C19" s="55"/>
      <c r="D19" s="56" t="s">
        <v>497</v>
      </c>
      <c r="E19" s="56" t="s">
        <v>498</v>
      </c>
      <c r="F19" s="55" t="s">
        <v>292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6" t="s">
        <v>34</v>
      </c>
      <c r="B22" s="460"/>
      <c r="C22" s="461"/>
      <c r="D22" s="330">
        <f>SUM(B17:C21)</f>
        <v>8</v>
      </c>
    </row>
    <row r="23" spans="1:7" x14ac:dyDescent="0.3">
      <c r="A23" s="455" t="s">
        <v>249</v>
      </c>
      <c r="B23" s="456"/>
      <c r="C23" s="457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 t="s">
        <v>292</v>
      </c>
    </row>
    <row r="27" spans="1:7" x14ac:dyDescent="0.3">
      <c r="A27" s="6" t="s">
        <v>77</v>
      </c>
      <c r="B27" s="55">
        <v>2</v>
      </c>
      <c r="C27" s="55"/>
      <c r="D27" s="56" t="s">
        <v>499</v>
      </c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14</v>
      </c>
    </row>
    <row r="34" spans="1:6" x14ac:dyDescent="0.3">
      <c r="A34" s="455" t="s">
        <v>249</v>
      </c>
      <c r="B34" s="456"/>
      <c r="C34" s="457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8" t="s">
        <v>178</v>
      </c>
      <c r="B36" s="459"/>
      <c r="C36" s="459"/>
      <c r="D36" s="459"/>
      <c r="E36" s="459"/>
      <c r="F36" s="45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4" t="s">
        <v>405</v>
      </c>
      <c r="B45" s="465"/>
      <c r="C45" s="465"/>
      <c r="D45" s="465"/>
      <c r="E45" s="465"/>
      <c r="F45" s="466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7" t="s">
        <v>19</v>
      </c>
      <c r="B61" s="468"/>
      <c r="C61" s="468"/>
      <c r="D61" s="468"/>
      <c r="E61" s="468"/>
      <c r="F61" s="468"/>
    </row>
    <row r="62" spans="1:6" ht="66" x14ac:dyDescent="0.3">
      <c r="A62" s="6" t="s">
        <v>224</v>
      </c>
      <c r="B62" s="55">
        <v>0</v>
      </c>
      <c r="C62" s="55"/>
      <c r="D62" s="56" t="s">
        <v>496</v>
      </c>
      <c r="E62" s="56" t="s">
        <v>500</v>
      </c>
      <c r="F62" s="55" t="s">
        <v>293</v>
      </c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10</v>
      </c>
    </row>
    <row r="69" spans="1:6" x14ac:dyDescent="0.3">
      <c r="A69" s="455" t="s">
        <v>249</v>
      </c>
      <c r="B69" s="456"/>
      <c r="C69" s="457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58" t="s">
        <v>8</v>
      </c>
      <c r="B71" s="459"/>
      <c r="C71" s="459"/>
      <c r="D71" s="459"/>
      <c r="E71" s="459"/>
      <c r="F71" s="459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99.75" x14ac:dyDescent="0.35">
      <c r="A76" s="25" t="s">
        <v>180</v>
      </c>
      <c r="B76" s="55">
        <v>0</v>
      </c>
      <c r="C76" s="6">
        <f>IF(B76=0, -5, "0")</f>
        <v>-5</v>
      </c>
      <c r="D76" s="56" t="s">
        <v>502</v>
      </c>
      <c r="E76" s="56" t="s">
        <v>501</v>
      </c>
      <c r="F76" s="55" t="s">
        <v>292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7</v>
      </c>
    </row>
    <row r="80" spans="1:6" x14ac:dyDescent="0.3">
      <c r="A80" s="455" t="s">
        <v>249</v>
      </c>
      <c r="B80" s="456"/>
      <c r="C80" s="457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58" t="s">
        <v>463</v>
      </c>
      <c r="B82" s="459"/>
      <c r="C82" s="459"/>
      <c r="D82" s="459"/>
      <c r="E82" s="459"/>
      <c r="F82" s="459"/>
    </row>
    <row r="83" spans="1:6" ht="19.5" x14ac:dyDescent="0.4">
      <c r="A83" s="6" t="s">
        <v>225</v>
      </c>
      <c r="B83" s="61">
        <v>2</v>
      </c>
      <c r="C83" s="62">
        <v>1</v>
      </c>
      <c r="D83" s="56"/>
      <c r="E83" s="63"/>
      <c r="F83" s="55" t="s">
        <v>292</v>
      </c>
    </row>
    <row r="84" spans="1:6" ht="19.5" x14ac:dyDescent="0.4">
      <c r="A84" s="6" t="s">
        <v>226</v>
      </c>
      <c r="B84" s="61">
        <v>2</v>
      </c>
      <c r="C84" s="62"/>
      <c r="D84" s="56"/>
      <c r="E84" s="56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19</v>
      </c>
    </row>
    <row r="101" spans="1:6" x14ac:dyDescent="0.3">
      <c r="A101" s="455" t="s">
        <v>249</v>
      </c>
      <c r="B101" s="456"/>
      <c r="C101" s="457"/>
      <c r="D101" s="17">
        <f>D100/(COUNT(B83:C99)*2)</f>
        <v>0.95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8" t="s">
        <v>170</v>
      </c>
      <c r="B103" s="459"/>
      <c r="C103" s="459"/>
      <c r="D103" s="459"/>
      <c r="E103" s="459"/>
      <c r="F103" s="45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8" t="s">
        <v>171</v>
      </c>
      <c r="B122" s="459"/>
      <c r="C122" s="459"/>
      <c r="D122" s="459"/>
      <c r="E122" s="459"/>
      <c r="F122" s="459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50.25" x14ac:dyDescent="0.35">
      <c r="A131" s="28" t="s">
        <v>266</v>
      </c>
      <c r="B131" s="69">
        <v>0</v>
      </c>
      <c r="C131" s="6">
        <f>IF(B131=0, -5, "0")</f>
        <v>-5</v>
      </c>
      <c r="D131" s="56" t="s">
        <v>505</v>
      </c>
      <c r="E131" s="56" t="s">
        <v>506</v>
      </c>
      <c r="F131" s="55" t="s">
        <v>292</v>
      </c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15</v>
      </c>
    </row>
    <row r="135" spans="1:6" x14ac:dyDescent="0.3">
      <c r="A135" s="455" t="s">
        <v>249</v>
      </c>
      <c r="B135" s="456"/>
      <c r="C135" s="457"/>
      <c r="D135" s="17">
        <f>D134/(COUNT(B123:C133)*2)</f>
        <v>0.625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8" t="s">
        <v>154</v>
      </c>
      <c r="B137" s="459"/>
      <c r="C137" s="459"/>
      <c r="D137" s="459"/>
      <c r="E137" s="459"/>
      <c r="F137" s="459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4.5" x14ac:dyDescent="0.4">
      <c r="A142" s="6" t="s">
        <v>246</v>
      </c>
      <c r="B142" s="70">
        <v>1</v>
      </c>
      <c r="C142" s="62"/>
      <c r="D142" s="6" t="s">
        <v>507</v>
      </c>
      <c r="E142" s="7" t="s">
        <v>520</v>
      </c>
      <c r="F142" s="55" t="s">
        <v>293</v>
      </c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66.75" x14ac:dyDescent="0.35">
      <c r="A148" s="27" t="s">
        <v>270</v>
      </c>
      <c r="B148" s="70">
        <v>0</v>
      </c>
      <c r="C148" s="6">
        <f>IF(B148=0, -5, "0")</f>
        <v>-5</v>
      </c>
      <c r="D148" s="7" t="s">
        <v>521</v>
      </c>
      <c r="E148" s="7" t="s">
        <v>516</v>
      </c>
      <c r="F148" s="55"/>
    </row>
    <row r="149" spans="1:6" x14ac:dyDescent="0.3">
      <c r="A149" s="455" t="s">
        <v>34</v>
      </c>
      <c r="B149" s="456"/>
      <c r="C149" s="457"/>
      <c r="D149" s="329">
        <f>SUM(B138:C148)</f>
        <v>14</v>
      </c>
    </row>
    <row r="150" spans="1:6" x14ac:dyDescent="0.3">
      <c r="A150" s="455" t="s">
        <v>249</v>
      </c>
      <c r="B150" s="456"/>
      <c r="C150" s="457"/>
      <c r="D150" s="16">
        <f>D149/(COUNT(B138:C148)*2)</f>
        <v>0.58333333333333337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8" t="s">
        <v>61</v>
      </c>
      <c r="B152" s="459"/>
      <c r="C152" s="459"/>
      <c r="D152" s="459"/>
      <c r="E152" s="459"/>
      <c r="F152" s="459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 t="s">
        <v>292</v>
      </c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24</v>
      </c>
    </row>
    <row r="166" spans="1:6" x14ac:dyDescent="0.3">
      <c r="A166" s="455" t="s">
        <v>249</v>
      </c>
      <c r="B166" s="456"/>
      <c r="C166" s="457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8" t="s">
        <v>176</v>
      </c>
      <c r="B168" s="459"/>
      <c r="C168" s="459"/>
      <c r="D168" s="459"/>
      <c r="E168" s="459"/>
      <c r="F168" s="45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 t="s">
        <v>292</v>
      </c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5" t="s">
        <v>34</v>
      </c>
      <c r="B177" s="460"/>
      <c r="C177" s="461"/>
      <c r="D177" s="330">
        <f>SUM(B169:C176)</f>
        <v>16</v>
      </c>
    </row>
    <row r="178" spans="1:6" x14ac:dyDescent="0.3">
      <c r="A178" s="455" t="s">
        <v>249</v>
      </c>
      <c r="B178" s="456"/>
      <c r="C178" s="457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8" t="s">
        <v>64</v>
      </c>
      <c r="B180" s="459"/>
      <c r="C180" s="459"/>
      <c r="D180" s="459"/>
      <c r="E180" s="459"/>
      <c r="F180" s="459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503</v>
      </c>
      <c r="E182" s="56" t="s">
        <v>504</v>
      </c>
      <c r="F182" s="55" t="s">
        <v>292</v>
      </c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7</v>
      </c>
    </row>
    <row r="186" spans="1:6" x14ac:dyDescent="0.3">
      <c r="A186" s="455" t="s">
        <v>249</v>
      </c>
      <c r="B186" s="456"/>
      <c r="C186" s="457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2" t="s">
        <v>15</v>
      </c>
      <c r="B188" s="463"/>
      <c r="C188" s="463"/>
      <c r="D188" s="463"/>
      <c r="E188" s="463"/>
      <c r="F188" s="463"/>
    </row>
    <row r="189" spans="1:6" ht="49.5" x14ac:dyDescent="0.3">
      <c r="A189" s="6" t="s">
        <v>150</v>
      </c>
      <c r="B189" s="55">
        <v>1</v>
      </c>
      <c r="C189" s="55"/>
      <c r="D189" s="7" t="s">
        <v>513</v>
      </c>
      <c r="E189" s="55"/>
      <c r="F189" s="55" t="s">
        <v>292</v>
      </c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66" x14ac:dyDescent="0.3">
      <c r="A191" s="26" t="s">
        <v>165</v>
      </c>
      <c r="B191" s="55">
        <v>1</v>
      </c>
      <c r="C191" s="55"/>
      <c r="D191" s="56" t="s">
        <v>522</v>
      </c>
      <c r="E191" s="56" t="s">
        <v>512</v>
      </c>
      <c r="F191" s="55" t="s">
        <v>292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6</v>
      </c>
    </row>
    <row r="194" spans="1:7" x14ac:dyDescent="0.3">
      <c r="A194" s="455" t="s">
        <v>249</v>
      </c>
      <c r="B194" s="456"/>
      <c r="C194" s="457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8" t="s">
        <v>65</v>
      </c>
      <c r="B196" s="459"/>
      <c r="C196" s="459"/>
      <c r="D196" s="459"/>
      <c r="E196" s="459"/>
      <c r="F196" s="459"/>
    </row>
    <row r="197" spans="1:7" ht="33" x14ac:dyDescent="0.3">
      <c r="A197" s="26" t="s">
        <v>268</v>
      </c>
      <c r="B197" s="55">
        <v>0</v>
      </c>
      <c r="C197" s="55"/>
      <c r="D197" s="56" t="s">
        <v>494</v>
      </c>
      <c r="E197" s="56" t="s">
        <v>508</v>
      </c>
      <c r="F197" s="55" t="s">
        <v>293</v>
      </c>
    </row>
    <row r="198" spans="1:7" ht="33" customHeight="1" x14ac:dyDescent="0.3">
      <c r="A198" s="26" t="s">
        <v>179</v>
      </c>
      <c r="B198" s="55">
        <v>1</v>
      </c>
      <c r="C198" s="55"/>
      <c r="D198" s="56" t="s">
        <v>509</v>
      </c>
      <c r="E198" s="39" t="s">
        <v>510</v>
      </c>
      <c r="F198" s="55" t="s">
        <v>293</v>
      </c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 t="s">
        <v>511</v>
      </c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7</v>
      </c>
    </row>
    <row r="203" spans="1:7" x14ac:dyDescent="0.3">
      <c r="A203" s="455" t="s">
        <v>249</v>
      </c>
      <c r="B203" s="456"/>
      <c r="C203" s="457"/>
      <c r="D203" s="17">
        <f>D202/(COUNT(B197:C201)*2)</f>
        <v>0.7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8" t="s">
        <v>175</v>
      </c>
      <c r="B205" s="459"/>
      <c r="C205" s="459"/>
      <c r="D205" s="459"/>
      <c r="E205" s="459"/>
      <c r="F205" s="459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 t="s">
        <v>292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4</v>
      </c>
    </row>
    <row r="211" spans="1:6" x14ac:dyDescent="0.3">
      <c r="A211" s="455" t="s">
        <v>249</v>
      </c>
      <c r="B211" s="456"/>
      <c r="C211" s="457"/>
      <c r="D211" s="17">
        <f>D210/(COUNT(B206:C209)*2)</f>
        <v>1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151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0.79473684210526319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38:B148 B46:B57 B17:B21 B37:B41 B26:B32 B189:B192 B72:B78 B104:B117 B206:B209 B62:B67 B123:B133 B153:B164 B169:B176 B181:B184 B197:B201 B83:B99">
      <formula1>$B$1:$B$4</formula1>
    </dataValidation>
  </dataValidations>
  <pageMargins left="0.7" right="0.7" top="0.75" bottom="0.75" header="0.3" footer="0.3"/>
  <pageSetup paperSize="9" scale="49" orientation="portrait" r:id="rId1"/>
  <rowBreaks count="2" manualBreakCount="2">
    <brk id="70" max="5" man="1"/>
    <brk id="80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8"/>
      <c r="E1" s="448"/>
      <c r="F1" s="448"/>
      <c r="G1" s="448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9" t="s">
        <v>149</v>
      </c>
      <c r="B7" s="449"/>
      <c r="C7" s="449"/>
      <c r="D7" s="449"/>
      <c r="E7" s="449"/>
      <c r="F7" s="449"/>
      <c r="G7" s="93"/>
    </row>
    <row r="8" spans="1:7" ht="22.5" x14ac:dyDescent="0.45">
      <c r="A8" s="450" t="str">
        <f>'Page de garde'!D18</f>
        <v>CM Manouba</v>
      </c>
      <c r="B8" s="450"/>
      <c r="C8" s="450"/>
      <c r="D8" s="450"/>
      <c r="E8" s="450"/>
      <c r="F8" s="450"/>
      <c r="G8" s="93"/>
    </row>
    <row r="9" spans="1:7" ht="22.5" x14ac:dyDescent="0.45">
      <c r="A9" s="94" t="s">
        <v>39</v>
      </c>
      <c r="B9" s="451" t="s">
        <v>567</v>
      </c>
      <c r="C9" s="451"/>
      <c r="D9" s="451"/>
      <c r="E9" s="451"/>
      <c r="F9" s="451"/>
      <c r="G9" s="93"/>
    </row>
    <row r="10" spans="1:7" ht="22.5" x14ac:dyDescent="0.45">
      <c r="A10" s="95" t="s">
        <v>41</v>
      </c>
      <c r="B10" s="452" t="s">
        <v>568</v>
      </c>
      <c r="C10" s="452"/>
      <c r="D10" s="452"/>
      <c r="E10" s="452"/>
      <c r="F10" s="452"/>
      <c r="G10" s="93"/>
    </row>
    <row r="11" spans="1:7" ht="22.5" x14ac:dyDescent="0.45">
      <c r="A11" s="94" t="s">
        <v>40</v>
      </c>
      <c r="B11" s="453">
        <v>43805</v>
      </c>
      <c r="C11" s="453"/>
      <c r="D11" s="453"/>
      <c r="E11" s="453"/>
      <c r="F11" s="453"/>
      <c r="G11" s="93"/>
    </row>
    <row r="12" spans="1:7" ht="22.5" x14ac:dyDescent="0.45">
      <c r="A12" s="94" t="s">
        <v>198</v>
      </c>
      <c r="B12" s="454">
        <f>D719</f>
        <v>0.91335740072202165</v>
      </c>
      <c r="C12" s="454"/>
      <c r="D12" s="454"/>
      <c r="E12" s="454"/>
      <c r="F12" s="454"/>
      <c r="G12" s="93"/>
    </row>
    <row r="13" spans="1:7" ht="22.5" x14ac:dyDescent="0.45">
      <c r="A13" s="92"/>
      <c r="B13" s="90"/>
      <c r="C13" s="90"/>
      <c r="D13" s="448"/>
      <c r="E13" s="448"/>
      <c r="F13" s="448"/>
      <c r="G13" s="448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43805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4" t="s">
        <v>28</v>
      </c>
      <c r="B17" s="376" t="s">
        <v>29</v>
      </c>
      <c r="C17" s="376"/>
      <c r="D17" s="376" t="s">
        <v>42</v>
      </c>
      <c r="E17" s="377" t="s">
        <v>264</v>
      </c>
      <c r="F17" s="377" t="s">
        <v>294</v>
      </c>
      <c r="G17" s="96"/>
    </row>
    <row r="18" spans="1:8" ht="16.5" customHeight="1" x14ac:dyDescent="0.4">
      <c r="A18" s="374"/>
      <c r="B18" s="100" t="s">
        <v>32</v>
      </c>
      <c r="C18" s="100" t="s">
        <v>31</v>
      </c>
      <c r="D18" s="376"/>
      <c r="E18" s="377"/>
      <c r="F18" s="377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COUNTIF('A3 Exploitation'!F21:F42,"ok")</f>
        <v>1</v>
      </c>
      <c r="F43" s="321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7"/>
      <c r="B49" s="407"/>
      <c r="C49" s="407"/>
      <c r="D49" s="407"/>
      <c r="E49" s="407"/>
      <c r="F49" s="407"/>
      <c r="G49" s="407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43805</v>
      </c>
      <c r="B51" s="96"/>
      <c r="C51" s="96"/>
      <c r="D51" s="96"/>
      <c r="E51" s="90"/>
      <c r="F51" s="96"/>
      <c r="G51" s="96"/>
    </row>
    <row r="52" spans="1:7" ht="21" x14ac:dyDescent="0.4">
      <c r="A52" s="374" t="s">
        <v>28</v>
      </c>
      <c r="B52" s="376" t="s">
        <v>29</v>
      </c>
      <c r="C52" s="376"/>
      <c r="D52" s="376" t="s">
        <v>42</v>
      </c>
      <c r="E52" s="377" t="s">
        <v>264</v>
      </c>
      <c r="F52" s="377" t="s">
        <v>295</v>
      </c>
      <c r="G52" s="96"/>
    </row>
    <row r="53" spans="1:7" ht="21" x14ac:dyDescent="0.4">
      <c r="A53" s="374"/>
      <c r="B53" s="100" t="s">
        <v>32</v>
      </c>
      <c r="C53" s="100" t="s">
        <v>31</v>
      </c>
      <c r="D53" s="376"/>
      <c r="E53" s="377"/>
      <c r="F53" s="377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5"/>
      <c r="B64" s="446"/>
      <c r="C64" s="446"/>
      <c r="D64" s="446"/>
      <c r="E64" s="446"/>
      <c r="F64" s="446"/>
      <c r="G64" s="446"/>
    </row>
    <row r="65" spans="1:7" ht="43.5" customHeight="1" x14ac:dyDescent="0.4">
      <c r="A65" s="441" t="s">
        <v>341</v>
      </c>
      <c r="B65" s="441"/>
      <c r="C65" s="441"/>
      <c r="D65" s="441"/>
      <c r="E65" s="441"/>
      <c r="F65" s="441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5"/>
      <c r="B83" s="425"/>
      <c r="C83" s="425"/>
      <c r="D83" s="425"/>
      <c r="E83" s="425"/>
      <c r="F83" s="425"/>
      <c r="G83" s="425"/>
    </row>
    <row r="84" spans="1:7" ht="45" customHeight="1" x14ac:dyDescent="0.45">
      <c r="A84" s="447" t="s">
        <v>342</v>
      </c>
      <c r="B84" s="447"/>
      <c r="C84" s="447"/>
      <c r="D84" s="447"/>
      <c r="E84" s="447"/>
      <c r="F84" s="44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3"/>
      <c r="B101" s="434"/>
      <c r="C101" s="434"/>
      <c r="D101" s="434"/>
      <c r="E101" s="434"/>
      <c r="F101" s="440"/>
      <c r="G101" s="96"/>
    </row>
    <row r="102" spans="1:7" ht="46.5" customHeight="1" x14ac:dyDescent="0.4">
      <c r="A102" s="441" t="s">
        <v>343</v>
      </c>
      <c r="B102" s="441"/>
      <c r="C102" s="441"/>
      <c r="D102" s="441"/>
      <c r="E102" s="441"/>
      <c r="F102" s="441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3"/>
      <c r="B109" s="434"/>
      <c r="C109" s="434"/>
      <c r="D109" s="434"/>
      <c r="E109" s="434"/>
      <c r="F109" s="440"/>
      <c r="G109" s="96"/>
    </row>
    <row r="110" spans="1:7" ht="39.75" customHeight="1" x14ac:dyDescent="0.4">
      <c r="A110" s="441" t="s">
        <v>375</v>
      </c>
      <c r="B110" s="441"/>
      <c r="C110" s="441"/>
      <c r="D110" s="441"/>
      <c r="E110" s="441"/>
      <c r="F110" s="441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4"/>
      <c r="B118" s="434"/>
      <c r="C118" s="434"/>
      <c r="D118" s="434"/>
      <c r="E118" s="434"/>
      <c r="F118" s="434"/>
      <c r="G118" s="96"/>
    </row>
    <row r="119" spans="1:7" ht="22.5" x14ac:dyDescent="0.4">
      <c r="A119" s="441" t="s">
        <v>304</v>
      </c>
      <c r="B119" s="441"/>
      <c r="C119" s="441"/>
      <c r="D119" s="441"/>
      <c r="E119" s="441"/>
      <c r="F119" s="441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2"/>
      <c r="B130" s="442"/>
      <c r="C130" s="442"/>
      <c r="D130" s="442"/>
      <c r="E130" s="442"/>
      <c r="F130" s="442"/>
      <c r="G130" s="96"/>
    </row>
    <row r="131" spans="1:16384" ht="22.5" customHeight="1" x14ac:dyDescent="0.4">
      <c r="A131" s="443" t="s">
        <v>404</v>
      </c>
      <c r="B131" s="443"/>
      <c r="C131" s="443"/>
      <c r="D131" s="443"/>
      <c r="E131" s="443"/>
      <c r="F131" s="443"/>
      <c r="G131" s="96"/>
    </row>
    <row r="132" spans="1:16384" ht="22.5" customHeight="1" x14ac:dyDescent="0.4">
      <c r="A132" s="444"/>
      <c r="B132" s="444"/>
      <c r="C132" s="444"/>
      <c r="D132" s="444"/>
      <c r="E132" s="444"/>
      <c r="F132" s="444"/>
      <c r="G132" s="96"/>
    </row>
    <row r="133" spans="1:16384" s="258" customFormat="1" ht="22.5" customHeight="1" x14ac:dyDescent="0.25">
      <c r="A133" s="374" t="s">
        <v>28</v>
      </c>
      <c r="B133" s="376" t="s">
        <v>29</v>
      </c>
      <c r="C133" s="376"/>
      <c r="D133" s="376" t="s">
        <v>42</v>
      </c>
      <c r="E133" s="377" t="s">
        <v>264</v>
      </c>
      <c r="F133" s="377" t="s">
        <v>295</v>
      </c>
    </row>
    <row r="134" spans="1:16384" s="258" customFormat="1" ht="22.5" customHeight="1" x14ac:dyDescent="0.25">
      <c r="A134" s="374"/>
      <c r="B134" s="100" t="s">
        <v>32</v>
      </c>
      <c r="C134" s="100" t="s">
        <v>31</v>
      </c>
      <c r="D134" s="376"/>
      <c r="E134" s="377"/>
      <c r="F134" s="377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5" t="s">
        <v>441</v>
      </c>
      <c r="B137" s="435"/>
      <c r="C137" s="435"/>
      <c r="D137" s="435"/>
      <c r="E137" s="435"/>
      <c r="F137" s="43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2" t="s">
        <v>340</v>
      </c>
      <c r="B144" s="432"/>
      <c r="C144" s="432"/>
      <c r="D144" s="432"/>
      <c r="E144" s="432"/>
      <c r="F144" s="432"/>
      <c r="G144" s="96"/>
    </row>
    <row r="145" spans="1:7" ht="42" x14ac:dyDescent="0.4">
      <c r="A145" s="149" t="s">
        <v>327</v>
      </c>
      <c r="B145" s="252">
        <v>0</v>
      </c>
      <c r="C145" s="149"/>
      <c r="D145" s="149" t="s">
        <v>530</v>
      </c>
      <c r="E145" s="149" t="s">
        <v>531</v>
      </c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90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90"/>
      <c r="E160" s="107"/>
      <c r="F160" s="209"/>
      <c r="G160" s="96"/>
    </row>
    <row r="161" spans="1:7" ht="21" x14ac:dyDescent="0.4">
      <c r="A161" s="433"/>
      <c r="B161" s="434"/>
      <c r="C161" s="434"/>
      <c r="D161" s="434"/>
      <c r="E161" s="434"/>
      <c r="F161" s="434"/>
      <c r="G161" s="96"/>
    </row>
    <row r="162" spans="1:7" ht="32.25" customHeight="1" x14ac:dyDescent="0.4">
      <c r="A162" s="435" t="s">
        <v>442</v>
      </c>
      <c r="B162" s="435"/>
      <c r="C162" s="435"/>
      <c r="D162" s="435"/>
      <c r="E162" s="435"/>
      <c r="F162" s="43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6"/>
      <c r="B172" s="437"/>
      <c r="C172" s="437"/>
      <c r="D172" s="437"/>
      <c r="E172" s="437"/>
      <c r="F172" s="437"/>
      <c r="G172" s="96"/>
    </row>
    <row r="173" spans="1:7" ht="32.25" customHeight="1" x14ac:dyDescent="0.4">
      <c r="A173" s="435" t="s">
        <v>304</v>
      </c>
      <c r="B173" s="435"/>
      <c r="C173" s="435"/>
      <c r="D173" s="435"/>
      <c r="E173" s="435"/>
      <c r="F173" s="43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f>IFERROR(E181/F181,"N.A")</f>
        <v>1</v>
      </c>
      <c r="E181" s="321">
        <f>COUNTIF('A3 Exploitation'!F138:F180,"ok")</f>
        <v>2</v>
      </c>
      <c r="F181" s="321">
        <f>COUNTA('A3 Exploitation'!F138:F180)</f>
        <v>2</v>
      </c>
      <c r="G181" s="96"/>
    </row>
    <row r="182" spans="1:7" ht="22.5" x14ac:dyDescent="0.4">
      <c r="A182" s="231" t="s">
        <v>418</v>
      </c>
      <c r="B182" s="438"/>
      <c r="C182" s="439"/>
      <c r="D182" s="243">
        <f>SUM(B145:C160,B174:C181,B163:C171,B138:C142)</f>
        <v>68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0.97142857142857142</v>
      </c>
      <c r="E183" s="90"/>
      <c r="F183" s="96"/>
      <c r="G183" s="96"/>
    </row>
    <row r="184" spans="1:7" ht="21" x14ac:dyDescent="0.4">
      <c r="A184" s="431"/>
      <c r="B184" s="431"/>
      <c r="C184" s="431"/>
      <c r="D184" s="431"/>
      <c r="E184" s="431"/>
      <c r="F184" s="431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43805</v>
      </c>
      <c r="B186" s="96"/>
      <c r="C186" s="96"/>
      <c r="D186" s="96"/>
      <c r="E186" s="90"/>
      <c r="F186" s="96"/>
      <c r="G186" s="96"/>
    </row>
    <row r="187" spans="1:7" ht="21" x14ac:dyDescent="0.4">
      <c r="A187" s="374" t="s">
        <v>28</v>
      </c>
      <c r="B187" s="376" t="s">
        <v>29</v>
      </c>
      <c r="C187" s="376"/>
      <c r="D187" s="376" t="s">
        <v>42</v>
      </c>
      <c r="E187" s="377" t="s">
        <v>264</v>
      </c>
      <c r="F187" s="377" t="s">
        <v>295</v>
      </c>
      <c r="G187" s="96"/>
    </row>
    <row r="188" spans="1:7" ht="21" x14ac:dyDescent="0.4">
      <c r="A188" s="374"/>
      <c r="B188" s="100" t="s">
        <v>32</v>
      </c>
      <c r="C188" s="100" t="s">
        <v>31</v>
      </c>
      <c r="D188" s="376"/>
      <c r="E188" s="377"/>
      <c r="F188" s="377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81" t="s">
        <v>34</v>
      </c>
      <c r="B199" s="382"/>
      <c r="C199" s="383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7"/>
      <c r="B201" s="407"/>
      <c r="C201" s="407"/>
      <c r="D201" s="407"/>
      <c r="E201" s="407"/>
      <c r="F201" s="407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1" t="s">
        <v>34</v>
      </c>
      <c r="B223" s="382"/>
      <c r="C223" s="383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7"/>
      <c r="B225" s="407"/>
      <c r="C225" s="407"/>
      <c r="D225" s="407"/>
      <c r="E225" s="407"/>
      <c r="F225" s="407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8" t="s">
        <v>304</v>
      </c>
      <c r="B232" s="429"/>
      <c r="C232" s="429"/>
      <c r="D232" s="430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81" t="s">
        <v>34</v>
      </c>
      <c r="B241" s="382"/>
      <c r="C241" s="383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7"/>
      <c r="B246" s="407"/>
      <c r="C246" s="407"/>
      <c r="D246" s="407"/>
      <c r="E246" s="407"/>
      <c r="F246" s="407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43805</v>
      </c>
      <c r="B248" s="96"/>
      <c r="C248" s="96"/>
      <c r="D248" s="96"/>
      <c r="E248" s="90"/>
      <c r="F248" s="96"/>
      <c r="G248" s="96"/>
    </row>
    <row r="249" spans="1:7" ht="21" x14ac:dyDescent="0.4">
      <c r="A249" s="374" t="s">
        <v>28</v>
      </c>
      <c r="B249" s="376" t="s">
        <v>29</v>
      </c>
      <c r="C249" s="376"/>
      <c r="D249" s="376" t="s">
        <v>42</v>
      </c>
      <c r="E249" s="377" t="s">
        <v>264</v>
      </c>
      <c r="F249" s="377" t="s">
        <v>295</v>
      </c>
      <c r="G249" s="96"/>
    </row>
    <row r="250" spans="1:7" ht="21" x14ac:dyDescent="0.4">
      <c r="A250" s="374"/>
      <c r="B250" s="100" t="s">
        <v>32</v>
      </c>
      <c r="C250" s="100" t="s">
        <v>31</v>
      </c>
      <c r="D250" s="376"/>
      <c r="E250" s="377"/>
      <c r="F250" s="377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84" x14ac:dyDescent="0.4">
      <c r="A253" s="130" t="s">
        <v>103</v>
      </c>
      <c r="B253" s="104">
        <v>1</v>
      </c>
      <c r="C253" s="104"/>
      <c r="D253" s="105" t="s">
        <v>533</v>
      </c>
      <c r="E253" s="105" t="s">
        <v>532</v>
      </c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1" t="s">
        <v>34</v>
      </c>
      <c r="B261" s="382"/>
      <c r="C261" s="383"/>
      <c r="D261" s="201">
        <f>SUM(B253:C260)</f>
        <v>15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0.9375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63" x14ac:dyDescent="0.4">
      <c r="A274" s="103" t="s">
        <v>116</v>
      </c>
      <c r="B274" s="104">
        <v>0</v>
      </c>
      <c r="C274" s="104"/>
      <c r="D274" s="105" t="s">
        <v>534</v>
      </c>
      <c r="E274" s="105" t="s">
        <v>535</v>
      </c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1"/>
      <c r="B286" s="391"/>
      <c r="C286" s="391"/>
      <c r="D286" s="391"/>
      <c r="E286" s="391"/>
      <c r="F286" s="391"/>
      <c r="G286" s="96"/>
    </row>
    <row r="287" spans="1:7" ht="31.5" customHeight="1" x14ac:dyDescent="0.4">
      <c r="A287" s="427" t="s">
        <v>304</v>
      </c>
      <c r="B287" s="427"/>
      <c r="C287" s="427"/>
      <c r="D287" s="427"/>
      <c r="E287" s="427"/>
      <c r="F287" s="427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64.5" customHeight="1" x14ac:dyDescent="0.4">
      <c r="A292" s="139" t="s">
        <v>311</v>
      </c>
      <c r="B292" s="104">
        <v>1</v>
      </c>
      <c r="C292" s="118" t="str">
        <f>IF(B292=0, -5, "0")</f>
        <v>0</v>
      </c>
      <c r="D292" s="156" t="s">
        <v>536</v>
      </c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0.66666666666666663</v>
      </c>
      <c r="E295" s="321">
        <f>COUNTIF('A3 Exploitation'!F253:F294,"ok")</f>
        <v>2</v>
      </c>
      <c r="F295" s="321">
        <f>COUNTA('A3 Exploitation'!F253:F294)</f>
        <v>3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52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0.9285714285714286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67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0.93055555555555558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43805</v>
      </c>
      <c r="B303" s="96"/>
      <c r="C303" s="96"/>
      <c r="D303" s="96"/>
      <c r="E303" s="90"/>
      <c r="F303" s="96"/>
      <c r="G303" s="96"/>
    </row>
    <row r="304" spans="1:7" ht="21" x14ac:dyDescent="0.4">
      <c r="A304" s="374" t="s">
        <v>28</v>
      </c>
      <c r="B304" s="376" t="s">
        <v>29</v>
      </c>
      <c r="C304" s="376"/>
      <c r="D304" s="376" t="s">
        <v>42</v>
      </c>
      <c r="E304" s="377" t="s">
        <v>264</v>
      </c>
      <c r="F304" s="377" t="s">
        <v>295</v>
      </c>
      <c r="G304" s="96"/>
    </row>
    <row r="305" spans="1:7" ht="21" x14ac:dyDescent="0.4">
      <c r="A305" s="374"/>
      <c r="B305" s="100" t="s">
        <v>32</v>
      </c>
      <c r="C305" s="100" t="s">
        <v>31</v>
      </c>
      <c r="D305" s="376"/>
      <c r="E305" s="377"/>
      <c r="F305" s="377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0</v>
      </c>
      <c r="C320" s="118"/>
      <c r="D320" s="141" t="s">
        <v>569</v>
      </c>
      <c r="E320" s="105" t="s">
        <v>531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05.75" x14ac:dyDescent="0.45">
      <c r="A322" s="170" t="s">
        <v>309</v>
      </c>
      <c r="B322" s="104">
        <v>1</v>
      </c>
      <c r="C322" s="118" t="str">
        <f>IF(B322=0, -10, "0")</f>
        <v>0</v>
      </c>
      <c r="D322" s="156" t="s">
        <v>570</v>
      </c>
      <c r="E322" s="105" t="s">
        <v>537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68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538</v>
      </c>
      <c r="E332" s="105" t="s">
        <v>571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23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0.57499999999999996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12"/>
      <c r="B352" s="412"/>
      <c r="C352" s="412"/>
      <c r="D352" s="412"/>
      <c r="E352" s="412"/>
      <c r="F352" s="412"/>
      <c r="G352" s="412"/>
    </row>
    <row r="353" spans="1:7" ht="32.25" customHeight="1" x14ac:dyDescent="0.4">
      <c r="A353" s="426" t="s">
        <v>304</v>
      </c>
      <c r="B353" s="426"/>
      <c r="C353" s="426"/>
      <c r="D353" s="426"/>
      <c r="E353" s="426"/>
      <c r="F353" s="426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0.4</v>
      </c>
      <c r="E361" s="321">
        <f>COUNTIF('A3 Exploitation'!F308:F360,"ok")</f>
        <v>2</v>
      </c>
      <c r="F361" s="321">
        <f>COUNTA('A3 Exploitation'!F308:F360)</f>
        <v>5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0.96875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70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0.79545454545454541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43805</v>
      </c>
      <c r="B369" s="96"/>
      <c r="C369" s="96"/>
      <c r="D369" s="96"/>
      <c r="E369" s="90"/>
      <c r="F369" s="96"/>
      <c r="G369" s="96"/>
    </row>
    <row r="370" spans="1:7" ht="21" x14ac:dyDescent="0.4">
      <c r="A370" s="374" t="s">
        <v>28</v>
      </c>
      <c r="B370" s="376" t="s">
        <v>29</v>
      </c>
      <c r="C370" s="376"/>
      <c r="D370" s="376" t="s">
        <v>42</v>
      </c>
      <c r="E370" s="377" t="s">
        <v>264</v>
      </c>
      <c r="F370" s="377" t="s">
        <v>295</v>
      </c>
      <c r="G370" s="96"/>
    </row>
    <row r="371" spans="1:7" ht="21" x14ac:dyDescent="0.4">
      <c r="A371" s="374"/>
      <c r="B371" s="100" t="s">
        <v>32</v>
      </c>
      <c r="C371" s="100" t="s">
        <v>31</v>
      </c>
      <c r="D371" s="376"/>
      <c r="E371" s="377"/>
      <c r="F371" s="377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63" x14ac:dyDescent="0.4">
      <c r="A393" s="103" t="s">
        <v>116</v>
      </c>
      <c r="B393" s="104">
        <v>0</v>
      </c>
      <c r="C393" s="104"/>
      <c r="D393" s="156" t="s">
        <v>574</v>
      </c>
      <c r="E393" s="105" t="s">
        <v>539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4"/>
      <c r="B410" s="425"/>
      <c r="C410" s="425"/>
      <c r="D410" s="425"/>
      <c r="E410" s="425"/>
      <c r="F410" s="425"/>
      <c r="G410" s="425"/>
    </row>
    <row r="411" spans="1:7" ht="24.75" x14ac:dyDescent="0.4">
      <c r="A411" s="422" t="s">
        <v>313</v>
      </c>
      <c r="B411" s="422"/>
      <c r="C411" s="422"/>
      <c r="D411" s="422"/>
      <c r="E411" s="422"/>
      <c r="F411" s="422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21">
        <f>COUNTIF('A3 Exploitation'!F374:F418,"ok")</f>
        <v>1</v>
      </c>
      <c r="F419" s="321">
        <f>COUNTA('A3 Exploitation'!F374:F418)</f>
        <v>1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0.96153846153846156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72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>
        <f>D423/(COUNT(B374:C384,B389:C409,B412:C419)*2)</f>
        <v>0.97297297297297303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43805</v>
      </c>
      <c r="B427" s="96"/>
      <c r="C427" s="96"/>
      <c r="D427" s="96"/>
      <c r="E427" s="90"/>
      <c r="F427" s="96"/>
      <c r="G427" s="96"/>
    </row>
    <row r="428" spans="1:7" ht="21" x14ac:dyDescent="0.4">
      <c r="A428" s="374" t="s">
        <v>28</v>
      </c>
      <c r="B428" s="376" t="s">
        <v>29</v>
      </c>
      <c r="C428" s="376"/>
      <c r="D428" s="376" t="s">
        <v>42</v>
      </c>
      <c r="E428" s="377" t="s">
        <v>264</v>
      </c>
      <c r="F428" s="377" t="s">
        <v>295</v>
      </c>
      <c r="G428" s="96"/>
    </row>
    <row r="429" spans="1:7" ht="21" x14ac:dyDescent="0.4">
      <c r="A429" s="374"/>
      <c r="B429" s="100" t="s">
        <v>32</v>
      </c>
      <c r="C429" s="100" t="s">
        <v>31</v>
      </c>
      <c r="D429" s="376"/>
      <c r="E429" s="377"/>
      <c r="F429" s="377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05" t="s">
        <v>540</v>
      </c>
      <c r="E448" s="105" t="s">
        <v>541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2" t="s">
        <v>304</v>
      </c>
      <c r="B459" s="422"/>
      <c r="C459" s="422"/>
      <c r="D459" s="422"/>
      <c r="E459" s="422"/>
      <c r="F459" s="422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21">
        <f>COUNTIF('A3 Exploitation'!F432:F465,"ok")</f>
        <v>1</v>
      </c>
      <c r="F466" s="321">
        <f>COUNTA('A3 Exploitation'!F432:F465)</f>
        <v>1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55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0.9821428571428571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3" t="s">
        <v>405</v>
      </c>
      <c r="B473" s="423"/>
      <c r="C473" s="423"/>
      <c r="D473" s="423"/>
      <c r="E473" s="423"/>
      <c r="F473" s="423"/>
      <c r="G473" s="96"/>
    </row>
    <row r="474" spans="1:7" ht="21" customHeight="1" x14ac:dyDescent="0.4">
      <c r="A474" s="191">
        <f>B11</f>
        <v>43805</v>
      </c>
      <c r="F474" s="2"/>
      <c r="G474" s="96"/>
    </row>
    <row r="475" spans="1:7" ht="21" x14ac:dyDescent="0.4">
      <c r="A475" s="408" t="s">
        <v>28</v>
      </c>
      <c r="B475" s="409" t="s">
        <v>29</v>
      </c>
      <c r="C475" s="409"/>
      <c r="D475" s="409" t="s">
        <v>42</v>
      </c>
      <c r="E475" s="410" t="s">
        <v>264</v>
      </c>
      <c r="F475" s="410" t="s">
        <v>295</v>
      </c>
      <c r="G475" s="96"/>
    </row>
    <row r="476" spans="1:7" ht="21" x14ac:dyDescent="0.4">
      <c r="A476" s="408"/>
      <c r="B476" s="254" t="s">
        <v>32</v>
      </c>
      <c r="C476" s="254" t="s">
        <v>31</v>
      </c>
      <c r="D476" s="409"/>
      <c r="E476" s="410"/>
      <c r="F476" s="410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3" t="s">
        <v>52</v>
      </c>
      <c r="B478" s="483"/>
      <c r="C478" s="483"/>
      <c r="D478" s="483"/>
      <c r="E478" s="483"/>
      <c r="F478" s="483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4" t="s">
        <v>443</v>
      </c>
      <c r="B484" s="485"/>
      <c r="C484" s="485"/>
      <c r="D484" s="485"/>
      <c r="E484" s="485"/>
      <c r="F484" s="485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6" t="s">
        <v>23</v>
      </c>
      <c r="B495" s="487"/>
      <c r="C495" s="487"/>
      <c r="D495" s="487"/>
      <c r="E495" s="487"/>
      <c r="F495" s="488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3"/>
      <c r="B507" s="393"/>
      <c r="C507" s="393"/>
      <c r="D507" s="393"/>
      <c r="E507" s="393"/>
      <c r="F507" s="393"/>
      <c r="G507" s="393"/>
    </row>
    <row r="508" spans="1:7" ht="26.25" customHeight="1" x14ac:dyDescent="0.5">
      <c r="A508" s="288" t="s">
        <v>304</v>
      </c>
      <c r="B508" s="420"/>
      <c r="C508" s="420"/>
      <c r="D508" s="420"/>
      <c r="E508" s="420"/>
      <c r="F508" s="420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21" t="s">
        <v>97</v>
      </c>
      <c r="B520" s="421"/>
      <c r="C520" s="421"/>
      <c r="D520" s="421"/>
      <c r="E520" s="421"/>
      <c r="F520" s="421"/>
      <c r="G520" s="96"/>
    </row>
    <row r="521" spans="1:7" ht="22.5" customHeight="1" x14ac:dyDescent="0.4">
      <c r="A521" s="191">
        <f>B11</f>
        <v>43805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375" t="s">
        <v>29</v>
      </c>
      <c r="C522" s="417"/>
      <c r="D522" s="376" t="s">
        <v>42</v>
      </c>
      <c r="E522" s="377" t="s">
        <v>264</v>
      </c>
      <c r="F522" s="377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6"/>
      <c r="E523" s="377"/>
      <c r="F523" s="377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8"/>
      <c r="D525" s="418"/>
      <c r="E525" s="418"/>
      <c r="F525" s="419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81" t="s">
        <v>34</v>
      </c>
      <c r="B532" s="382"/>
      <c r="C532" s="383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81" t="s">
        <v>33</v>
      </c>
      <c r="B533" s="382"/>
      <c r="C533" s="383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7"/>
      <c r="B534" s="407"/>
      <c r="C534" s="407"/>
      <c r="D534" s="407"/>
      <c r="E534" s="407"/>
      <c r="F534" s="407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1"/>
      <c r="B546" s="412"/>
      <c r="C546" s="412"/>
      <c r="D546" s="412"/>
      <c r="E546" s="412"/>
      <c r="F546" s="412"/>
      <c r="G546" s="412"/>
    </row>
    <row r="547" spans="1:7" ht="35.25" customHeight="1" x14ac:dyDescent="0.4">
      <c r="A547" s="290" t="s">
        <v>304</v>
      </c>
      <c r="B547" s="265"/>
      <c r="C547" s="413"/>
      <c r="D547" s="413"/>
      <c r="E547" s="413"/>
      <c r="F547" s="414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9" t="s">
        <v>34</v>
      </c>
      <c r="B556" s="389"/>
      <c r="C556" s="401"/>
      <c r="D556" s="345">
        <f>SUM(B548:C555,B536:C545)</f>
        <v>0</v>
      </c>
      <c r="E556" s="90"/>
      <c r="F556" s="96"/>
      <c r="G556" s="96"/>
    </row>
    <row r="557" spans="1:7" ht="21" x14ac:dyDescent="0.4">
      <c r="A557" s="389" t="s">
        <v>33</v>
      </c>
      <c r="B557" s="389"/>
      <c r="C557" s="389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7"/>
      <c r="B562" s="407"/>
      <c r="C562" s="407"/>
      <c r="D562" s="407"/>
      <c r="E562" s="407"/>
      <c r="F562" s="407"/>
      <c r="G562" s="96"/>
    </row>
    <row r="563" spans="1:7" ht="22.5" x14ac:dyDescent="0.45">
      <c r="A563" s="388" t="s">
        <v>19</v>
      </c>
      <c r="B563" s="388"/>
      <c r="C563" s="388"/>
      <c r="D563" s="388"/>
      <c r="E563" s="388"/>
      <c r="F563" s="388"/>
      <c r="G563" s="96"/>
    </row>
    <row r="564" spans="1:7" ht="22.5" x14ac:dyDescent="0.4">
      <c r="A564" s="198">
        <f>B11</f>
        <v>43805</v>
      </c>
      <c r="B564" s="96"/>
      <c r="C564" s="96"/>
      <c r="D564" s="280"/>
      <c r="E564" s="280"/>
      <c r="F564" s="280"/>
      <c r="G564" s="96"/>
    </row>
    <row r="565" spans="1:7" ht="21" x14ac:dyDescent="0.4">
      <c r="A565" s="408" t="s">
        <v>28</v>
      </c>
      <c r="B565" s="409" t="s">
        <v>29</v>
      </c>
      <c r="C565" s="409"/>
      <c r="D565" s="409" t="s">
        <v>42</v>
      </c>
      <c r="E565" s="410" t="s">
        <v>264</v>
      </c>
      <c r="F565" s="410" t="s">
        <v>295</v>
      </c>
      <c r="G565" s="96"/>
    </row>
    <row r="566" spans="1:7" ht="21" x14ac:dyDescent="0.4">
      <c r="A566" s="408"/>
      <c r="B566" s="254" t="s">
        <v>32</v>
      </c>
      <c r="C566" s="254" t="s">
        <v>31</v>
      </c>
      <c r="D566" s="409"/>
      <c r="E566" s="410"/>
      <c r="F566" s="41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8" t="s">
        <v>10</v>
      </c>
      <c r="B568" s="399"/>
      <c r="C568" s="399"/>
      <c r="D568" s="399"/>
      <c r="E568" s="399"/>
      <c r="F568" s="400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9" t="s">
        <v>34</v>
      </c>
      <c r="B578" s="389"/>
      <c r="C578" s="401"/>
      <c r="D578" s="345">
        <f>SUM(B569:C577)</f>
        <v>18</v>
      </c>
      <c r="E578" s="90"/>
      <c r="F578" s="96"/>
      <c r="G578" s="96"/>
    </row>
    <row r="579" spans="1:7" ht="21" x14ac:dyDescent="0.4">
      <c r="A579" s="389" t="s">
        <v>33</v>
      </c>
      <c r="B579" s="389"/>
      <c r="C579" s="389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2" t="s">
        <v>23</v>
      </c>
      <c r="B581" s="403"/>
      <c r="C581" s="403"/>
      <c r="D581" s="403"/>
      <c r="E581" s="403"/>
      <c r="F581" s="404"/>
      <c r="G581" s="96"/>
    </row>
    <row r="582" spans="1:7" ht="63" x14ac:dyDescent="0.4">
      <c r="A582" s="103" t="s">
        <v>87</v>
      </c>
      <c r="B582" s="104">
        <v>1</v>
      </c>
      <c r="C582" s="104"/>
      <c r="D582" s="105" t="s">
        <v>542</v>
      </c>
      <c r="E582" s="105" t="s">
        <v>532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84" x14ac:dyDescent="0.4">
      <c r="A585" s="103" t="s">
        <v>184</v>
      </c>
      <c r="B585" s="104">
        <v>0</v>
      </c>
      <c r="C585" s="104"/>
      <c r="D585" s="241" t="s">
        <v>543</v>
      </c>
      <c r="E585" s="241" t="s">
        <v>544</v>
      </c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5" t="s">
        <v>370</v>
      </c>
      <c r="B588" s="406"/>
      <c r="C588" s="406"/>
      <c r="D588" s="406"/>
      <c r="E588" s="406"/>
      <c r="F588" s="406"/>
      <c r="G588" s="406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0</v>
      </c>
      <c r="C595" s="104"/>
      <c r="D595" s="319">
        <f>IFERROR(E595/F595,"N.A")</f>
        <v>0</v>
      </c>
      <c r="E595" s="321">
        <f>COUNTIF('A3 Exploitation'!F569:F594,"ok")</f>
        <v>0</v>
      </c>
      <c r="F595" s="321">
        <f>COUNTA('A3 Exploitation'!F569:F594)</f>
        <v>1</v>
      </c>
      <c r="G595" s="96"/>
    </row>
    <row r="596" spans="1:7" ht="21" x14ac:dyDescent="0.4">
      <c r="A596" s="389" t="s">
        <v>34</v>
      </c>
      <c r="B596" s="389"/>
      <c r="C596" s="401"/>
      <c r="D596" s="345">
        <f>SUM(B589:C595,B582:C587)</f>
        <v>19</v>
      </c>
      <c r="E596" s="90"/>
      <c r="F596" s="96"/>
      <c r="G596" s="96"/>
    </row>
    <row r="597" spans="1:7" ht="21" x14ac:dyDescent="0.4">
      <c r="A597" s="389" t="s">
        <v>33</v>
      </c>
      <c r="B597" s="389"/>
      <c r="C597" s="389"/>
      <c r="D597" s="298">
        <f>D596/(COUNT(B582:C587,B589:C595)*2)</f>
        <v>0.86363636363636365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37</v>
      </c>
      <c r="E599" s="239"/>
      <c r="F599" s="239"/>
      <c r="G599" s="96"/>
    </row>
    <row r="600" spans="1:7" ht="22.5" x14ac:dyDescent="0.45">
      <c r="A600" s="395" t="s">
        <v>168</v>
      </c>
      <c r="B600" s="396"/>
      <c r="C600" s="397"/>
      <c r="D600" s="127">
        <f>D599/(COUNT(B569:C577,B589:C595,B582:C587)*2)</f>
        <v>0.92500000000000004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8" t="s">
        <v>8</v>
      </c>
      <c r="B602" s="388"/>
      <c r="C602" s="388"/>
      <c r="D602" s="388"/>
      <c r="E602" s="388"/>
      <c r="F602" s="388"/>
      <c r="G602" s="96"/>
    </row>
    <row r="603" spans="1:7" ht="22.5" x14ac:dyDescent="0.4">
      <c r="A603" s="129">
        <f>B11</f>
        <v>43805</v>
      </c>
      <c r="B603" s="96"/>
      <c r="C603" s="96"/>
      <c r="D603" s="114"/>
      <c r="E603" s="114"/>
      <c r="F603" s="114"/>
      <c r="G603" s="96"/>
    </row>
    <row r="604" spans="1:7" ht="21" x14ac:dyDescent="0.4">
      <c r="A604" s="374" t="s">
        <v>28</v>
      </c>
      <c r="B604" s="376" t="s">
        <v>29</v>
      </c>
      <c r="C604" s="376"/>
      <c r="D604" s="376" t="s">
        <v>42</v>
      </c>
      <c r="E604" s="377" t="s">
        <v>264</v>
      </c>
      <c r="F604" s="377" t="s">
        <v>295</v>
      </c>
      <c r="G604" s="96"/>
    </row>
    <row r="605" spans="1:7" ht="18.75" customHeight="1" x14ac:dyDescent="0.4">
      <c r="A605" s="374"/>
      <c r="B605" s="100" t="s">
        <v>32</v>
      </c>
      <c r="C605" s="100" t="s">
        <v>31</v>
      </c>
      <c r="D605" s="376"/>
      <c r="E605" s="377"/>
      <c r="F605" s="377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9"/>
      <c r="D607" s="379"/>
      <c r="E607" s="379"/>
      <c r="F607" s="380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9" t="s">
        <v>34</v>
      </c>
      <c r="B616" s="389"/>
      <c r="C616" s="389"/>
      <c r="D616" s="345">
        <f>SUM(B608:C615)</f>
        <v>16</v>
      </c>
      <c r="E616" s="390"/>
      <c r="F616" s="391"/>
      <c r="G616" s="96"/>
    </row>
    <row r="617" spans="1:7" ht="21" x14ac:dyDescent="0.4">
      <c r="A617" s="389" t="s">
        <v>33</v>
      </c>
      <c r="B617" s="389"/>
      <c r="C617" s="389"/>
      <c r="D617" s="298">
        <f>D616/(COUNT(B608:C615)*2)</f>
        <v>1</v>
      </c>
      <c r="E617" s="392"/>
      <c r="F617" s="393"/>
      <c r="G617" s="96"/>
    </row>
    <row r="618" spans="1:7" ht="21" x14ac:dyDescent="0.4">
      <c r="A618" s="128"/>
      <c r="B618" s="96"/>
      <c r="C618" s="394"/>
      <c r="D618" s="394"/>
      <c r="E618" s="394"/>
      <c r="F618" s="39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60.75" customHeight="1" x14ac:dyDescent="0.45">
      <c r="A621" s="184" t="s">
        <v>50</v>
      </c>
      <c r="B621" s="104">
        <v>0</v>
      </c>
      <c r="C621" s="118">
        <f>IF(B621=0, -10, "0")</f>
        <v>-10</v>
      </c>
      <c r="D621" s="119" t="s">
        <v>545</v>
      </c>
      <c r="E621" s="105" t="s">
        <v>546</v>
      </c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87" customHeight="1" x14ac:dyDescent="0.4">
      <c r="A626" s="163" t="s">
        <v>399</v>
      </c>
      <c r="B626" s="104">
        <v>1</v>
      </c>
      <c r="C626" s="118"/>
      <c r="D626" s="156" t="s">
        <v>547</v>
      </c>
      <c r="E626" s="156" t="s">
        <v>572</v>
      </c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1" t="s">
        <v>34</v>
      </c>
      <c r="B629" s="382"/>
      <c r="C629" s="383"/>
      <c r="D629" s="201">
        <f>SUM(B620:C628)</f>
        <v>5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0.25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9"/>
      <c r="D632" s="379"/>
      <c r="E632" s="379"/>
      <c r="F632" s="380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1" t="s">
        <v>34</v>
      </c>
      <c r="B639" s="382"/>
      <c r="C639" s="383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4"/>
      <c r="B641" s="384"/>
      <c r="C641" s="384"/>
      <c r="D641" s="384"/>
      <c r="E641" s="384"/>
      <c r="F641" s="384"/>
      <c r="G641" s="384"/>
    </row>
    <row r="642" spans="1:7" ht="24.75" x14ac:dyDescent="0.4">
      <c r="A642" s="284" t="s">
        <v>26</v>
      </c>
      <c r="B642" s="379"/>
      <c r="C642" s="379"/>
      <c r="D642" s="379"/>
      <c r="E642" s="379"/>
      <c r="F642" s="380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5" t="s">
        <v>304</v>
      </c>
      <c r="B650" s="386"/>
      <c r="C650" s="386"/>
      <c r="D650" s="386"/>
      <c r="E650" s="386"/>
      <c r="F650" s="387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COUNTIF('A3 Exploitation'!F608:F656,"ok")</f>
        <v>1</v>
      </c>
      <c r="F657" s="321">
        <f>COUNTA('A3 Exploitation'!F608:F656)</f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59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0.79729729729729726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8" t="s">
        <v>346</v>
      </c>
      <c r="B665" s="388"/>
      <c r="C665" s="388"/>
      <c r="D665" s="388"/>
      <c r="E665" s="388"/>
      <c r="F665" s="388"/>
      <c r="G665" s="96"/>
    </row>
    <row r="666" spans="1:7" ht="21" x14ac:dyDescent="0.4">
      <c r="A666" s="198">
        <f>B11</f>
        <v>43805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4" t="s">
        <v>28</v>
      </c>
      <c r="B667" s="376" t="s">
        <v>29</v>
      </c>
      <c r="C667" s="376"/>
      <c r="D667" s="376" t="s">
        <v>42</v>
      </c>
      <c r="E667" s="377" t="s">
        <v>264</v>
      </c>
      <c r="F667" s="377" t="s">
        <v>295</v>
      </c>
      <c r="G667" s="96"/>
    </row>
    <row r="668" spans="1:7" ht="21" x14ac:dyDescent="0.4">
      <c r="A668" s="374"/>
      <c r="B668" s="100" t="s">
        <v>32</v>
      </c>
      <c r="C668" s="100" t="s">
        <v>31</v>
      </c>
      <c r="D668" s="376"/>
      <c r="E668" s="377"/>
      <c r="F668" s="377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1</v>
      </c>
      <c r="C672" s="118" t="str">
        <f>IF(B672=0, -5, "0")</f>
        <v>0</v>
      </c>
      <c r="D672" s="105" t="s">
        <v>548</v>
      </c>
      <c r="E672" s="106" t="s">
        <v>549</v>
      </c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63" x14ac:dyDescent="0.4">
      <c r="A677" s="311" t="s">
        <v>290</v>
      </c>
      <c r="B677" s="104">
        <v>1</v>
      </c>
      <c r="C677" s="140" t="str">
        <f>IF(B677=0, -5, "0")</f>
        <v>0</v>
      </c>
      <c r="D677" s="160" t="s">
        <v>575</v>
      </c>
      <c r="E677" s="160" t="s">
        <v>550</v>
      </c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359" t="s">
        <v>551</v>
      </c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0</v>
      </c>
      <c r="C689" s="104"/>
      <c r="D689" s="319">
        <f>IFERROR(E689/F689,"N.A")</f>
        <v>0</v>
      </c>
      <c r="E689" s="321">
        <f>COUNTIF('A3 Exploitation'!F670:F688,"ok")</f>
        <v>0</v>
      </c>
      <c r="F689" s="321">
        <f>COUNTA('A3 Exploitation'!F670:F688)</f>
        <v>1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28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0.93333333333333335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8" t="s">
        <v>439</v>
      </c>
      <c r="B693" s="378"/>
      <c r="C693" s="378"/>
      <c r="D693" s="378"/>
      <c r="E693" s="378"/>
      <c r="F693" s="378"/>
      <c r="G693" s="215"/>
    </row>
    <row r="694" spans="1:7" ht="21" customHeight="1" x14ac:dyDescent="0.4">
      <c r="A694" s="198">
        <f>B11</f>
        <v>43805</v>
      </c>
      <c r="B694" s="96"/>
      <c r="C694" s="96"/>
      <c r="D694" s="214"/>
      <c r="E694" s="214"/>
      <c r="F694" s="214"/>
      <c r="G694" s="215"/>
    </row>
    <row r="695" spans="1:7" ht="21" x14ac:dyDescent="0.4">
      <c r="A695" s="373" t="s">
        <v>28</v>
      </c>
      <c r="B695" s="375" t="s">
        <v>29</v>
      </c>
      <c r="C695" s="375"/>
      <c r="D695" s="376" t="s">
        <v>42</v>
      </c>
      <c r="E695" s="377" t="s">
        <v>264</v>
      </c>
      <c r="F695" s="377" t="s">
        <v>295</v>
      </c>
      <c r="G695" s="215"/>
    </row>
    <row r="696" spans="1:7" ht="21" x14ac:dyDescent="0.4">
      <c r="A696" s="374"/>
      <c r="B696" s="100" t="s">
        <v>32</v>
      </c>
      <c r="C696" s="100" t="s">
        <v>31</v>
      </c>
      <c r="D696" s="376"/>
      <c r="E696" s="377"/>
      <c r="F696" s="377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70" t="s">
        <v>299</v>
      </c>
      <c r="B698" s="371"/>
      <c r="C698" s="371"/>
      <c r="D698" s="371"/>
      <c r="E698" s="371"/>
      <c r="F698" s="372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8"/>
      <c r="C704" s="369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8"/>
      <c r="C705" s="369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0" t="s">
        <v>300</v>
      </c>
      <c r="B707" s="371"/>
      <c r="C707" s="371"/>
      <c r="D707" s="371"/>
      <c r="E707" s="371"/>
      <c r="F707" s="372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f>COUNTIF('A3 Exploitation'!F699:F709,"ok")</f>
        <v>1</v>
      </c>
      <c r="F710" s="321">
        <f>COUNTA('A3 Exploitation'!F699:F709)</f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0.70666666666666678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506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0.91335740072202165</v>
      </c>
      <c r="E719" s="3"/>
      <c r="F719" s="3"/>
    </row>
  </sheetData>
  <sheetProtection algorithmName="SHA-512" hashValue="Z/dxGY96h2boCL6s0TBpcJtQvIm9h1fjAOW+b4Tx2H2Opk6p54dkT5Fz7LobMbjDsF08l1yOEWbCSbf/CqXJCQ==" saltValue="inZrspItl3INIvqR5x30bg==" spinCount="100000" sheet="1" objects="1" scenarios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3" manualBreakCount="3">
    <brk id="254" max="6" man="1"/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201" zoomScale="80" zoomScaleNormal="90" zoomScaleSheetLayoutView="80" workbookViewId="0">
      <selection activeCell="A224" sqref="A22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8"/>
      <c r="E1" s="478"/>
      <c r="F1" s="478"/>
      <c r="G1" s="478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9" t="s">
        <v>46</v>
      </c>
      <c r="B6" s="479"/>
      <c r="C6" s="479"/>
      <c r="D6" s="479"/>
      <c r="E6" s="479"/>
      <c r="F6" s="479"/>
      <c r="G6" s="79"/>
    </row>
    <row r="7" spans="1:7" s="2" customFormat="1" ht="21.75" customHeight="1" x14ac:dyDescent="0.45">
      <c r="A7" s="489" t="str">
        <f>'Page de garde'!D18</f>
        <v>CM Manouba</v>
      </c>
      <c r="B7" s="489"/>
      <c r="C7" s="489"/>
      <c r="D7" s="489"/>
      <c r="E7" s="489"/>
      <c r="F7" s="489"/>
      <c r="G7" s="79"/>
    </row>
    <row r="8" spans="1:7" s="2" customFormat="1" ht="24" x14ac:dyDescent="0.45">
      <c r="A8" s="4" t="s">
        <v>39</v>
      </c>
      <c r="B8" s="481" t="str">
        <f>'A4 Exploitation'!B9:F9</f>
        <v>M Souheil DRAOUI</v>
      </c>
      <c r="C8" s="481"/>
      <c r="D8" s="481"/>
      <c r="E8" s="481"/>
      <c r="F8" s="481"/>
      <c r="G8" s="79"/>
    </row>
    <row r="9" spans="1:7" s="2" customFormat="1" ht="24" x14ac:dyDescent="0.45">
      <c r="A9" s="5" t="s">
        <v>41</v>
      </c>
      <c r="B9" s="482" t="str">
        <f>'A4 Exploitation'!B10:F10</f>
        <v>Directeur magasin et chefs rayons.</v>
      </c>
      <c r="C9" s="482"/>
      <c r="D9" s="482"/>
      <c r="E9" s="482"/>
      <c r="F9" s="482"/>
      <c r="G9" s="79"/>
    </row>
    <row r="10" spans="1:7" s="2" customFormat="1" ht="24" x14ac:dyDescent="0.45">
      <c r="A10" s="4" t="s">
        <v>40</v>
      </c>
      <c r="B10" s="477">
        <f>'A4 Exploitation'!B11:F11</f>
        <v>43805</v>
      </c>
      <c r="C10" s="477"/>
      <c r="D10" s="477"/>
      <c r="E10" s="477"/>
      <c r="F10" s="477"/>
      <c r="G10" s="79"/>
    </row>
    <row r="11" spans="1:7" s="2" customFormat="1" ht="24" x14ac:dyDescent="0.45">
      <c r="A11" s="4" t="s">
        <v>248</v>
      </c>
      <c r="B11" s="469">
        <f>D215</f>
        <v>0.88043478260869568</v>
      </c>
      <c r="C11" s="469"/>
      <c r="D11" s="469"/>
      <c r="E11" s="469"/>
      <c r="F11" s="469"/>
      <c r="G11" s="79"/>
    </row>
    <row r="12" spans="1:7" s="2" customFormat="1" ht="22.5" x14ac:dyDescent="0.45">
      <c r="A12" s="1"/>
      <c r="D12" s="448"/>
      <c r="E12" s="448"/>
      <c r="F12" s="448"/>
      <c r="G12" s="448"/>
    </row>
    <row r="13" spans="1:7" s="2" customFormat="1" ht="11.25" customHeight="1" x14ac:dyDescent="0.3">
      <c r="A13" s="470" t="s">
        <v>28</v>
      </c>
      <c r="B13" s="471" t="s">
        <v>29</v>
      </c>
      <c r="C13" s="471"/>
      <c r="D13" s="471" t="s">
        <v>42</v>
      </c>
      <c r="E13" s="471" t="s">
        <v>158</v>
      </c>
      <c r="F13" s="471" t="s">
        <v>159</v>
      </c>
    </row>
    <row r="14" spans="1:7" s="2" customFormat="1" ht="12.75" customHeight="1" x14ac:dyDescent="0.3">
      <c r="A14" s="470"/>
      <c r="B14" s="18" t="s">
        <v>32</v>
      </c>
      <c r="C14" s="18" t="s">
        <v>31</v>
      </c>
      <c r="D14" s="471"/>
      <c r="E14" s="471"/>
      <c r="F14" s="471"/>
      <c r="G14" s="78"/>
    </row>
    <row r="15" spans="1:7" x14ac:dyDescent="0.3">
      <c r="A15" s="472"/>
      <c r="B15" s="473"/>
      <c r="C15" s="473"/>
      <c r="D15" s="473"/>
      <c r="E15" s="473"/>
      <c r="F15" s="473"/>
    </row>
    <row r="16" spans="1:7" ht="19.5" x14ac:dyDescent="0.4">
      <c r="A16" s="474" t="s">
        <v>0</v>
      </c>
      <c r="B16" s="475"/>
      <c r="C16" s="475"/>
      <c r="D16" s="475"/>
      <c r="E16" s="475"/>
      <c r="F16" s="475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6" t="s">
        <v>34</v>
      </c>
      <c r="B22" s="460"/>
      <c r="C22" s="461"/>
      <c r="D22" s="330">
        <f>SUM(B17:C21)</f>
        <v>10</v>
      </c>
    </row>
    <row r="23" spans="1:7" x14ac:dyDescent="0.3">
      <c r="A23" s="455" t="s">
        <v>249</v>
      </c>
      <c r="B23" s="456"/>
      <c r="C23" s="457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ht="38.25" customHeight="1" x14ac:dyDescent="0.3">
      <c r="A32" s="6" t="s">
        <v>247</v>
      </c>
      <c r="B32" s="55">
        <v>1</v>
      </c>
      <c r="C32" s="55"/>
      <c r="D32" s="358" t="s">
        <v>552</v>
      </c>
      <c r="E32" s="55" t="s">
        <v>553</v>
      </c>
      <c r="F32" s="55"/>
    </row>
    <row r="33" spans="1:6" x14ac:dyDescent="0.3">
      <c r="A33" s="455" t="s">
        <v>34</v>
      </c>
      <c r="B33" s="456"/>
      <c r="C33" s="457"/>
      <c r="D33" s="329">
        <f>SUM(B26:C32)</f>
        <v>13</v>
      </c>
    </row>
    <row r="34" spans="1:6" x14ac:dyDescent="0.3">
      <c r="A34" s="455" t="s">
        <v>249</v>
      </c>
      <c r="B34" s="456"/>
      <c r="C34" s="457"/>
      <c r="D34" s="17">
        <f>D33/(COUNT(B26:C32)*2)</f>
        <v>0.9285714285714286</v>
      </c>
    </row>
    <row r="35" spans="1:6" x14ac:dyDescent="0.3">
      <c r="A35" s="10"/>
      <c r="B35" s="11"/>
      <c r="C35" s="11"/>
      <c r="D35" s="12"/>
    </row>
    <row r="36" spans="1:6" ht="19.5" x14ac:dyDescent="0.4">
      <c r="A36" s="458" t="s">
        <v>178</v>
      </c>
      <c r="B36" s="459"/>
      <c r="C36" s="459"/>
      <c r="D36" s="459"/>
      <c r="E36" s="459"/>
      <c r="F36" s="45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4" t="s">
        <v>405</v>
      </c>
      <c r="B45" s="465"/>
      <c r="C45" s="465"/>
      <c r="D45" s="465"/>
      <c r="E45" s="465"/>
      <c r="F45" s="466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7" t="s">
        <v>19</v>
      </c>
      <c r="B61" s="468"/>
      <c r="C61" s="468"/>
      <c r="D61" s="468"/>
      <c r="E61" s="468"/>
      <c r="F61" s="468"/>
    </row>
    <row r="62" spans="1:6" ht="33" x14ac:dyDescent="0.3">
      <c r="A62" s="6" t="s">
        <v>224</v>
      </c>
      <c r="B62" s="55">
        <v>0</v>
      </c>
      <c r="C62" s="55"/>
      <c r="D62" s="56" t="s">
        <v>554</v>
      </c>
      <c r="E62" s="55" t="s">
        <v>555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10</v>
      </c>
    </row>
    <row r="69" spans="1:6" x14ac:dyDescent="0.3">
      <c r="A69" s="455" t="s">
        <v>249</v>
      </c>
      <c r="B69" s="456"/>
      <c r="C69" s="457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58" t="s">
        <v>8</v>
      </c>
      <c r="B71" s="459"/>
      <c r="C71" s="459"/>
      <c r="D71" s="459"/>
      <c r="E71" s="459"/>
      <c r="F71" s="459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9.5" x14ac:dyDescent="0.3">
      <c r="A78" s="6" t="s">
        <v>247</v>
      </c>
      <c r="B78" s="55">
        <v>0</v>
      </c>
      <c r="C78" s="55"/>
      <c r="D78" s="358" t="s">
        <v>556</v>
      </c>
      <c r="E78" s="56" t="s">
        <v>557</v>
      </c>
      <c r="F78" s="55"/>
    </row>
    <row r="79" spans="1:6" x14ac:dyDescent="0.3">
      <c r="A79" s="455" t="s">
        <v>34</v>
      </c>
      <c r="B79" s="456"/>
      <c r="C79" s="457"/>
      <c r="D79" s="329">
        <f>SUM(B72:C78)</f>
        <v>12</v>
      </c>
    </row>
    <row r="80" spans="1:6" x14ac:dyDescent="0.3">
      <c r="A80" s="455" t="s">
        <v>249</v>
      </c>
      <c r="B80" s="456"/>
      <c r="C80" s="457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58" t="s">
        <v>463</v>
      </c>
      <c r="B82" s="459"/>
      <c r="C82" s="459"/>
      <c r="D82" s="459"/>
      <c r="E82" s="459"/>
      <c r="F82" s="459"/>
    </row>
    <row r="83" spans="1:6" ht="19.5" x14ac:dyDescent="0.4">
      <c r="A83" s="6" t="s">
        <v>225</v>
      </c>
      <c r="B83" s="61">
        <v>2</v>
      </c>
      <c r="C83" s="62">
        <v>1</v>
      </c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56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19</v>
      </c>
    </row>
    <row r="101" spans="1:6" x14ac:dyDescent="0.3">
      <c r="A101" s="455" t="s">
        <v>249</v>
      </c>
      <c r="B101" s="456"/>
      <c r="C101" s="457"/>
      <c r="D101" s="17">
        <f>D100/(COUNT(B83:C99)*2)</f>
        <v>0.95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8" t="s">
        <v>170</v>
      </c>
      <c r="B103" s="459"/>
      <c r="C103" s="459"/>
      <c r="D103" s="459"/>
      <c r="E103" s="459"/>
      <c r="F103" s="45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8" t="s">
        <v>171</v>
      </c>
      <c r="B122" s="459"/>
      <c r="C122" s="459"/>
      <c r="D122" s="459"/>
      <c r="E122" s="459"/>
      <c r="F122" s="459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22</v>
      </c>
    </row>
    <row r="135" spans="1:6" x14ac:dyDescent="0.3">
      <c r="A135" s="455" t="s">
        <v>249</v>
      </c>
      <c r="B135" s="456"/>
      <c r="C135" s="457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8" t="s">
        <v>154</v>
      </c>
      <c r="B137" s="459"/>
      <c r="C137" s="459"/>
      <c r="D137" s="459"/>
      <c r="E137" s="459"/>
      <c r="F137" s="459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1</v>
      </c>
      <c r="C142" s="62"/>
      <c r="D142" s="6" t="s">
        <v>507</v>
      </c>
      <c r="E142" s="7" t="s">
        <v>573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83.25" x14ac:dyDescent="0.35">
      <c r="A148" s="27" t="s">
        <v>270</v>
      </c>
      <c r="B148" s="70">
        <v>0</v>
      </c>
      <c r="C148" s="6">
        <f>IF(B148=0, -5, "0")</f>
        <v>-5</v>
      </c>
      <c r="D148" s="7" t="s">
        <v>558</v>
      </c>
      <c r="E148" s="7" t="s">
        <v>559</v>
      </c>
      <c r="F148" s="55"/>
    </row>
    <row r="149" spans="1:6" x14ac:dyDescent="0.3">
      <c r="A149" s="455" t="s">
        <v>34</v>
      </c>
      <c r="B149" s="456"/>
      <c r="C149" s="457"/>
      <c r="D149" s="329">
        <f>SUM(B138:C148)</f>
        <v>14</v>
      </c>
    </row>
    <row r="150" spans="1:6" x14ac:dyDescent="0.3">
      <c r="A150" s="455" t="s">
        <v>249</v>
      </c>
      <c r="B150" s="456"/>
      <c r="C150" s="457"/>
      <c r="D150" s="16">
        <f>D149/(COUNT(B138:C148)*2)</f>
        <v>0.58333333333333337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8" t="s">
        <v>61</v>
      </c>
      <c r="B152" s="459"/>
      <c r="C152" s="459"/>
      <c r="D152" s="459"/>
      <c r="E152" s="459"/>
      <c r="F152" s="459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33" x14ac:dyDescent="0.3">
      <c r="A156" s="26" t="s">
        <v>232</v>
      </c>
      <c r="B156" s="69">
        <v>1</v>
      </c>
      <c r="C156" s="56"/>
      <c r="D156" s="71" t="s">
        <v>560</v>
      </c>
      <c r="E156" s="55" t="s">
        <v>561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19</v>
      </c>
    </row>
    <row r="166" spans="1:6" x14ac:dyDescent="0.3">
      <c r="A166" s="455" t="s">
        <v>249</v>
      </c>
      <c r="B166" s="456"/>
      <c r="C166" s="457"/>
      <c r="D166" s="17">
        <f>D165/(COUNT(B153:C164)*2)</f>
        <v>0.95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8" t="s">
        <v>176</v>
      </c>
      <c r="B168" s="459"/>
      <c r="C168" s="459"/>
      <c r="D168" s="459"/>
      <c r="E168" s="459"/>
      <c r="F168" s="45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5" t="s">
        <v>34</v>
      </c>
      <c r="B177" s="460"/>
      <c r="C177" s="461"/>
      <c r="D177" s="330">
        <f>SUM(B169:C176)</f>
        <v>16</v>
      </c>
    </row>
    <row r="178" spans="1:6" x14ac:dyDescent="0.3">
      <c r="A178" s="455" t="s">
        <v>249</v>
      </c>
      <c r="B178" s="456"/>
      <c r="C178" s="457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8" t="s">
        <v>64</v>
      </c>
      <c r="B180" s="459"/>
      <c r="C180" s="459"/>
      <c r="D180" s="459"/>
      <c r="E180" s="459"/>
      <c r="F180" s="459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8</v>
      </c>
    </row>
    <row r="186" spans="1:6" x14ac:dyDescent="0.3">
      <c r="A186" s="455" t="s">
        <v>249</v>
      </c>
      <c r="B186" s="456"/>
      <c r="C186" s="457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2" t="s">
        <v>15</v>
      </c>
      <c r="B188" s="463"/>
      <c r="C188" s="463"/>
      <c r="D188" s="463"/>
      <c r="E188" s="463"/>
      <c r="F188" s="463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8</v>
      </c>
    </row>
    <row r="194" spans="1:7" x14ac:dyDescent="0.3">
      <c r="A194" s="455" t="s">
        <v>249</v>
      </c>
      <c r="B194" s="456"/>
      <c r="C194" s="457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8" t="s">
        <v>65</v>
      </c>
      <c r="B196" s="459"/>
      <c r="C196" s="459"/>
      <c r="D196" s="459"/>
      <c r="E196" s="459"/>
      <c r="F196" s="459"/>
    </row>
    <row r="197" spans="1:7" ht="49.5" x14ac:dyDescent="0.3">
      <c r="A197" s="26" t="s">
        <v>268</v>
      </c>
      <c r="B197" s="55">
        <v>0</v>
      </c>
      <c r="C197" s="55"/>
      <c r="D197" s="56" t="s">
        <v>551</v>
      </c>
      <c r="E197" s="56" t="s">
        <v>562</v>
      </c>
      <c r="F197" s="55"/>
    </row>
    <row r="198" spans="1:7" ht="49.5" x14ac:dyDescent="0.3">
      <c r="A198" s="26" t="s">
        <v>179</v>
      </c>
      <c r="B198" s="55">
        <v>0</v>
      </c>
      <c r="C198" s="55"/>
      <c r="D198" s="56" t="s">
        <v>563</v>
      </c>
      <c r="E198" s="56" t="s">
        <v>564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6</v>
      </c>
    </row>
    <row r="203" spans="1:7" x14ac:dyDescent="0.3">
      <c r="A203" s="455" t="s">
        <v>249</v>
      </c>
      <c r="B203" s="456"/>
      <c r="C203" s="457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8" t="s">
        <v>175</v>
      </c>
      <c r="B205" s="459"/>
      <c r="C205" s="459"/>
      <c r="D205" s="459"/>
      <c r="E205" s="459"/>
      <c r="F205" s="459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358" t="s">
        <v>565</v>
      </c>
      <c r="E208" s="55" t="s">
        <v>566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5</v>
      </c>
    </row>
    <row r="211" spans="1:6" x14ac:dyDescent="0.3">
      <c r="A211" s="455" t="s">
        <v>249</v>
      </c>
      <c r="B211" s="456"/>
      <c r="C211" s="457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>
        <f>E213/F213</f>
        <v>0.73333333333333328</v>
      </c>
      <c r="E213" s="323">
        <f>COUNTIF('A3 Technique'!F17:F209,"ok")</f>
        <v>11</v>
      </c>
      <c r="F213" s="323">
        <f>COUNTA('A3 Technique'!F17:F209)</f>
        <v>15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162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0.88043478260869568</v>
      </c>
    </row>
  </sheetData>
  <sheetProtection algorithmName="SHA-512" hashValue="LF4e44FJ6MGv3hpG7eRgNzCocwsdEgJ9DpgL11XZmUgvu91cAmcrkLZbfUyWnaU5hMeTyQaThSe5mXWnlfQieQ==" saltValue="O1JHTGdxmWTlw5WDMSu1Aw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46:B57 B104:B117 B123:B133 B72:B78 B138:B148 B169:B176 B181:B184 B189:B192 B206:B209 B83:B99">
      <formula1>$B$1:$B$4</formula1>
    </dataValidation>
    <dataValidation type="list" allowBlank="1" showInputMessage="1" showErrorMessage="1" sqref="G15:G17 F17:F21 F26:F32 F37:F41 F62:F67 F72:F78 F46:F57 F104:F117 F123:F133 F138:F148 F153:F164 F169:F176 F181:F184 F189:F192 F197:F201 F206:F209 F83:F99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2019-12-08T21:53:20Z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