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Clients\uhd\Audit magasin\Audits par magasins\CM Manouba\2018\7\"/>
    </mc:Choice>
  </mc:AlternateContent>
  <bookViews>
    <workbookView xWindow="0" yWindow="0" windowWidth="20490" windowHeight="7755" tabRatio="916" activeTab="4"/>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40" l="1"/>
  <c r="E543" i="40"/>
  <c r="E543" i="38"/>
  <c r="F543" i="38"/>
  <c r="E543" i="31"/>
  <c r="F543" i="31"/>
  <c r="E532" i="40"/>
  <c r="E532" i="33"/>
  <c r="F532" i="31" l="1"/>
  <c r="E532" i="31"/>
  <c r="F532" i="33"/>
  <c r="F532" i="43"/>
  <c r="E532" i="43"/>
  <c r="F543" i="43"/>
  <c r="A8" i="36" l="1"/>
  <c r="A8" i="43"/>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D543" i="40"/>
  <c r="B543" i="40" s="1"/>
  <c r="C542" i="40"/>
  <c r="A537" i="40"/>
  <c r="F532" i="40"/>
  <c r="D532" i="40" s="1"/>
  <c r="B532" i="40" s="1"/>
  <c r="C530" i="40"/>
  <c r="C528" i="40"/>
  <c r="A517" i="40"/>
  <c r="F512" i="40"/>
  <c r="E512" i="40"/>
  <c r="A506" i="40"/>
  <c r="F498" i="40"/>
  <c r="E498" i="40"/>
  <c r="C490" i="40"/>
  <c r="D493" i="40" s="1"/>
  <c r="D494" i="40" s="1"/>
  <c r="A484" i="40"/>
  <c r="F476" i="40"/>
  <c r="E476" i="40"/>
  <c r="C469" i="40"/>
  <c r="C466" i="40"/>
  <c r="C465" i="40"/>
  <c r="C461" i="40"/>
  <c r="C455" i="40"/>
  <c r="D457" i="40" s="1"/>
  <c r="D458" i="40" s="1"/>
  <c r="A447" i="40"/>
  <c r="F439" i="40"/>
  <c r="E439" i="40"/>
  <c r="C438" i="40"/>
  <c r="C432" i="40"/>
  <c r="C431" i="40"/>
  <c r="C425" i="40"/>
  <c r="C422" i="40"/>
  <c r="C415" i="40"/>
  <c r="C411" i="40"/>
  <c r="C405" i="40"/>
  <c r="C402" i="40"/>
  <c r="A394" i="40"/>
  <c r="F386" i="40"/>
  <c r="E386" i="40"/>
  <c r="C381" i="40"/>
  <c r="C378" i="40"/>
  <c r="C371" i="40"/>
  <c r="C369" i="40"/>
  <c r="C368" i="40"/>
  <c r="A361" i="40"/>
  <c r="F353" i="40"/>
  <c r="E353" i="40"/>
  <c r="C348" i="40"/>
  <c r="C344" i="40"/>
  <c r="C342" i="40"/>
  <c r="C340" i="40"/>
  <c r="C331" i="40"/>
  <c r="D333" i="40" s="1"/>
  <c r="D334" i="40" s="1"/>
  <c r="A321" i="40"/>
  <c r="F313" i="40"/>
  <c r="E313" i="40"/>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C194" i="40"/>
  <c r="C190" i="40"/>
  <c r="C186" i="40"/>
  <c r="C184" i="40"/>
  <c r="C182" i="40"/>
  <c r="C181" i="40"/>
  <c r="C170" i="40"/>
  <c r="D172" i="40" s="1"/>
  <c r="A161" i="40"/>
  <c r="F153" i="40"/>
  <c r="E153" i="40"/>
  <c r="C147" i="40"/>
  <c r="C145" i="40"/>
  <c r="C143" i="40"/>
  <c r="C138" i="40"/>
  <c r="C134" i="40"/>
  <c r="C132" i="40"/>
  <c r="C131" i="40"/>
  <c r="C129" i="40"/>
  <c r="C125" i="40"/>
  <c r="C115" i="40"/>
  <c r="D117" i="40" s="1"/>
  <c r="D118" i="40" s="1"/>
  <c r="A106" i="40"/>
  <c r="F99" i="40"/>
  <c r="E99" i="40"/>
  <c r="D99" i="40" s="1"/>
  <c r="B99" i="40" s="1"/>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D543" i="38"/>
  <c r="B543" i="38" s="1"/>
  <c r="C542" i="38"/>
  <c r="A537" i="38"/>
  <c r="F532" i="38"/>
  <c r="E532" i="38"/>
  <c r="C530" i="38"/>
  <c r="C528" i="38"/>
  <c r="A517" i="38"/>
  <c r="F512" i="38"/>
  <c r="E512" i="38"/>
  <c r="A506" i="38"/>
  <c r="F498" i="38"/>
  <c r="E498" i="38"/>
  <c r="C490" i="38"/>
  <c r="D493" i="38" s="1"/>
  <c r="D494" i="38" s="1"/>
  <c r="A484" i="38"/>
  <c r="F476" i="38"/>
  <c r="E476" i="38"/>
  <c r="C469" i="38"/>
  <c r="C466" i="38"/>
  <c r="C465" i="38"/>
  <c r="C461" i="38"/>
  <c r="C455" i="38"/>
  <c r="D457" i="38" s="1"/>
  <c r="D458" i="38" s="1"/>
  <c r="A447" i="38"/>
  <c r="F439" i="38"/>
  <c r="E439" i="38"/>
  <c r="C438" i="38"/>
  <c r="C432" i="38"/>
  <c r="C431" i="38"/>
  <c r="C425" i="38"/>
  <c r="C422" i="38"/>
  <c r="C415" i="38"/>
  <c r="C411" i="38"/>
  <c r="C405" i="38"/>
  <c r="C402" i="38"/>
  <c r="A394" i="38"/>
  <c r="F386" i="38"/>
  <c r="E386" i="38"/>
  <c r="C381" i="38"/>
  <c r="C378" i="38"/>
  <c r="C371" i="38"/>
  <c r="C369" i="38"/>
  <c r="C368" i="38"/>
  <c r="A361" i="38"/>
  <c r="F353" i="38"/>
  <c r="E353" i="38"/>
  <c r="C348" i="38"/>
  <c r="C344" i="38"/>
  <c r="C342" i="38"/>
  <c r="C340" i="38"/>
  <c r="C331" i="38"/>
  <c r="D333" i="38" s="1"/>
  <c r="D334" i="38" s="1"/>
  <c r="A321" i="38"/>
  <c r="F313" i="38"/>
  <c r="E313" i="38"/>
  <c r="C304" i="38"/>
  <c r="C302" i="38"/>
  <c r="C297" i="38"/>
  <c r="C295" i="38"/>
  <c r="C294" i="38"/>
  <c r="C291" i="38"/>
  <c r="C282" i="38"/>
  <c r="C278" i="38"/>
  <c r="A269" i="38"/>
  <c r="F261" i="38"/>
  <c r="E261" i="38"/>
  <c r="C252" i="38"/>
  <c r="C251" i="38"/>
  <c r="C250" i="38"/>
  <c r="C249" i="38"/>
  <c r="C240" i="38"/>
  <c r="C238" i="38"/>
  <c r="C235" i="38"/>
  <c r="C230" i="38"/>
  <c r="C227" i="38"/>
  <c r="C220" i="38"/>
  <c r="C219" i="38"/>
  <c r="A208" i="38"/>
  <c r="F200" i="38"/>
  <c r="E200" i="38"/>
  <c r="C194" i="38"/>
  <c r="C190" i="38"/>
  <c r="C186" i="38"/>
  <c r="C184" i="38"/>
  <c r="C182" i="38"/>
  <c r="C181" i="38"/>
  <c r="C170" i="38"/>
  <c r="D172" i="38" s="1"/>
  <c r="A161" i="38"/>
  <c r="F153" i="38"/>
  <c r="E153" i="38"/>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D41" i="38" s="1"/>
  <c r="B41" i="38" s="1"/>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D543" i="31"/>
  <c r="B543" i="31" s="1"/>
  <c r="C542" i="31"/>
  <c r="A537" i="31"/>
  <c r="D532" i="31"/>
  <c r="B532" i="31" s="1"/>
  <c r="C530" i="31"/>
  <c r="C528" i="31"/>
  <c r="A517" i="31"/>
  <c r="F512" i="31"/>
  <c r="E512" i="31"/>
  <c r="A506" i="31"/>
  <c r="F498" i="31"/>
  <c r="E498" i="31"/>
  <c r="C490" i="31"/>
  <c r="D493" i="31" s="1"/>
  <c r="D494" i="31" s="1"/>
  <c r="A484" i="31"/>
  <c r="F476" i="31"/>
  <c r="E476" i="31"/>
  <c r="C469" i="31"/>
  <c r="C466" i="31"/>
  <c r="C465" i="31"/>
  <c r="C461" i="31"/>
  <c r="D457" i="31"/>
  <c r="D458" i="31" s="1"/>
  <c r="C455" i="31"/>
  <c r="A447" i="31"/>
  <c r="F439" i="31"/>
  <c r="E439" i="31"/>
  <c r="C438" i="31"/>
  <c r="C432" i="31"/>
  <c r="C431" i="31"/>
  <c r="C425" i="31"/>
  <c r="C422" i="31"/>
  <c r="C415" i="31"/>
  <c r="C411" i="31"/>
  <c r="D417" i="31" s="1"/>
  <c r="D418" i="31" s="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95"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C542" i="33"/>
  <c r="A537" i="33"/>
  <c r="C530" i="33"/>
  <c r="C528" i="33"/>
  <c r="A517" i="33"/>
  <c r="F512" i="33"/>
  <c r="E512" i="33"/>
  <c r="A506" i="33"/>
  <c r="F498" i="33"/>
  <c r="E498" i="33"/>
  <c r="C490" i="33"/>
  <c r="D493" i="33" s="1"/>
  <c r="D494" i="33" s="1"/>
  <c r="A484" i="33"/>
  <c r="F476" i="33"/>
  <c r="E476" i="33"/>
  <c r="C469" i="33"/>
  <c r="C466" i="33"/>
  <c r="C465" i="33"/>
  <c r="C461" i="33"/>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D197" i="35" s="1"/>
  <c r="C191" i="35"/>
  <c r="D194" i="35" s="1"/>
  <c r="D195" i="35" s="1"/>
  <c r="D186" i="35"/>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C542" i="43"/>
  <c r="A537" i="43"/>
  <c r="D532" i="43"/>
  <c r="C530" i="43"/>
  <c r="C528" i="43"/>
  <c r="A517" i="43"/>
  <c r="F512" i="43"/>
  <c r="E512" i="43"/>
  <c r="A506" i="43"/>
  <c r="F498" i="43"/>
  <c r="E498" i="43"/>
  <c r="C490" i="43"/>
  <c r="D493" i="43" s="1"/>
  <c r="D494" i="43" s="1"/>
  <c r="A484" i="43"/>
  <c r="F476" i="43"/>
  <c r="E476" i="43"/>
  <c r="D476" i="43" s="1"/>
  <c r="B476" i="43" s="1"/>
  <c r="C469" i="43"/>
  <c r="C466" i="43"/>
  <c r="C465" i="43"/>
  <c r="C461" i="43"/>
  <c r="C455" i="43"/>
  <c r="D457" i="43" s="1"/>
  <c r="D458" i="43" s="1"/>
  <c r="A447" i="43"/>
  <c r="F439" i="43"/>
  <c r="E439" i="43"/>
  <c r="C438" i="43"/>
  <c r="C432" i="43"/>
  <c r="C431" i="43"/>
  <c r="C425" i="43"/>
  <c r="C422" i="43"/>
  <c r="C415" i="43"/>
  <c r="C411" i="43"/>
  <c r="C405" i="43"/>
  <c r="C402" i="43"/>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C35" i="43"/>
  <c r="C34" i="43"/>
  <c r="C30" i="43"/>
  <c r="D25" i="43"/>
  <c r="D26" i="43" s="1"/>
  <c r="A16" i="43"/>
  <c r="A7" i="35"/>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D173"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D25" i="36"/>
  <c r="D26" i="36" s="1"/>
  <c r="A16" i="36"/>
  <c r="A7" i="37"/>
  <c r="J178" i="29"/>
  <c r="J169" i="29"/>
  <c r="J160" i="29"/>
  <c r="J150" i="29"/>
  <c r="J141" i="29"/>
  <c r="J132" i="29"/>
  <c r="J123" i="29"/>
  <c r="J114" i="29"/>
  <c r="J105" i="29"/>
  <c r="J96" i="29"/>
  <c r="J87" i="29"/>
  <c r="J78" i="29"/>
  <c r="J69" i="29"/>
  <c r="J60" i="29"/>
  <c r="J51" i="29"/>
  <c r="J42" i="29"/>
  <c r="J33" i="29"/>
  <c r="J23" i="29"/>
  <c r="D149" i="35" l="1"/>
  <c r="D150" i="35" s="1"/>
  <c r="D543" i="33"/>
  <c r="B543" i="33" s="1"/>
  <c r="D544" i="33" s="1"/>
  <c r="D197" i="25"/>
  <c r="D99" i="38"/>
  <c r="B99" i="38" s="1"/>
  <c r="D353" i="38"/>
  <c r="B353" i="38" s="1"/>
  <c r="D439" i="38"/>
  <c r="B439" i="38" s="1"/>
  <c r="D476" i="38"/>
  <c r="B476" i="38" s="1"/>
  <c r="D426" i="33"/>
  <c r="D427" i="33" s="1"/>
  <c r="D133" i="25"/>
  <c r="D134" i="25" s="1"/>
  <c r="D149" i="25"/>
  <c r="D150" i="25" s="1"/>
  <c r="D63" i="32"/>
  <c r="D64" i="32" s="1"/>
  <c r="D63" i="39"/>
  <c r="D64" i="39" s="1"/>
  <c r="D498" i="33"/>
  <c r="D512" i="33"/>
  <c r="B512" i="33" s="1"/>
  <c r="D513" i="33" s="1"/>
  <c r="D514" i="33" s="1"/>
  <c r="B153" i="29" s="1"/>
  <c r="D200" i="31"/>
  <c r="B200" i="31" s="1"/>
  <c r="D201" i="31" s="1"/>
  <c r="D202" i="31" s="1"/>
  <c r="D197" i="32"/>
  <c r="D200" i="38"/>
  <c r="B200" i="38" s="1"/>
  <c r="D386" i="40"/>
  <c r="B386" i="40" s="1"/>
  <c r="D476" i="40"/>
  <c r="B476" i="40" s="1"/>
  <c r="D477" i="40" s="1"/>
  <c r="D480" i="40" s="1"/>
  <c r="D481" i="40" s="1"/>
  <c r="B138" i="29" s="1"/>
  <c r="D313" i="43"/>
  <c r="D439" i="31"/>
  <c r="B439" i="31" s="1"/>
  <c r="D440" i="31" s="1"/>
  <c r="B498" i="33"/>
  <c r="D499" i="33" s="1"/>
  <c r="D200" i="43"/>
  <c r="D512" i="38"/>
  <c r="D498" i="40"/>
  <c r="D153" i="33"/>
  <c r="B153" i="33" s="1"/>
  <c r="D154" i="33" s="1"/>
  <c r="D155" i="33" s="1"/>
  <c r="D476" i="33"/>
  <c r="B476" i="33" s="1"/>
  <c r="D261" i="31"/>
  <c r="B261" i="31" s="1"/>
  <c r="D476" i="31"/>
  <c r="B476" i="31" s="1"/>
  <c r="D477" i="31" s="1"/>
  <c r="D478" i="31" s="1"/>
  <c r="D84" i="31"/>
  <c r="D406" i="31"/>
  <c r="D407" i="31" s="1"/>
  <c r="D426" i="31"/>
  <c r="D427" i="31" s="1"/>
  <c r="D406" i="36"/>
  <c r="D407" i="36" s="1"/>
  <c r="D261" i="43"/>
  <c r="D543" i="43"/>
  <c r="B543" i="43" s="1"/>
  <c r="D200" i="33"/>
  <c r="D373" i="33"/>
  <c r="D374" i="33" s="1"/>
  <c r="D406" i="33"/>
  <c r="D407" i="33" s="1"/>
  <c r="D532" i="33"/>
  <c r="D153" i="38"/>
  <c r="D244" i="38"/>
  <c r="D245" i="38" s="1"/>
  <c r="D285" i="38"/>
  <c r="D286" i="38" s="1"/>
  <c r="D498" i="38"/>
  <c r="D200" i="40"/>
  <c r="D84" i="41"/>
  <c r="D85" i="41" s="1"/>
  <c r="D102" i="41"/>
  <c r="D103" i="41" s="1"/>
  <c r="D118" i="41"/>
  <c r="D119" i="41" s="1"/>
  <c r="D149" i="41"/>
  <c r="D150" i="41" s="1"/>
  <c r="D244" i="31"/>
  <c r="D245" i="31" s="1"/>
  <c r="D262" i="31"/>
  <c r="D263" i="31" s="1"/>
  <c r="D261" i="38"/>
  <c r="B261" i="38" s="1"/>
  <c r="D313" i="38"/>
  <c r="B313" i="38" s="1"/>
  <c r="D354" i="38"/>
  <c r="D355" i="38" s="1"/>
  <c r="D244" i="40"/>
  <c r="D245" i="40" s="1"/>
  <c r="D313" i="40"/>
  <c r="B313" i="40" s="1"/>
  <c r="D353" i="40"/>
  <c r="B353" i="40" s="1"/>
  <c r="D406" i="40"/>
  <c r="D407" i="40" s="1"/>
  <c r="D426" i="40"/>
  <c r="D427" i="40" s="1"/>
  <c r="D417" i="36"/>
  <c r="D418" i="36" s="1"/>
  <c r="D533" i="36"/>
  <c r="D534" i="36" s="1"/>
  <c r="B161" i="29" s="1"/>
  <c r="D353" i="43"/>
  <c r="B353" i="43" s="1"/>
  <c r="D386" i="43"/>
  <c r="D439" i="43"/>
  <c r="B439" i="43" s="1"/>
  <c r="D244" i="33"/>
  <c r="D245" i="33" s="1"/>
  <c r="D261" i="33"/>
  <c r="B261" i="33" s="1"/>
  <c r="D262" i="33" s="1"/>
  <c r="D263" i="33" s="1"/>
  <c r="D417" i="33"/>
  <c r="D418" i="33" s="1"/>
  <c r="D439" i="33"/>
  <c r="B439" i="33" s="1"/>
  <c r="D440" i="33" s="1"/>
  <c r="D441" i="33" s="1"/>
  <c r="D161" i="25"/>
  <c r="D162" i="25" s="1"/>
  <c r="D42" i="38"/>
  <c r="D45" i="38" s="1"/>
  <c r="D46" i="38" s="1"/>
  <c r="B56" i="29" s="1"/>
  <c r="D222" i="38"/>
  <c r="D223" i="38" s="1"/>
  <c r="D386" i="38"/>
  <c r="B386" i="38" s="1"/>
  <c r="D41" i="40"/>
  <c r="B41" i="40" s="1"/>
  <c r="D42" i="40" s="1"/>
  <c r="D261" i="40"/>
  <c r="B261" i="40" s="1"/>
  <c r="D439" i="40"/>
  <c r="B439" i="40" s="1"/>
  <c r="D533" i="43"/>
  <c r="D534" i="43" s="1"/>
  <c r="B162" i="29" s="1"/>
  <c r="D417" i="43"/>
  <c r="D418" i="43" s="1"/>
  <c r="D406" i="43"/>
  <c r="D407" i="43" s="1"/>
  <c r="D201" i="43"/>
  <c r="D202" i="43" s="1"/>
  <c r="D262" i="43"/>
  <c r="D263" i="43" s="1"/>
  <c r="D477" i="43"/>
  <c r="D480" i="43" s="1"/>
  <c r="D481" i="43" s="1"/>
  <c r="B134" i="29" s="1"/>
  <c r="D63" i="35"/>
  <c r="D64" i="35" s="1"/>
  <c r="D84" i="35"/>
  <c r="D85" i="35" s="1"/>
  <c r="D102" i="35"/>
  <c r="D103" i="35" s="1"/>
  <c r="D118" i="35"/>
  <c r="D119" i="35" s="1"/>
  <c r="D84" i="33"/>
  <c r="D85" i="33" s="1"/>
  <c r="D477" i="33"/>
  <c r="D480" i="33" s="1"/>
  <c r="D481" i="33" s="1"/>
  <c r="B135" i="29" s="1"/>
  <c r="D533" i="31"/>
  <c r="D534" i="31" s="1"/>
  <c r="B164" i="29" s="1"/>
  <c r="D84" i="32"/>
  <c r="D85" i="32" s="1"/>
  <c r="D102" i="32"/>
  <c r="D103" i="32" s="1"/>
  <c r="D118" i="32"/>
  <c r="D119" i="32" s="1"/>
  <c r="D100" i="38"/>
  <c r="D101" i="38" s="1"/>
  <c r="D84" i="39"/>
  <c r="D85" i="39" s="1"/>
  <c r="D102" i="39"/>
  <c r="D103" i="39" s="1"/>
  <c r="D118" i="39"/>
  <c r="D119" i="39" s="1"/>
  <c r="D139" i="40"/>
  <c r="D140" i="40" s="1"/>
  <c r="D153" i="40"/>
  <c r="D222" i="40"/>
  <c r="D223" i="40" s="1"/>
  <c r="D285" i="40"/>
  <c r="D286" i="40" s="1"/>
  <c r="D417" i="40"/>
  <c r="D418" i="40" s="1"/>
  <c r="D133" i="41"/>
  <c r="D134" i="41" s="1"/>
  <c r="D373" i="36"/>
  <c r="D374" i="36" s="1"/>
  <c r="D84" i="43"/>
  <c r="D99" i="43"/>
  <c r="D139" i="43"/>
  <c r="D140" i="43" s="1"/>
  <c r="D153" i="43"/>
  <c r="D154" i="43" s="1"/>
  <c r="D155" i="43" s="1"/>
  <c r="D512" i="43"/>
  <c r="D99" i="33"/>
  <c r="D139" i="33"/>
  <c r="D140" i="33" s="1"/>
  <c r="D285" i="33"/>
  <c r="D286" i="33" s="1"/>
  <c r="D313" i="33"/>
  <c r="D41" i="31"/>
  <c r="B41" i="31" s="1"/>
  <c r="D285" i="31"/>
  <c r="D286" i="31" s="1"/>
  <c r="D313" i="31"/>
  <c r="B313" i="31" s="1"/>
  <c r="D314" i="31" s="1"/>
  <c r="D315" i="31" s="1"/>
  <c r="D512" i="31"/>
  <c r="D149" i="32"/>
  <c r="D150" i="32" s="1"/>
  <c r="D84" i="38"/>
  <c r="D85" i="38" s="1"/>
  <c r="D139" i="38"/>
  <c r="D140" i="38" s="1"/>
  <c r="D406" i="38"/>
  <c r="D407" i="38" s="1"/>
  <c r="D426" i="38"/>
  <c r="D427" i="38" s="1"/>
  <c r="D532" i="38"/>
  <c r="B532" i="38" s="1"/>
  <c r="D149" i="39"/>
  <c r="D150" i="39" s="1"/>
  <c r="D84" i="40"/>
  <c r="D354" i="40"/>
  <c r="D357" i="40" s="1"/>
  <c r="D358" i="40" s="1"/>
  <c r="B111" i="29" s="1"/>
  <c r="D373" i="40"/>
  <c r="D374" i="40" s="1"/>
  <c r="D512" i="40"/>
  <c r="D42" i="36"/>
  <c r="D43" i="36" s="1"/>
  <c r="D100" i="36"/>
  <c r="D101" i="36" s="1"/>
  <c r="D139" i="36"/>
  <c r="D140" i="36" s="1"/>
  <c r="D314" i="36"/>
  <c r="D315" i="36" s="1"/>
  <c r="D354" i="36"/>
  <c r="D355" i="36" s="1"/>
  <c r="D314" i="40"/>
  <c r="D317" i="40" s="1"/>
  <c r="D318" i="40" s="1"/>
  <c r="B102" i="29" s="1"/>
  <c r="D102" i="37"/>
  <c r="D103" i="37" s="1"/>
  <c r="D41" i="43"/>
  <c r="D244" i="43"/>
  <c r="D245" i="43" s="1"/>
  <c r="D426" i="43"/>
  <c r="D427" i="43" s="1"/>
  <c r="D498" i="43"/>
  <c r="D161" i="35"/>
  <c r="D162" i="35" s="1"/>
  <c r="D41" i="33"/>
  <c r="D222" i="33"/>
  <c r="D223" i="33" s="1"/>
  <c r="D353" i="33"/>
  <c r="D386" i="33"/>
  <c r="B386" i="33" s="1"/>
  <c r="D63" i="25"/>
  <c r="D64" i="25" s="1"/>
  <c r="D84" i="25"/>
  <c r="D85" i="25" s="1"/>
  <c r="D102" i="25"/>
  <c r="D103" i="25" s="1"/>
  <c r="D118" i="25"/>
  <c r="D119" i="25" s="1"/>
  <c r="D99" i="31"/>
  <c r="B99" i="31" s="1"/>
  <c r="D100" i="31" s="1"/>
  <c r="D101" i="31" s="1"/>
  <c r="D139" i="31"/>
  <c r="D140" i="31" s="1"/>
  <c r="D153" i="31"/>
  <c r="D222" i="31"/>
  <c r="D223" i="31" s="1"/>
  <c r="D353" i="31"/>
  <c r="D373" i="31"/>
  <c r="D374" i="31" s="1"/>
  <c r="D386" i="31"/>
  <c r="B386" i="31" s="1"/>
  <c r="D387" i="31" s="1"/>
  <c r="D498" i="31"/>
  <c r="D133" i="32"/>
  <c r="D134" i="32" s="1"/>
  <c r="D201" i="38"/>
  <c r="D202" i="38" s="1"/>
  <c r="D262" i="38"/>
  <c r="D265" i="38" s="1"/>
  <c r="D266" i="38" s="1"/>
  <c r="B92" i="29" s="1"/>
  <c r="D373" i="38"/>
  <c r="D374" i="38" s="1"/>
  <c r="D417" i="38"/>
  <c r="D418" i="38" s="1"/>
  <c r="D440" i="38"/>
  <c r="D441" i="38" s="1"/>
  <c r="D477" i="38"/>
  <c r="D478" i="38" s="1"/>
  <c r="D161" i="39"/>
  <c r="D162" i="39" s="1"/>
  <c r="D262" i="40"/>
  <c r="D263" i="40" s="1"/>
  <c r="D63" i="41"/>
  <c r="D64" i="41" s="1"/>
  <c r="D161" i="41"/>
  <c r="D162" i="41" s="1"/>
  <c r="D173" i="43"/>
  <c r="D85" i="43"/>
  <c r="D84" i="36"/>
  <c r="D85" i="36" s="1"/>
  <c r="D244" i="36"/>
  <c r="D245" i="36" s="1"/>
  <c r="D373" i="43"/>
  <c r="D374" i="43" s="1"/>
  <c r="D154" i="36"/>
  <c r="D155" i="36" s="1"/>
  <c r="D222" i="36"/>
  <c r="D223" i="36" s="1"/>
  <c r="D262" i="36"/>
  <c r="D263" i="36" s="1"/>
  <c r="D285" i="36"/>
  <c r="D477" i="36"/>
  <c r="D478" i="36" s="1"/>
  <c r="D84" i="37"/>
  <c r="D85" i="37" s="1"/>
  <c r="D133" i="37"/>
  <c r="D134" i="37" s="1"/>
  <c r="D222" i="43"/>
  <c r="D223" i="43" s="1"/>
  <c r="D314" i="43"/>
  <c r="D354" i="43"/>
  <c r="D387" i="33"/>
  <c r="D173" i="31"/>
  <c r="D201" i="36"/>
  <c r="D202" i="36" s="1"/>
  <c r="D118" i="37"/>
  <c r="D119" i="37" s="1"/>
  <c r="D149" i="37"/>
  <c r="D150" i="37" s="1"/>
  <c r="D285" i="43"/>
  <c r="D286" i="43" s="1"/>
  <c r="D440" i="43"/>
  <c r="D133" i="35"/>
  <c r="D134" i="35" s="1"/>
  <c r="D187" i="35"/>
  <c r="D85" i="31"/>
  <c r="D544" i="31"/>
  <c r="D43" i="38"/>
  <c r="D161" i="32"/>
  <c r="D162" i="32" s="1"/>
  <c r="D102" i="38"/>
  <c r="D103" i="38" s="1"/>
  <c r="B65" i="29" s="1"/>
  <c r="D314" i="38"/>
  <c r="D357" i="38"/>
  <c r="D358" i="38" s="1"/>
  <c r="B110" i="29" s="1"/>
  <c r="D100" i="40"/>
  <c r="D101" i="40" s="1"/>
  <c r="D387" i="40"/>
  <c r="D440" i="40"/>
  <c r="D533" i="40"/>
  <c r="D534" i="40" s="1"/>
  <c r="B166" i="29" s="1"/>
  <c r="D173" i="38"/>
  <c r="D387" i="38"/>
  <c r="D533" i="38"/>
  <c r="D534" i="38" s="1"/>
  <c r="B165" i="29" s="1"/>
  <c r="D544" i="38"/>
  <c r="D195" i="39"/>
  <c r="D355" i="40"/>
  <c r="D544" i="40"/>
  <c r="D195" i="41"/>
  <c r="D195" i="32"/>
  <c r="D133" i="39"/>
  <c r="D134" i="39" s="1"/>
  <c r="D173" i="40"/>
  <c r="D161" i="37"/>
  <c r="D162" i="37" s="1"/>
  <c r="D63" i="37"/>
  <c r="D64" i="37" s="1"/>
  <c r="D502" i="36"/>
  <c r="D503" i="36" s="1"/>
  <c r="B142" i="29" s="1"/>
  <c r="D494" i="36"/>
  <c r="D458" i="36"/>
  <c r="D440" i="36"/>
  <c r="D441" i="36" s="1"/>
  <c r="D426" i="36"/>
  <c r="D427" i="36" s="1"/>
  <c r="D387" i="36"/>
  <c r="D388" i="36" s="1"/>
  <c r="D334" i="36"/>
  <c r="D265" i="36"/>
  <c r="D266" i="36" s="1"/>
  <c r="B88" i="29" s="1"/>
  <c r="D102" i="36"/>
  <c r="D103" i="36" s="1"/>
  <c r="B61" i="29" s="1"/>
  <c r="D441" i="31" l="1"/>
  <c r="D443" i="31"/>
  <c r="D444" i="31" s="1"/>
  <c r="B127" i="29" s="1"/>
  <c r="D43" i="40"/>
  <c r="D45" i="40"/>
  <c r="D46" i="40" s="1"/>
  <c r="B57" i="29" s="1"/>
  <c r="D500" i="33"/>
  <c r="D502" i="33"/>
  <c r="D503" i="33" s="1"/>
  <c r="B144" i="29" s="1"/>
  <c r="B386" i="43"/>
  <c r="D387" i="43" s="1"/>
  <c r="D499" i="38"/>
  <c r="B498" i="38"/>
  <c r="B41" i="33"/>
  <c r="D42" i="33" s="1"/>
  <c r="B512" i="31"/>
  <c r="D513" i="31" s="1"/>
  <c r="D514" i="31" s="1"/>
  <c r="B154" i="29" s="1"/>
  <c r="B99" i="33"/>
  <c r="D100" i="33" s="1"/>
  <c r="B99" i="43"/>
  <c r="D100" i="43" s="1"/>
  <c r="D101" i="43" s="1"/>
  <c r="B153" i="40"/>
  <c r="D154" i="40" s="1"/>
  <c r="D499" i="40"/>
  <c r="B498" i="40"/>
  <c r="D317" i="31"/>
  <c r="D318" i="31" s="1"/>
  <c r="B100" i="29" s="1"/>
  <c r="D315" i="40"/>
  <c r="D265" i="31"/>
  <c r="D266" i="31" s="1"/>
  <c r="B91" i="29" s="1"/>
  <c r="B498" i="31"/>
  <c r="D499" i="31" s="1"/>
  <c r="B353" i="31"/>
  <c r="D354" i="31" s="1"/>
  <c r="D355" i="31" s="1"/>
  <c r="B353" i="33"/>
  <c r="D354" i="33" s="1"/>
  <c r="D499" i="43"/>
  <c r="D502" i="43" s="1"/>
  <c r="D503" i="43" s="1"/>
  <c r="B143" i="29" s="1"/>
  <c r="B498" i="43"/>
  <c r="B532" i="33"/>
  <c r="D533" i="33" s="1"/>
  <c r="D534" i="33" s="1"/>
  <c r="B163" i="29" s="1"/>
  <c r="B153" i="31"/>
  <c r="D154" i="31" s="1"/>
  <c r="D155" i="31" s="1"/>
  <c r="D42" i="43"/>
  <c r="B41" i="43"/>
  <c r="B512" i="40"/>
  <c r="D513" i="40" s="1"/>
  <c r="D514" i="40" s="1"/>
  <c r="B156" i="29" s="1"/>
  <c r="D314" i="33"/>
  <c r="D317" i="33" s="1"/>
  <c r="D318" i="33" s="1"/>
  <c r="B99" i="29" s="1"/>
  <c r="B313" i="33"/>
  <c r="B512" i="43"/>
  <c r="D513" i="43" s="1"/>
  <c r="D514" i="43" s="1"/>
  <c r="B152" i="29" s="1"/>
  <c r="D201" i="40"/>
  <c r="D202" i="40" s="1"/>
  <c r="B200" i="40"/>
  <c r="B153" i="38"/>
  <c r="D154" i="38" s="1"/>
  <c r="D155" i="38" s="1"/>
  <c r="D201" i="33"/>
  <c r="D202" i="33" s="1"/>
  <c r="B200" i="33"/>
  <c r="B512" i="38"/>
  <c r="D513" i="38" s="1"/>
  <c r="D514" i="38" s="1"/>
  <c r="B155" i="29" s="1"/>
  <c r="D480" i="31"/>
  <c r="D481" i="31" s="1"/>
  <c r="B136" i="29" s="1"/>
  <c r="D480" i="38"/>
  <c r="D481" i="38" s="1"/>
  <c r="B137" i="29" s="1"/>
  <c r="D263" i="38"/>
  <c r="D204" i="31"/>
  <c r="D205" i="31" s="1"/>
  <c r="B82" i="29" s="1"/>
  <c r="D265" i="33"/>
  <c r="D266" i="33" s="1"/>
  <c r="B90" i="29" s="1"/>
  <c r="D157" i="33"/>
  <c r="D158" i="33" s="1"/>
  <c r="B72" i="29" s="1"/>
  <c r="D547" i="33"/>
  <c r="B45" i="29" s="1"/>
  <c r="D544" i="43"/>
  <c r="D545" i="43" s="1"/>
  <c r="B171" i="29" s="1"/>
  <c r="D204" i="38"/>
  <c r="D205" i="38" s="1"/>
  <c r="B83" i="29" s="1"/>
  <c r="D443" i="33"/>
  <c r="D444" i="33" s="1"/>
  <c r="B126" i="29" s="1"/>
  <c r="D102" i="31"/>
  <c r="D103" i="31" s="1"/>
  <c r="B64" i="29" s="1"/>
  <c r="D317" i="36"/>
  <c r="D318" i="36" s="1"/>
  <c r="B97" i="29" s="1"/>
  <c r="D204" i="43"/>
  <c r="D205" i="43" s="1"/>
  <c r="B80" i="29" s="1"/>
  <c r="D547" i="38"/>
  <c r="B47" i="29" s="1"/>
  <c r="D198" i="41"/>
  <c r="D199" i="41" s="1"/>
  <c r="B11" i="41" s="1"/>
  <c r="D157" i="36"/>
  <c r="D158" i="36" s="1"/>
  <c r="B70" i="29" s="1"/>
  <c r="D480" i="36"/>
  <c r="D481" i="36" s="1"/>
  <c r="B133" i="29" s="1"/>
  <c r="D478" i="40"/>
  <c r="D204" i="36"/>
  <c r="D205" i="36" s="1"/>
  <c r="B79" i="29" s="1"/>
  <c r="D443" i="38"/>
  <c r="D444" i="38" s="1"/>
  <c r="B128" i="29" s="1"/>
  <c r="D102" i="40"/>
  <c r="D103" i="40" s="1"/>
  <c r="B66" i="29" s="1"/>
  <c r="D547" i="31"/>
  <c r="B46" i="29" s="1"/>
  <c r="D500" i="43"/>
  <c r="D478" i="43"/>
  <c r="D547" i="43"/>
  <c r="B44" i="29" s="1"/>
  <c r="D45" i="36"/>
  <c r="D357" i="36"/>
  <c r="D358" i="36" s="1"/>
  <c r="B106" i="29" s="1"/>
  <c r="D265" i="40"/>
  <c r="D266" i="40" s="1"/>
  <c r="B93" i="29" s="1"/>
  <c r="D198" i="32"/>
  <c r="D199" i="32" s="1"/>
  <c r="B11" i="32" s="1"/>
  <c r="D198" i="25"/>
  <c r="D199" i="25" s="1"/>
  <c r="B11" i="25" s="1"/>
  <c r="D42" i="31"/>
  <c r="D45" i="31" s="1"/>
  <c r="D46" i="31" s="1"/>
  <c r="B55" i="29" s="1"/>
  <c r="D478" i="33"/>
  <c r="D286" i="36"/>
  <c r="D85" i="40"/>
  <c r="D204" i="40"/>
  <c r="D205" i="40" s="1"/>
  <c r="B84" i="29" s="1"/>
  <c r="D198" i="35"/>
  <c r="D199" i="35" s="1"/>
  <c r="B11" i="35" s="1"/>
  <c r="D157" i="43"/>
  <c r="D158" i="43" s="1"/>
  <c r="B71" i="29" s="1"/>
  <c r="D547" i="40"/>
  <c r="B48" i="29" s="1"/>
  <c r="D545" i="38"/>
  <c r="B174" i="29" s="1"/>
  <c r="D443" i="40"/>
  <c r="D444" i="40" s="1"/>
  <c r="B129" i="29" s="1"/>
  <c r="D441" i="40"/>
  <c r="D545" i="33"/>
  <c r="B172" i="29" s="1"/>
  <c r="D265" i="43"/>
  <c r="D266" i="43" s="1"/>
  <c r="B89" i="29" s="1"/>
  <c r="D390" i="40"/>
  <c r="D391" i="40" s="1"/>
  <c r="B120" i="29" s="1"/>
  <c r="D388" i="40"/>
  <c r="D317" i="38"/>
  <c r="D318" i="38" s="1"/>
  <c r="B101" i="29" s="1"/>
  <c r="D315" i="38"/>
  <c r="D390" i="33"/>
  <c r="D391" i="33" s="1"/>
  <c r="B117" i="29" s="1"/>
  <c r="D388" i="33"/>
  <c r="D198" i="37"/>
  <c r="D199" i="37" s="1"/>
  <c r="B179" i="29" s="1"/>
  <c r="D545" i="31"/>
  <c r="B173" i="29" s="1"/>
  <c r="D390" i="31"/>
  <c r="D391" i="31" s="1"/>
  <c r="B118" i="29" s="1"/>
  <c r="D388" i="31"/>
  <c r="D357" i="43"/>
  <c r="D358" i="43" s="1"/>
  <c r="B107" i="29" s="1"/>
  <c r="D355" i="43"/>
  <c r="D45" i="43"/>
  <c r="D46" i="43" s="1"/>
  <c r="B53" i="29" s="1"/>
  <c r="D43" i="43"/>
  <c r="D545" i="40"/>
  <c r="B175" i="29" s="1"/>
  <c r="D198" i="39"/>
  <c r="D199" i="39" s="1"/>
  <c r="D390" i="38"/>
  <c r="D391" i="38" s="1"/>
  <c r="B119" i="29" s="1"/>
  <c r="D388" i="38"/>
  <c r="D443" i="43"/>
  <c r="D441" i="43"/>
  <c r="D317" i="43"/>
  <c r="D318" i="43" s="1"/>
  <c r="B98" i="29" s="1"/>
  <c r="D315" i="43"/>
  <c r="D443" i="36"/>
  <c r="D444" i="36" s="1"/>
  <c r="B124" i="29" s="1"/>
  <c r="D390" i="36"/>
  <c r="D391" i="36" s="1"/>
  <c r="B115" i="29" s="1"/>
  <c r="D46" i="36"/>
  <c r="B52" i="29" s="1"/>
  <c r="D315" i="33" l="1"/>
  <c r="D357" i="33"/>
  <c r="D358" i="33" s="1"/>
  <c r="B108" i="29" s="1"/>
  <c r="D355" i="33"/>
  <c r="D204" i="33"/>
  <c r="D205" i="33" s="1"/>
  <c r="B81" i="29" s="1"/>
  <c r="D390" i="43"/>
  <c r="D391" i="43" s="1"/>
  <c r="B116" i="29" s="1"/>
  <c r="D388" i="43"/>
  <c r="D157" i="40"/>
  <c r="D158" i="40" s="1"/>
  <c r="B75" i="29" s="1"/>
  <c r="D155" i="40"/>
  <c r="D101" i="33"/>
  <c r="D102" i="33"/>
  <c r="D103" i="33" s="1"/>
  <c r="B63" i="29" s="1"/>
  <c r="D43" i="33"/>
  <c r="D45" i="33"/>
  <c r="D46" i="33" s="1"/>
  <c r="B54" i="29" s="1"/>
  <c r="D357" i="31"/>
  <c r="D358" i="31" s="1"/>
  <c r="B109" i="29" s="1"/>
  <c r="D102" i="43"/>
  <c r="D103" i="43" s="1"/>
  <c r="B62" i="29" s="1"/>
  <c r="D157" i="38"/>
  <c r="D158" i="38" s="1"/>
  <c r="B74" i="29" s="1"/>
  <c r="D157" i="31"/>
  <c r="D158" i="31" s="1"/>
  <c r="B73" i="29" s="1"/>
  <c r="D500" i="40"/>
  <c r="D502" i="40"/>
  <c r="D503" i="40" s="1"/>
  <c r="B147" i="29" s="1"/>
  <c r="D500" i="38"/>
  <c r="D502" i="38"/>
  <c r="D503" i="38" s="1"/>
  <c r="B146" i="29" s="1"/>
  <c r="D500" i="31"/>
  <c r="D502" i="31"/>
  <c r="D503" i="31" s="1"/>
  <c r="B145" i="29" s="1"/>
  <c r="B11" i="37"/>
  <c r="D43" i="31"/>
  <c r="B184" i="29"/>
  <c r="B181" i="29"/>
  <c r="B180" i="29"/>
  <c r="B182" i="29"/>
  <c r="D548" i="36"/>
  <c r="D549" i="36" s="1"/>
  <c r="B12" i="36" s="1"/>
  <c r="D444" i="43"/>
  <c r="B125" i="29" s="1"/>
  <c r="B11" i="39"/>
  <c r="B183" i="29"/>
  <c r="D548" i="40" l="1"/>
  <c r="D549" i="40" s="1"/>
  <c r="B39" i="29" s="1"/>
  <c r="D548" i="31"/>
  <c r="D549" i="31" s="1"/>
  <c r="B27" i="29" s="1"/>
  <c r="B29" i="29"/>
  <c r="D548" i="38"/>
  <c r="D549" i="38" s="1"/>
  <c r="B38" i="29" s="1"/>
  <c r="D548" i="43"/>
  <c r="D549" i="43" s="1"/>
  <c r="B25" i="29" s="1"/>
  <c r="D548" i="33"/>
  <c r="D549" i="33" s="1"/>
  <c r="B36" i="29" s="1"/>
  <c r="B24" i="29"/>
  <c r="B34" i="29"/>
  <c r="B28" i="29" l="1"/>
  <c r="B35" i="29"/>
  <c r="B12" i="40"/>
  <c r="B37" i="29"/>
  <c r="B12" i="31"/>
  <c r="B12" i="33"/>
  <c r="B26" i="29"/>
  <c r="B12" i="43"/>
  <c r="B12" i="38"/>
</calcChain>
</file>

<file path=xl/sharedStrings.xml><?xml version="1.0" encoding="utf-8"?>
<sst xmlns="http://schemas.openxmlformats.org/spreadsheetml/2006/main" count="5731" uniqueCount="500">
  <si>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</si>
  <si>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</si>
  <si>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</si>
  <si>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</si>
  <si>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</si>
  <si>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</si>
  <si>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</si>
  <si>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</si>
  <si>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</si>
  <si>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</si>
  <si>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</si>
  <si>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</si>
  <si>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</si>
  <si>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</si>
  <si>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</si>
  <si>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</si>
  <si>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</si>
  <si>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</si>
  <si>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</si>
  <si>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</si>
  <si>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</si>
  <si>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</si>
  <si>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</si>
  <si>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</si>
  <si>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</si>
  <si>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</si>
  <si>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</si>
  <si>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</si>
  <si>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</si>
  <si>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</si>
  <si>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</si>
  <si>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</si>
  <si>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</si>
  <si>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</si>
  <si>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</si>
  <si>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</si>
  <si>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</si>
  <si>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</si>
  <si>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</si>
  <si>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</si>
  <si>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</si>
  <si>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</si>
  <si>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</si>
  <si>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</si>
  <si>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</si>
  <si>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</si>
  <si>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</si>
  <si>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</si>
  <si>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</si>
  <si>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</si>
  <si>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</si>
  <si>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</si>
  <si>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</si>
  <si>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</si>
  <si>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</si>
  <si>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</si>
  <si>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</si>
  <si>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</si>
  <si>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</si>
  <si>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</si>
  <si>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</si>
  <si>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</si>
  <si>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</si>
  <si>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</si>
  <si>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</si>
  <si>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</si>
  <si>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</si>
  <si>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</si>
  <si>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</si>
  <si>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</si>
  <si>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</si>
  <si>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</si>
  <si>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</si>
  <si>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</si>
  <si>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</si>
  <si>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</si>
  <si>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</si>
  <si>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</si>
  <si>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</si>
  <si>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</si>
  <si>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</si>
  <si>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</si>
  <si>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</si>
  <si>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</si>
  <si>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</si>
  <si>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</si>
  <si>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</si>
  <si>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</si>
  <si>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</si>
  <si>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</si>
  <si>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</si>
  <si>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</si>
  <si>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</si>
  <si>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</si>
  <si>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</si>
  <si>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</si>
  <si>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</si>
  <si>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</si>
  <si>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</si>
  <si>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</si>
  <si>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</si>
  <si>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</si>
  <si>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</si>
  <si>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</si>
  <si>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</si>
  <si>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</si>
  <si>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</si>
  <si>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</si>
  <si>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</si>
  <si>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</si>
  <si>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</si>
  <si>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</si>
  <si>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</si>
  <si>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</si>
  <si>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</si>
  <si>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</si>
  <si>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</si>
  <si>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</si>
  <si>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</si>
  <si>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</si>
  <si>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</si>
  <si>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</si>
  <si>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</si>
  <si>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</si>
  <si>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</si>
  <si>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</si>
  <si>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</si>
  <si>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</si>
  <si>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</si>
  <si>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</si>
  <si>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</si>
  <si>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</si>
  <si>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</si>
  <si>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</si>
  <si>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</si>
  <si>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</si>
  <si>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</si>
  <si>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</si>
  <si>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</si>
  <si>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</si>
  <si>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</si>
  <si>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</si>
  <si>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</si>
  <si>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</si>
  <si>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</si>
  <si>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</si>
  <si>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</si>
  <si>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</si>
  <si>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</si>
  <si>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</si>
  <si>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</si>
  <si>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</si>
  <si>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</si>
  <si>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</si>
  <si>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</si>
  <si>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</si>
  <si>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</si>
  <si>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</si>
  <si>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</si>
  <si>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</si>
  <si>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</si>
  <si>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</si>
  <si>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</si>
  <si>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</si>
  <si>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</si>
  <si>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</si>
  <si>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</si>
  <si>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</si>
  <si>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</si>
  <si>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</si>
  <si>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</si>
  <si>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</si>
  <si>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</si>
  <si>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</si>
  <si>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</si>
  <si>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</si>
  <si>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</si>
  <si>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</si>
  <si>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</si>
  <si>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</si>
  <si>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</si>
  <si>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</si>
  <si>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</si>
  <si>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</si>
  <si>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</si>
  <si>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</si>
  <si>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</si>
  <si>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</si>
  <si>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</si>
  <si>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</si>
  <si>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</si>
  <si>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</si>
  <si>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</si>
  <si>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</si>
  <si>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</si>
  <si>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</si>
  <si>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</si>
  <si>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</si>
  <si>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</si>
  <si>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</si>
  <si>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</si>
  <si>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</si>
  <si>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</si>
  <si>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</si>
  <si>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</si>
  <si>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</si>
  <si>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</si>
  <si>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</si>
  <si>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</si>
  <si>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</si>
  <si>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</si>
  <si>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</si>
  <si>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</si>
  <si>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</si>
  <si>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</si>
  <si>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</si>
  <si>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</si>
  <si>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</si>
  <si>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</si>
  <si>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</si>
  <si>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</si>
  <si>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</si>
  <si>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</si>
  <si>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</si>
  <si>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</si>
  <si>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</si>
  <si>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</si>
  <si>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</si>
  <si>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</si>
  <si>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</si>
  <si>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</si>
  <si>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</si>
  <si>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</si>
  <si>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</si>
  <si>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</si>
  <si>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</si>
  <si>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</si>
  <si>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</si>
  <si>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</si>
  <si>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</si>
  <si>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</si>
  <si>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</si>
  <si>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</si>
  <si>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</si>
  <si>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</si>
  <si>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</si>
  <si>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</si>
  <si>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</si>
  <si>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</si>
  <si>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</si>
  <si>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</si>
  <si>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</si>
  <si>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</si>
  <si>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</si>
  <si>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</si>
  <si>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</si>
  <si>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</si>
  <si>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</si>
  <si>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</si>
  <si>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</si>
  <si>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</si>
  <si>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</si>
  <si>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</si>
  <si>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</si>
  <si>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</si>
  <si>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</si>
  <si>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</si>
  <si>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</si>
  <si>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</si>
  <si>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</si>
  <si>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</si>
  <si>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</si>
  <si>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</si>
  <si>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</si>
  <si>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</si>
  <si>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</si>
  <si>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</si>
  <si>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</si>
  <si>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</si>
  <si>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</si>
  <si>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</si>
  <si>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</si>
  <si>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</si>
  <si>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</si>
  <si>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</si>
  <si>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</si>
  <si>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</si>
  <si>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</si>
  <si>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</si>
  <si>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</si>
  <si>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</si>
  <si>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</si>
  <si>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</si>
  <si>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</si>
  <si>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</si>
  <si>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</si>
  <si>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</si>
  <si>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</si>
  <si>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</si>
  <si>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</si>
  <si>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</si>
  <si>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</si>
  <si>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</si>
  <si>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</si>
  <si>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</si>
  <si>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</si>
  <si>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</si>
  <si>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</si>
  <si>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</si>
  <si>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</si>
  <si>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</si>
  <si>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</si>
  <si>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</si>
  <si>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</si>
  <si>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</si>
  <si>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</si>
  <si>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</si>
  <si>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</si>
  <si>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</si>
  <si>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</si>
  <si>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</si>
  <si>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</si>
  <si>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</si>
  <si>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</si>
  <si>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</si>
  <si>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</si>
  <si>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</si>
  <si>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</si>
  <si>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</si>
  <si>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</si>
  <si>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</si>
  <si>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</si>
  <si>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</si>
  <si>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</si>
  <si>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</si>
  <si>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</si>
  <si>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</si>
  <si>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</si>
  <si>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</si>
  <si>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</si>
  <si>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</si>
  <si>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</si>
  <si>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</si>
  <si>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</si>
  <si>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</si>
  <si>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</si>
  <si>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</si>
  <si>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</si>
  <si>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</si>
  <si>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</si>
  <si>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</si>
  <si>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</si>
  <si>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</si>
  <si>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</si>
  <si>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</si>
  <si>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</si>
  <si>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</si>
  <si>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</si>
  <si>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</si>
  <si>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</si>
  <si>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</si>
  <si>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</si>
  <si>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</si>
  <si>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</si>
  <si>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</si>
  <si>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</si>
  <si>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</si>
  <si>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</si>
  <si>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</si>
  <si>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</si>
  <si>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</si>
  <si>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</si>
  <si>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</si>
  <si>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</si>
  <si>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</si>
  <si>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</si>
  <si>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</si>
  <si>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</si>
  <si>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</si>
  <si>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</si>
  <si>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</si>
  <si>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</si>
  <si>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</si>
  <si>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</si>
  <si>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</si>
  <si>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</si>
  <si>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</si>
  <si>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</si>
  <si>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</si>
  <si>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</si>
  <si>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</si>
  <si>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</si>
  <si>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</si>
  <si>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</si>
  <si>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</si>
  <si>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</si>
  <si>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</si>
  <si>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</si>
  <si>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</si>
  <si>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</si>
  <si>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</si>
  <si>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</si>
  <si>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</si>
  <si>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</si>
  <si>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</si>
  <si>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</si>
  <si>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</si>
  <si>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</si>
  <si>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Le  directeur magazin M Chawki REZGI</t>
  </si>
  <si>
    <t>Absence de l'ancien rapport et du plan d'action.</t>
  </si>
  <si>
    <t xml:space="preserve">Utilisation du grattoir métallique, nous rappelons que cette pratique est interdite.
</t>
  </si>
  <si>
    <t xml:space="preserve">Les températures à cœur des produits n’étaient pas enregistrées sur les fiches d’autocontrôle.(voir photo).
</t>
  </si>
  <si>
    <t xml:space="preserve">Stockage des sacs de sucre sur des palettes en bois. 
</t>
  </si>
  <si>
    <t xml:space="preserve">Absence de DF et DLC pour une unité de « Donuts moulin d’Or). 
</t>
  </si>
  <si>
    <t>Absence de l'ancien rapport et du plan d'action pour le rayon PLS.</t>
  </si>
  <si>
    <t>Le sol du quai de réception était ébréché.</t>
  </si>
  <si>
    <t>M Dhia MECHLAOUI / Dr Raja BOUHALFAYA</t>
  </si>
  <si>
    <t>Afficher l'ancien rapport et le plan d'action dans les locaux de travail</t>
  </si>
  <si>
    <t>L'ancien rapport d'audit et le plan d'action doivent être afichés dans les locaux de travail</t>
  </si>
  <si>
    <t>La couche de résine était décollée.</t>
  </si>
  <si>
    <t>Présence de givre au niveau des conduites du meuble au niveau du meuble surgelé.</t>
  </si>
  <si>
    <t>Manouba</t>
  </si>
  <si>
    <t>M Dhia Mechlaoui</t>
  </si>
  <si>
    <t>Directeur magazin M Chawki REZGI et Chef rayons</t>
  </si>
  <si>
    <t>Exposition des biscuits secs seulement.</t>
  </si>
  <si>
    <t>Déversement de semoule sur les étagères.
Renforcer le nettoyage au niveau du rayon de sucre.</t>
  </si>
  <si>
    <t>Le contrôle des dates limites doit être plus rigoureux.</t>
  </si>
  <si>
    <t xml:space="preserve">Renforcer le nettoyage en dessous des piques prix.
</t>
  </si>
  <si>
    <t xml:space="preserve">La date limite de consommation était illisible pour un boudin de « Jambon de dinde El Mazraa ». </t>
  </si>
  <si>
    <t>* La date limite d’une unité de glace « Boules D’OR » était effacée. (voir photo).
* Absence de DF et DLC pour une unité de glace « Keens ice cream » (voir photo).</t>
  </si>
  <si>
    <t>Renforcer le contrôle des produits exposés aux meubles et linéaires.</t>
  </si>
  <si>
    <t xml:space="preserve">Présence d'une bouteille de "Dakin" périmée. </t>
  </si>
  <si>
    <t>Renforcer le contrôle des médicaments et autres produits présents dans l'armoire à pharmacie.</t>
  </si>
  <si>
    <t>Le sol était abîmé.</t>
  </si>
  <si>
    <t>Les grilles d’aération des meubles de yaourt et produits laitiers étaient souillées</t>
  </si>
  <si>
    <t>Température affichée: 5,4°C
Température mesurée: 6°C</t>
  </si>
  <si>
    <t>Réparer ou remplacer ces éléments.</t>
  </si>
  <si>
    <t>Le système d’ouverture à pédale de la poubelle des sanitaires des femmes était rompu.</t>
  </si>
  <si>
    <t>Le revêtement du sol était écaillé</t>
  </si>
  <si>
    <t>La chambre froide est en arrêt à cause des travaux du réamenagement.</t>
  </si>
  <si>
    <t>La dernière cuisson des pains a été réalisée le 12/03/18.
Aucune exposition de pain dans le rayon.</t>
  </si>
  <si>
    <t>Aucun enregistrement des températures de la chambre froide n'a été effectué depuis le 19/03/18 (Début des travaux).</t>
  </si>
  <si>
    <t>Le stockage des légumes (pommes de terre) s'effectue dans la réception.</t>
  </si>
  <si>
    <t xml:space="preserve">Les enregistrements des autocontrôles de nettoyage et de désinfection étaient indisponibles. </t>
  </si>
  <si>
    <t>Les enregistrements des températures de la chambre froide positive n'ont pas été réalisé depuis le commencement des travaux.(la chambre est en arrêt).</t>
  </si>
  <si>
    <t xml:space="preserve">Présence d’un paquet de piment fort « El Khabia » périmée depuis le 09/12/2015.
</t>
  </si>
  <si>
    <t>La chambre froide est en arrêt à cause des travaux du réaménagement.</t>
  </si>
  <si>
    <t xml:space="preserve">Le rangement du meuble était insatisfaisant.
Le contenu d’un produit était déversé dans le meuble négatif.
</t>
  </si>
  <si>
    <t xml:space="preserve">Développement du givre au niveau du meuble des salades congelées, les produits étaient collés au meuble.   </t>
  </si>
  <si>
    <t>Les distributeurs de savon liquide au niveau des sanitaires des hommes et des femmes étaient endommagés.</t>
  </si>
  <si>
    <t>L'accès au laboratoire de la boulangerie est impossible (travaux)</t>
  </si>
  <si>
    <t>La fraîcheur des légumes était insatisfaisante.</t>
  </si>
  <si>
    <t>Les enregistrements des températures de la chambre froide positive n'ont pas été réalisés depuis le commencement des travaux.(la chambre est en arrêt).</t>
  </si>
  <si>
    <t>Mme Meriam Lahmer</t>
  </si>
  <si>
    <t>Mme Nadia Ganmi (chef rayon PGC) et chefs rayons (Directeur Magasin en congé)</t>
  </si>
  <si>
    <t xml:space="preserve">Exposition de barquettes de biscuits sec uniquement. Les barquettes sont recouvertes de poussière et les bacs d'exposition du pain ne sont pas nettoyés. </t>
  </si>
  <si>
    <t>Démarrage du fonctionnement du rayon le 14/06/2018</t>
  </si>
  <si>
    <t>Les analyses ne sont pas encore effectuées</t>
  </si>
  <si>
    <t xml:space="preserve">Les barquettes sont stockées dans le couloir devant les chambres froides. Un sac de barquette est ouvert et le contenu est exposé à la poussière des travaux </t>
  </si>
  <si>
    <t>Un seul thermomètre pour les rayons charcuterie, Fromage, boucherie et volaillerie.</t>
  </si>
  <si>
    <t>Les certificats de salubrités n'étaient pas disponibles au niveau du stand</t>
  </si>
  <si>
    <t>Propreté insuffisante</t>
  </si>
  <si>
    <t>La dernière visite du prestatire le 12/03/2018, alors que la fréquence prévue est 1 fois par mois</t>
  </si>
  <si>
    <t xml:space="preserve">Presence de gouttes d'eau sur les barquettes provenant du climatisur situé au dessus du linéaire. </t>
  </si>
  <si>
    <t>Presence de poussière sur les étagères surtout au dessus des produits placés sur les étages supérieures</t>
  </si>
  <si>
    <t>Non disponibles</t>
  </si>
  <si>
    <t>sol écaillé</t>
  </si>
  <si>
    <t>Température mesurée = 1,4°C</t>
  </si>
  <si>
    <t>Température des produits élevée: Température Jambon mesurée = 8,7°C</t>
  </si>
  <si>
    <t>Température des produits élevée: Température Volaille mesurée = 6,9°C  Température Viande mesurée = 7,2°C</t>
  </si>
  <si>
    <t>Température chambre froide mesurée=2,6°C  Température chambre négative mesurée =-25°C</t>
  </si>
  <si>
    <t>Humide et manque d'aération Hygrométrie mesurée=73%</t>
  </si>
  <si>
    <t xml:space="preserve">Décaler le présentoir en attendant de réparer le split </t>
  </si>
  <si>
    <t xml:space="preserve">Le laboratoire était en arrêt lors de l'audit précédent et de l'audit actuel: travaux en cours, </t>
  </si>
  <si>
    <t>Pas de chambre froide spécifique. Les MP sont stockées dans la section de stockage du meuble d'exposition.</t>
  </si>
  <si>
    <t>Un seul employé était en charge du service au niveau de la charcuterie et de la boucherie.</t>
  </si>
  <si>
    <t>Assurer la séparation des flux par le respect de l'affectation du personnel</t>
  </si>
  <si>
    <t>Indiquer la date d'entame sur tous les produits exposés.</t>
  </si>
  <si>
    <t>Absence de la date d'ouverture sur tous les produits entamés du rayon charcuterie
Présence de deux tranches de fromage (Gouda et Edam) exposées au rayon sans étiquette d'identification
Absence de date d'ouverture sur les morceaux de fromage blanc entamées</t>
  </si>
  <si>
    <t>Les abats sont placés sur les étagères supérieures et la viande en bas  
Mettre les produits les plus contaminants sur les étagères les
plus basses</t>
  </si>
  <si>
    <t>Mettre à disposition les certificats pendant une durée de 2 ans</t>
  </si>
  <si>
    <t>Presence d'un carton de boyaux dans le laboratoire
Déballer les boyaux et les placer dans un bac en plastique avec couvercle</t>
  </si>
  <si>
    <t>Absence de thermomètre spécifique au rayon</t>
  </si>
  <si>
    <t xml:space="preserve">Manque de traçabilité pour le Merguez : la quantité totale produite n'est jamais enregistrée, on trouve uniquement la quantité mise au rayon (Exemple: Production de 8 kg le 26/07/18 et enregistrement de 3kg sur la fiche traçabilité), </t>
  </si>
  <si>
    <t>Repecter l'enregistrement des données sur les fiches de traçabilité.</t>
  </si>
  <si>
    <t xml:space="preserve">Absence d'une poubelle dans le local poubelle. </t>
  </si>
  <si>
    <t>Stockage d'une palette de chocolat destinée au retour dans le local poubelle du laboratoire boucherie et sans aucune identification</t>
  </si>
  <si>
    <t>Respecter l'ordre de rangement des produits et ientifier les NC</t>
  </si>
  <si>
    <t xml:space="preserve">Presence de mouches sur les meubles et les plans de travail du PFT bien que le DEIV est fonctionnel </t>
  </si>
  <si>
    <t>Le foie et les rognons sont déposés dans un récipient en inox sans égouttoir.</t>
  </si>
  <si>
    <t>Présence d'oignons moisis</t>
  </si>
  <si>
    <t>Présence de poussière</t>
  </si>
  <si>
    <t>Mettre à disposition le rapport et affihcer le sur le tableau.</t>
  </si>
  <si>
    <t xml:space="preserve">Présence de trois boites de fromage "camembert paysan breton" périmés depuis le : 14/07/18 et le 25/07/18 </t>
  </si>
  <si>
    <t>Absence de savon et de papier.</t>
  </si>
  <si>
    <t>Fournir les dispositifs nécessaires</t>
  </si>
  <si>
    <t>Les nouveaux employés des rayons PFT n'ont pas fait l'objet de visite ni d'analyse médicales</t>
  </si>
  <si>
    <t>Les employés doivent être suivi médicalement à l'embauche</t>
  </si>
  <si>
    <t>Les distributeurs étaient edommagés dans les toilettes femmes et hommes</t>
  </si>
  <si>
    <t>Mettre en place des mesures pour protéger les produits exposés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</si>
</sst>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2" borderId="7" xfId="0" applyFont="1" applyFill="1" applyBorder="1" applyAlignment="1" applyProtection="1">
      <alignment wrapText="1"/>
      <protection locked="0"/>
    </xf>
    <xf numFmtId="0" fontId="8"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0" fontId="27" fillId="15" borderId="1" xfId="0" applyFont="1" applyFill="1" applyBorder="1" applyAlignment="1">
      <alignment horizontal="left"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86480464"/>
        <c:axId val="486478288"/>
      </c:barChart>
      <c:catAx>
        <c:axId val="48648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78288"/>
        <c:crosses val="autoZero"/>
        <c:auto val="1"/>
        <c:lblAlgn val="ctr"/>
        <c:lblOffset val="100"/>
        <c:noMultiLvlLbl val="0"/>
      </c:catAx>
      <c:valAx>
        <c:axId val="48647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00983792"/>
        <c:axId val="500990320"/>
      </c:barChart>
      <c:catAx>
        <c:axId val="50098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990320"/>
        <c:crosses val="autoZero"/>
        <c:auto val="1"/>
        <c:lblAlgn val="ctr"/>
        <c:lblOffset val="100"/>
        <c:noMultiLvlLbl val="0"/>
      </c:catAx>
      <c:valAx>
        <c:axId val="50099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98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0.8125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00991952"/>
        <c:axId val="500977264"/>
      </c:barChart>
      <c:catAx>
        <c:axId val="500991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977264"/>
        <c:crosses val="autoZero"/>
        <c:auto val="1"/>
        <c:lblAlgn val="ctr"/>
        <c:lblOffset val="100"/>
        <c:noMultiLvlLbl val="0"/>
      </c:catAx>
      <c:valAx>
        <c:axId val="50097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991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21212064"/>
        <c:axId val="321210432"/>
      </c:barChart>
      <c:catAx>
        <c:axId val="32121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10432"/>
        <c:crosses val="autoZero"/>
        <c:auto val="1"/>
        <c:lblAlgn val="ctr"/>
        <c:lblOffset val="100"/>
        <c:noMultiLvlLbl val="0"/>
      </c:catAx>
      <c:valAx>
        <c:axId val="32121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1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0.88888888888888884</c:v>
                </c:pt>
                <c:pt idx="2">
                  <c:v>0.88888888888888884</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21212608"/>
        <c:axId val="321197376"/>
      </c:barChart>
      <c:catAx>
        <c:axId val="32121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197376"/>
        <c:crosses val="autoZero"/>
        <c:auto val="1"/>
        <c:lblAlgn val="ctr"/>
        <c:lblOffset val="100"/>
        <c:noMultiLvlLbl val="0"/>
      </c:catAx>
      <c:valAx>
        <c:axId val="321197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1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21207168"/>
        <c:axId val="321201184"/>
      </c:barChart>
      <c:catAx>
        <c:axId val="321207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01184"/>
        <c:crosses val="autoZero"/>
        <c:auto val="1"/>
        <c:lblAlgn val="ctr"/>
        <c:lblOffset val="100"/>
        <c:noMultiLvlLbl val="0"/>
      </c:catAx>
      <c:valAx>
        <c:axId val="32120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07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0.88541666666666663</c:v>
                </c:pt>
                <c:pt idx="1">
                  <c:v>0.84090909090909094</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21198464"/>
        <c:axId val="321199008"/>
      </c:barChart>
      <c:catAx>
        <c:axId val="321198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199008"/>
        <c:crosses val="autoZero"/>
        <c:auto val="1"/>
        <c:lblAlgn val="ctr"/>
        <c:lblOffset val="100"/>
        <c:noMultiLvlLbl val="0"/>
      </c:catAx>
      <c:valAx>
        <c:axId val="32119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198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0.97315436241610742</c:v>
                </c:pt>
                <c:pt idx="1">
                  <c:v>0.87383177570093462</c:v>
                </c:pt>
                <c:pt idx="2">
                  <c:v>0.8589108910891089</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21201728"/>
        <c:axId val="321208800"/>
      </c:barChart>
      <c:catAx>
        <c:axId val="32120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08800"/>
        <c:crosses val="autoZero"/>
        <c:auto val="1"/>
        <c:lblAlgn val="ctr"/>
        <c:lblOffset val="100"/>
        <c:noMultiLvlLbl val="0"/>
      </c:catAx>
      <c:valAx>
        <c:axId val="32120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0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0.92928551454138697</c:v>
                </c:pt>
                <c:pt idx="1">
                  <c:v>0.85737043330501272</c:v>
                </c:pt>
                <c:pt idx="2">
                  <c:v>0.8669554455445545</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21206080"/>
        <c:axId val="321208256"/>
        <c:extLst xmlns:c16r2="http://schemas.microsoft.com/office/drawing/2015/06/chart"/>
      </c:barChart>
      <c:catAx>
        <c:axId val="3212060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08256"/>
        <c:crosses val="autoZero"/>
        <c:auto val="1"/>
        <c:lblAlgn val="ctr"/>
        <c:lblOffset val="100"/>
        <c:noMultiLvlLbl val="0"/>
      </c:catAx>
      <c:valAx>
        <c:axId val="3212082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120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255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8032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255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582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0.83299999999999996</c:v>
                </c:pt>
                <c:pt idx="1">
                  <c:v>0.6875</c:v>
                </c:pt>
                <c:pt idx="2">
                  <c:v>0.62777777777777777</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125938640"/>
        <c:axId val="2125945712"/>
        <c:extLst xmlns:c16r2="http://schemas.microsoft.com/office/drawing/2015/06/chart"/>
      </c:barChart>
      <c:catAx>
        <c:axId val="212593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45712"/>
        <c:crosses val="autoZero"/>
        <c:auto val="1"/>
        <c:lblAlgn val="ctr"/>
        <c:lblOffset val="100"/>
        <c:noMultiLvlLbl val="0"/>
      </c:catAx>
      <c:valAx>
        <c:axId val="212594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2593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0.98611111111111116</c:v>
                </c:pt>
                <c:pt idx="1">
                  <c:v>1</c:v>
                </c:pt>
                <c:pt idx="2">
                  <c:v>0.7857142857142857</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86479376"/>
        <c:axId val="486488624"/>
      </c:barChart>
      <c:catAx>
        <c:axId val="48647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8624"/>
        <c:crosses val="autoZero"/>
        <c:auto val="1"/>
        <c:lblAlgn val="ctr"/>
        <c:lblOffset val="100"/>
        <c:noMultiLvlLbl val="0"/>
      </c:catAx>
      <c:valAx>
        <c:axId val="48648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86482096"/>
        <c:axId val="486473936"/>
      </c:barChart>
      <c:catAx>
        <c:axId val="48648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73936"/>
        <c:crosses val="autoZero"/>
        <c:auto val="1"/>
        <c:lblAlgn val="ctr"/>
        <c:lblOffset val="100"/>
        <c:noMultiLvlLbl val="0"/>
      </c:catAx>
      <c:valAx>
        <c:axId val="48647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0.9107142857142857</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86474480"/>
        <c:axId val="486484272"/>
      </c:barChart>
      <c:catAx>
        <c:axId val="48647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4272"/>
        <c:crosses val="autoZero"/>
        <c:auto val="1"/>
        <c:lblAlgn val="ctr"/>
        <c:lblOffset val="100"/>
        <c:noMultiLvlLbl val="0"/>
      </c:catAx>
      <c:valAx>
        <c:axId val="486484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0.77631578947368418</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86476112"/>
        <c:axId val="500981616"/>
      </c:barChart>
      <c:catAx>
        <c:axId val="48647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981616"/>
        <c:crosses val="autoZero"/>
        <c:auto val="1"/>
        <c:lblAlgn val="ctr"/>
        <c:lblOffset val="100"/>
        <c:noMultiLvlLbl val="0"/>
      </c:catAx>
      <c:valAx>
        <c:axId val="50098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00978352"/>
        <c:axId val="500987056"/>
      </c:barChart>
      <c:catAx>
        <c:axId val="50097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987056"/>
        <c:crosses val="autoZero"/>
        <c:auto val="1"/>
        <c:lblAlgn val="ctr"/>
        <c:lblOffset val="100"/>
        <c:noMultiLvlLbl val="0"/>
      </c:catAx>
      <c:valAx>
        <c:axId val="50098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97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0.92307692307692313</c:v>
                </c:pt>
                <c:pt idx="2">
                  <c:v>0.92307692307692313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00988688"/>
        <c:axId val="500979984"/>
      </c:barChart>
      <c:catAx>
        <c:axId val="50098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979984"/>
        <c:crosses val="autoZero"/>
        <c:auto val="1"/>
        <c:lblAlgn val="ctr"/>
        <c:lblOffset val="100"/>
        <c:noMultiLvlLbl val="0"/>
      </c:catAx>
      <c:valAx>
        <c:axId val="50097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98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0.72222222222222221</c:v>
                </c:pt>
                <c:pt idx="2">
                  <c:v>0.61764705882352944</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00984880"/>
        <c:axId val="500989232"/>
      </c:barChart>
      <c:catAx>
        <c:axId val="50098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989232"/>
        <c:crosses val="autoZero"/>
        <c:auto val="1"/>
        <c:lblAlgn val="ctr"/>
        <c:lblOffset val="100"/>
        <c:noMultiLvlLbl val="0"/>
      </c:catAx>
      <c:valAx>
        <c:axId val="50098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98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0.94827586206896552</c:v>
                </c:pt>
                <c:pt idx="1">
                  <c:v>0.74</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00979440"/>
        <c:axId val="500989776"/>
      </c:barChart>
      <c:catAx>
        <c:axId val="500979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0989776"/>
        <c:crosses val="autoZero"/>
        <c:auto val="1"/>
        <c:lblAlgn val="ctr"/>
        <c:lblOffset val="100"/>
        <c:noMultiLvlLbl val="0"/>
      </c:catAx>
      <c:valAx>
        <c:axId val="50098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097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8" zoomScaleSheetLayoutView="100" workbookViewId="0">
      <selection activeCell="D36" sqref="D3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0" t="s">
        <v>324</v>
      </c>
      <c r="B18" s="300"/>
      <c r="C18" s="300"/>
      <c r="D18" s="301" t="s">
        <v>421</v>
      </c>
      <c r="E18" s="301"/>
      <c r="F18" s="301"/>
      <c r="G18" s="301"/>
      <c r="H18" s="301"/>
      <c r="I18" s="301"/>
      <c r="J18" s="301"/>
      <c r="K18" s="301"/>
    </row>
    <row r="20" spans="1:11" ht="16.5" x14ac:dyDescent="0.3">
      <c r="A20" s="83"/>
      <c r="B20" s="78"/>
      <c r="C20" s="78"/>
      <c r="D20" s="78"/>
      <c r="E20" s="78"/>
      <c r="F20" s="78"/>
      <c r="G20" s="78"/>
      <c r="H20" s="78"/>
      <c r="I20" s="78"/>
    </row>
    <row r="21" spans="1:11" x14ac:dyDescent="0.25">
      <c r="A21" s="302" t="s">
        <v>325</v>
      </c>
      <c r="B21" s="302"/>
      <c r="C21" s="302"/>
      <c r="D21" s="302"/>
      <c r="E21" s="302"/>
      <c r="F21" s="302"/>
      <c r="G21" s="302"/>
      <c r="H21" s="302"/>
      <c r="I21" s="302"/>
      <c r="J21" s="302"/>
      <c r="K21" s="302"/>
    </row>
    <row r="22" spans="1:11" x14ac:dyDescent="0.25">
      <c r="A22" s="84"/>
      <c r="B22" s="79"/>
      <c r="C22" s="79"/>
      <c r="D22" s="78"/>
      <c r="E22" s="78"/>
      <c r="F22" s="78"/>
      <c r="G22" s="78"/>
      <c r="H22" s="78"/>
      <c r="I22" s="78"/>
    </row>
    <row r="23" spans="1:11" ht="42" customHeight="1" x14ac:dyDescent="0.25">
      <c r="A23" s="85" t="s">
        <v>326</v>
      </c>
      <c r="B23" s="303" t="s">
        <v>327</v>
      </c>
      <c r="C23" s="303"/>
      <c r="D23" s="78"/>
      <c r="E23" s="78"/>
      <c r="F23" s="78"/>
      <c r="G23" s="78"/>
      <c r="H23" s="78"/>
      <c r="I23" s="78"/>
      <c r="J23" s="77" t="str">
        <f>D18</f>
        <v>Manouba</v>
      </c>
    </row>
    <row r="24" spans="1:11" ht="33" customHeight="1" x14ac:dyDescent="0.25">
      <c r="A24" s="86" t="s">
        <v>328</v>
      </c>
      <c r="B24" s="304">
        <f>AVERAGE('A1 Exploitation'!D549,'A1 Technique'!D199)</f>
        <v>0.92928551454138697</v>
      </c>
      <c r="C24" s="304"/>
      <c r="D24" s="78"/>
      <c r="E24" s="78"/>
      <c r="F24" s="78"/>
      <c r="G24" s="78"/>
      <c r="H24" s="78"/>
      <c r="I24" s="78"/>
    </row>
    <row r="25" spans="1:11" ht="33" customHeight="1" x14ac:dyDescent="0.25">
      <c r="A25" s="85" t="s">
        <v>329</v>
      </c>
      <c r="B25" s="304">
        <f>AVERAGE('A2 Exploitation'!D549,'A2 Technique'!D199)</f>
        <v>0.85737043330501272</v>
      </c>
      <c r="C25" s="304"/>
      <c r="D25" s="78"/>
      <c r="E25" s="78"/>
      <c r="F25" s="78"/>
      <c r="G25" s="78"/>
      <c r="H25" s="78"/>
      <c r="I25" s="78"/>
    </row>
    <row r="26" spans="1:11" ht="33" customHeight="1" x14ac:dyDescent="0.25">
      <c r="A26" s="86" t="s">
        <v>330</v>
      </c>
      <c r="B26" s="304">
        <f>AVERAGE('A3 Exploitation'!D549,'A3 Technique'!D199)</f>
        <v>0.8669554455445545</v>
      </c>
      <c r="C26" s="304"/>
      <c r="D26" s="78"/>
      <c r="E26" s="78"/>
      <c r="F26" s="78"/>
      <c r="G26" s="78"/>
      <c r="H26" s="78"/>
      <c r="I26" s="78"/>
    </row>
    <row r="27" spans="1:11" ht="33" customHeight="1" x14ac:dyDescent="0.25">
      <c r="A27" s="86" t="s">
        <v>331</v>
      </c>
      <c r="B27" s="304">
        <f>AVERAGE('A4 Exploitation'!D549,'A4 Technique'!D199)</f>
        <v>0</v>
      </c>
      <c r="C27" s="304"/>
      <c r="D27" s="78"/>
      <c r="E27" s="78"/>
      <c r="F27" s="78"/>
      <c r="G27" s="78"/>
      <c r="H27" s="78"/>
      <c r="I27" s="78"/>
    </row>
    <row r="28" spans="1:11" ht="33" customHeight="1" x14ac:dyDescent="0.25">
      <c r="A28" s="85" t="s">
        <v>332</v>
      </c>
      <c r="B28" s="304">
        <f>AVERAGE('A5 Exploitation'!D549,'A5 Technique'!D199)</f>
        <v>0</v>
      </c>
      <c r="C28" s="304"/>
      <c r="D28" s="78"/>
      <c r="E28" s="78"/>
      <c r="F28" s="78"/>
      <c r="G28" s="78"/>
      <c r="H28" s="78"/>
      <c r="I28" s="78"/>
    </row>
    <row r="29" spans="1:11" ht="33" customHeight="1" x14ac:dyDescent="0.25">
      <c r="A29" s="85" t="s">
        <v>333</v>
      </c>
      <c r="B29" s="304">
        <f>AVERAGE('A6 Exploitation'!D549,'A6 Technique'!D199)</f>
        <v>0</v>
      </c>
      <c r="C29" s="30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3" t="s">
        <v>334</v>
      </c>
      <c r="C33" s="303"/>
      <c r="D33" s="78"/>
      <c r="E33" s="78"/>
      <c r="F33" s="78"/>
      <c r="G33" s="78"/>
      <c r="H33" s="78"/>
      <c r="I33" s="78"/>
      <c r="J33" s="77" t="str">
        <f>D18</f>
        <v>Manouba</v>
      </c>
    </row>
    <row r="34" spans="1:10" ht="33" customHeight="1" x14ac:dyDescent="0.25">
      <c r="A34" s="86" t="s">
        <v>328</v>
      </c>
      <c r="B34" s="304">
        <f>'A1 Exploitation'!D549</f>
        <v>0.97315436241610742</v>
      </c>
      <c r="C34" s="304"/>
      <c r="D34" s="78"/>
      <c r="E34" s="78"/>
      <c r="F34" s="78"/>
      <c r="G34" s="78"/>
      <c r="H34" s="78"/>
      <c r="I34" s="78"/>
    </row>
    <row r="35" spans="1:10" ht="33" customHeight="1" x14ac:dyDescent="0.25">
      <c r="A35" s="85" t="s">
        <v>329</v>
      </c>
      <c r="B35" s="304">
        <f>'A2 Exploitation'!D549</f>
        <v>0.87383177570093462</v>
      </c>
      <c r="C35" s="304"/>
      <c r="D35" s="78"/>
      <c r="E35" s="78"/>
      <c r="F35" s="78"/>
      <c r="G35" s="78"/>
      <c r="H35" s="78"/>
      <c r="I35" s="78"/>
    </row>
    <row r="36" spans="1:10" ht="33" customHeight="1" x14ac:dyDescent="0.25">
      <c r="A36" s="86" t="s">
        <v>330</v>
      </c>
      <c r="B36" s="304">
        <f>'A3 Exploitation'!D549</f>
        <v>0.8589108910891089</v>
      </c>
      <c r="C36" s="304"/>
      <c r="D36" s="78"/>
      <c r="E36" s="78"/>
      <c r="F36" s="78"/>
      <c r="G36" s="78"/>
      <c r="H36" s="78"/>
      <c r="I36" s="78"/>
    </row>
    <row r="37" spans="1:10" ht="33" customHeight="1" x14ac:dyDescent="0.25">
      <c r="A37" s="86" t="s">
        <v>331</v>
      </c>
      <c r="B37" s="304">
        <f>'A4 Exploitation'!D549</f>
        <v>0</v>
      </c>
      <c r="C37" s="304"/>
      <c r="D37" s="78"/>
      <c r="E37" s="78"/>
      <c r="F37" s="78"/>
      <c r="G37" s="78"/>
      <c r="H37" s="78"/>
      <c r="I37" s="78"/>
    </row>
    <row r="38" spans="1:10" ht="33" customHeight="1" x14ac:dyDescent="0.25">
      <c r="A38" s="85" t="s">
        <v>332</v>
      </c>
      <c r="B38" s="304">
        <f>'A5 Exploitation'!D549</f>
        <v>0</v>
      </c>
      <c r="C38" s="304"/>
      <c r="D38" s="78"/>
      <c r="E38" s="78"/>
      <c r="F38" s="78"/>
      <c r="G38" s="78"/>
      <c r="H38" s="78"/>
      <c r="I38" s="78"/>
    </row>
    <row r="39" spans="1:10" ht="33" customHeight="1" x14ac:dyDescent="0.25">
      <c r="A39" s="85" t="s">
        <v>333</v>
      </c>
      <c r="B39" s="304">
        <f>'A6 Exploitation'!D549</f>
        <v>0</v>
      </c>
      <c r="C39" s="30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5" t="s">
        <v>335</v>
      </c>
      <c r="C42" s="305"/>
      <c r="D42" s="78"/>
      <c r="E42" s="78"/>
      <c r="F42" s="78"/>
      <c r="G42" s="78"/>
      <c r="H42" s="78"/>
      <c r="I42" s="78"/>
      <c r="J42" s="77" t="str">
        <f>D18</f>
        <v>Manouba</v>
      </c>
    </row>
    <row r="43" spans="1:10" ht="33" customHeight="1" x14ac:dyDescent="0.25">
      <c r="A43" s="86" t="s">
        <v>328</v>
      </c>
      <c r="B43" s="304">
        <f>AVERAGE('A1 Exploitation'!D547, 'A1 Technique'!D197)</f>
        <v>0.83299999999999996</v>
      </c>
      <c r="C43" s="304"/>
      <c r="D43" s="78"/>
      <c r="E43" s="78"/>
      <c r="F43" s="78"/>
      <c r="G43" s="78"/>
      <c r="H43" s="78"/>
      <c r="I43" s="78"/>
    </row>
    <row r="44" spans="1:10" ht="33" customHeight="1" x14ac:dyDescent="0.25">
      <c r="A44" s="85" t="s">
        <v>329</v>
      </c>
      <c r="B44" s="304">
        <f>AVERAGE('A2 Exploitation'!D547, 'A2 Technique'!D197)</f>
        <v>0.6875</v>
      </c>
      <c r="C44" s="304"/>
      <c r="D44" s="78"/>
      <c r="E44" s="78"/>
      <c r="F44" s="78"/>
      <c r="G44" s="78"/>
      <c r="H44" s="78"/>
      <c r="I44" s="78"/>
    </row>
    <row r="45" spans="1:10" ht="33" customHeight="1" x14ac:dyDescent="0.25">
      <c r="A45" s="86" t="s">
        <v>330</v>
      </c>
      <c r="B45" s="304">
        <f>AVERAGE('A3 Exploitation'!D547, 'A3 Technique'!D197)</f>
        <v>0.62777777777777777</v>
      </c>
      <c r="C45" s="304"/>
      <c r="D45" s="78"/>
      <c r="E45" s="78"/>
      <c r="F45" s="78"/>
      <c r="G45" s="78"/>
      <c r="H45" s="78"/>
      <c r="I45" s="78"/>
    </row>
    <row r="46" spans="1:10" ht="33" customHeight="1" x14ac:dyDescent="0.25">
      <c r="A46" s="86" t="s">
        <v>331</v>
      </c>
      <c r="B46" s="304" t="e">
        <f>AVERAGE('A4 Exploitation'!D547, 'A4 Technique'!D197)</f>
        <v>#DIV/0!</v>
      </c>
      <c r="C46" s="304"/>
      <c r="D46" s="78"/>
      <c r="E46" s="78"/>
      <c r="F46" s="78"/>
      <c r="G46" s="78"/>
      <c r="H46" s="78"/>
      <c r="I46" s="78"/>
    </row>
    <row r="47" spans="1:10" ht="33" customHeight="1" x14ac:dyDescent="0.25">
      <c r="A47" s="85" t="s">
        <v>332</v>
      </c>
      <c r="B47" s="304" t="e">
        <f>AVERAGE('A5 Exploitation'!D547, 'A5 Technique'!D197)</f>
        <v>#DIV/0!</v>
      </c>
      <c r="C47" s="304"/>
      <c r="D47" s="78"/>
      <c r="E47" s="78"/>
      <c r="F47" s="78"/>
      <c r="G47" s="78"/>
      <c r="H47" s="78"/>
      <c r="I47" s="78"/>
    </row>
    <row r="48" spans="1:10" ht="33" customHeight="1" x14ac:dyDescent="0.25">
      <c r="A48" s="85" t="s">
        <v>333</v>
      </c>
      <c r="B48" s="304" t="e">
        <f>AVERAGE('A6 Exploitation'!D547, 'A6 Technique'!D197)</f>
        <v>#DIV/0!</v>
      </c>
      <c r="C48" s="30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3" t="s">
        <v>336</v>
      </c>
      <c r="C51" s="303"/>
      <c r="D51" s="78"/>
      <c r="E51" s="78"/>
      <c r="F51" s="78"/>
      <c r="G51" s="78"/>
      <c r="H51" s="78"/>
      <c r="I51" s="78"/>
      <c r="J51" s="77" t="str">
        <f>D18</f>
        <v>Manouba</v>
      </c>
    </row>
    <row r="52" spans="1:10" ht="33" customHeight="1" x14ac:dyDescent="0.25">
      <c r="A52" s="86" t="s">
        <v>328</v>
      </c>
      <c r="B52" s="306">
        <f>'A1 Exploitation'!D46</f>
        <v>0.9375</v>
      </c>
      <c r="C52" s="306"/>
      <c r="D52" s="78"/>
      <c r="E52" s="78"/>
      <c r="F52" s="78"/>
      <c r="G52" s="78"/>
      <c r="H52" s="78"/>
      <c r="I52" s="78"/>
    </row>
    <row r="53" spans="1:10" ht="33" customHeight="1" x14ac:dyDescent="0.25">
      <c r="A53" s="85" t="s">
        <v>329</v>
      </c>
      <c r="B53" s="306">
        <f>'A2 Exploitation'!D46</f>
        <v>1</v>
      </c>
      <c r="C53" s="306"/>
      <c r="D53" s="78"/>
      <c r="E53" s="78"/>
      <c r="F53" s="78"/>
      <c r="G53" s="78"/>
      <c r="H53" s="78"/>
      <c r="I53" s="78"/>
    </row>
    <row r="54" spans="1:10" ht="33" customHeight="1" x14ac:dyDescent="0.25">
      <c r="A54" s="86" t="s">
        <v>330</v>
      </c>
      <c r="B54" s="306">
        <f>'A3 Exploitation'!D46</f>
        <v>1</v>
      </c>
      <c r="C54" s="306"/>
      <c r="D54" s="78"/>
      <c r="E54" s="78"/>
      <c r="F54" s="78"/>
      <c r="G54" s="78"/>
      <c r="H54" s="78"/>
      <c r="I54" s="78"/>
    </row>
    <row r="55" spans="1:10" ht="33" customHeight="1" x14ac:dyDescent="0.25">
      <c r="A55" s="86" t="s">
        <v>331</v>
      </c>
      <c r="B55" s="306">
        <f>'A4 Exploitation'!D46</f>
        <v>0</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3" t="s">
        <v>337</v>
      </c>
      <c r="C60" s="303"/>
      <c r="D60" s="78"/>
      <c r="E60" s="78"/>
      <c r="F60" s="78"/>
      <c r="G60" s="78"/>
      <c r="H60" s="78"/>
      <c r="I60" s="78"/>
      <c r="J60" s="77" t="str">
        <f>D18</f>
        <v>Manouba</v>
      </c>
    </row>
    <row r="61" spans="1:10" ht="33" customHeight="1" x14ac:dyDescent="0.25">
      <c r="A61" s="86" t="s">
        <v>328</v>
      </c>
      <c r="B61" s="304">
        <f>'A1 Exploitation'!D103</f>
        <v>0.98611111111111116</v>
      </c>
      <c r="C61" s="304"/>
      <c r="D61" s="78"/>
      <c r="E61" s="78"/>
      <c r="F61" s="78"/>
      <c r="G61" s="78"/>
      <c r="H61" s="78"/>
      <c r="I61" s="78"/>
    </row>
    <row r="62" spans="1:10" ht="33" customHeight="1" x14ac:dyDescent="0.25">
      <c r="A62" s="85" t="s">
        <v>329</v>
      </c>
      <c r="B62" s="304">
        <f>'A2 Exploitation'!D103</f>
        <v>1</v>
      </c>
      <c r="C62" s="304"/>
      <c r="D62" s="78"/>
      <c r="E62" s="78"/>
      <c r="F62" s="78"/>
      <c r="G62" s="78"/>
      <c r="H62" s="78"/>
      <c r="I62" s="78"/>
    </row>
    <row r="63" spans="1:10" ht="33" customHeight="1" x14ac:dyDescent="0.25">
      <c r="A63" s="86" t="s">
        <v>330</v>
      </c>
      <c r="B63" s="304">
        <f>'A3 Exploitation'!D103</f>
        <v>0.7857142857142857</v>
      </c>
      <c r="C63" s="304"/>
      <c r="D63" s="78"/>
      <c r="E63" s="78"/>
      <c r="F63" s="78"/>
      <c r="G63" s="78"/>
      <c r="H63" s="78"/>
      <c r="I63" s="78"/>
    </row>
    <row r="64" spans="1:10" ht="33" customHeight="1" x14ac:dyDescent="0.25">
      <c r="A64" s="86" t="s">
        <v>331</v>
      </c>
      <c r="B64" s="304">
        <f>'A4 Exploitation'!D103</f>
        <v>0</v>
      </c>
      <c r="C64" s="304"/>
      <c r="D64" s="78"/>
      <c r="E64" s="78"/>
      <c r="F64" s="78"/>
      <c r="G64" s="78"/>
      <c r="H64" s="78"/>
      <c r="I64" s="78"/>
    </row>
    <row r="65" spans="1:10" ht="33" customHeight="1" x14ac:dyDescent="0.25">
      <c r="A65" s="85" t="s">
        <v>332</v>
      </c>
      <c r="B65" s="304">
        <f>'A5 Exploitation'!D103</f>
        <v>0</v>
      </c>
      <c r="C65" s="304"/>
      <c r="D65" s="78"/>
      <c r="E65" s="78"/>
      <c r="F65" s="78"/>
      <c r="G65" s="78"/>
      <c r="H65" s="78"/>
      <c r="I65" s="78"/>
    </row>
    <row r="66" spans="1:10" ht="33" customHeight="1" x14ac:dyDescent="0.25">
      <c r="A66" s="85" t="s">
        <v>333</v>
      </c>
      <c r="B66" s="304">
        <f>'A6 Exploitation'!D103</f>
        <v>0</v>
      </c>
      <c r="C66" s="30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3" t="s">
        <v>338</v>
      </c>
      <c r="C69" s="303"/>
      <c r="D69" s="78"/>
      <c r="E69" s="78"/>
      <c r="F69" s="78"/>
      <c r="G69" s="78"/>
      <c r="H69" s="78"/>
      <c r="I69" s="78"/>
      <c r="J69" s="77" t="str">
        <f>D18</f>
        <v>Manouba</v>
      </c>
    </row>
    <row r="70" spans="1:10" ht="33" customHeight="1" x14ac:dyDescent="0.25">
      <c r="A70" s="86" t="s">
        <v>328</v>
      </c>
      <c r="B70" s="304" t="e">
        <f>'A1 Exploitation'!D158</f>
        <v>#DIV/0!</v>
      </c>
      <c r="C70" s="304"/>
      <c r="D70" s="78"/>
      <c r="E70" s="78"/>
      <c r="F70" s="78"/>
      <c r="G70" s="78"/>
      <c r="H70" s="78"/>
      <c r="I70" s="78"/>
    </row>
    <row r="71" spans="1:10" ht="33" customHeight="1" x14ac:dyDescent="0.25">
      <c r="A71" s="85" t="s">
        <v>329</v>
      </c>
      <c r="B71" s="304" t="e">
        <f>'A2 Exploitation'!D158</f>
        <v>#DIV/0!</v>
      </c>
      <c r="C71" s="304"/>
      <c r="D71" s="78"/>
      <c r="E71" s="78"/>
      <c r="F71" s="78"/>
      <c r="G71" s="78"/>
      <c r="H71" s="78"/>
      <c r="I71" s="78"/>
    </row>
    <row r="72" spans="1:10" ht="33" customHeight="1" x14ac:dyDescent="0.25">
      <c r="A72" s="86" t="s">
        <v>330</v>
      </c>
      <c r="B72" s="304" t="e">
        <f>'A3 Exploitation'!D158</f>
        <v>#DIV/0!</v>
      </c>
      <c r="C72" s="304"/>
      <c r="D72" s="78"/>
      <c r="E72" s="78"/>
      <c r="F72" s="78"/>
      <c r="G72" s="78"/>
      <c r="H72" s="78"/>
      <c r="I72" s="78"/>
    </row>
    <row r="73" spans="1:10" ht="33" customHeight="1" x14ac:dyDescent="0.25">
      <c r="A73" s="86" t="s">
        <v>331</v>
      </c>
      <c r="B73" s="304">
        <f>'A4 Exploitation'!D158</f>
        <v>0</v>
      </c>
      <c r="C73" s="304"/>
      <c r="D73" s="78"/>
      <c r="E73" s="78"/>
      <c r="F73" s="78"/>
      <c r="G73" s="78"/>
      <c r="H73" s="78"/>
      <c r="I73" s="78"/>
    </row>
    <row r="74" spans="1:10" ht="33" customHeight="1" x14ac:dyDescent="0.25">
      <c r="A74" s="85" t="s">
        <v>332</v>
      </c>
      <c r="B74" s="304">
        <f>'A5 Exploitation'!D158</f>
        <v>0</v>
      </c>
      <c r="C74" s="304"/>
      <c r="D74" s="78"/>
      <c r="E74" s="78"/>
      <c r="F74" s="78"/>
      <c r="G74" s="78"/>
      <c r="H74" s="78"/>
      <c r="I74" s="78"/>
    </row>
    <row r="75" spans="1:10" ht="33" customHeight="1" x14ac:dyDescent="0.25">
      <c r="A75" s="85" t="s">
        <v>333</v>
      </c>
      <c r="B75" s="304">
        <f>'A6 Exploitation'!D158</f>
        <v>0</v>
      </c>
      <c r="C75" s="30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3" t="s">
        <v>339</v>
      </c>
      <c r="C78" s="303"/>
      <c r="D78" s="78"/>
      <c r="E78" s="78"/>
      <c r="F78" s="78"/>
      <c r="G78" s="78"/>
      <c r="H78" s="78"/>
      <c r="I78" s="78"/>
      <c r="J78" s="77" t="str">
        <f>D18</f>
        <v>Manouba</v>
      </c>
    </row>
    <row r="79" spans="1:10" ht="33" customHeight="1" x14ac:dyDescent="0.25">
      <c r="A79" s="86" t="s">
        <v>328</v>
      </c>
      <c r="B79" s="304" t="e">
        <f>'A1 Exploitation'!D205</f>
        <v>#DIV/0!</v>
      </c>
      <c r="C79" s="304"/>
      <c r="D79" s="78"/>
      <c r="E79" s="78"/>
      <c r="F79" s="78"/>
      <c r="G79" s="78"/>
      <c r="H79" s="78"/>
      <c r="I79" s="78"/>
    </row>
    <row r="80" spans="1:10" ht="33" customHeight="1" x14ac:dyDescent="0.25">
      <c r="A80" s="85" t="s">
        <v>329</v>
      </c>
      <c r="B80" s="304" t="e">
        <f>'A2 Exploitation'!D205</f>
        <v>#DIV/0!</v>
      </c>
      <c r="C80" s="304"/>
      <c r="D80" s="78"/>
      <c r="E80" s="78"/>
      <c r="F80" s="78"/>
      <c r="G80" s="78"/>
      <c r="H80" s="78"/>
      <c r="I80" s="78"/>
    </row>
    <row r="81" spans="1:10" ht="33" customHeight="1" x14ac:dyDescent="0.25">
      <c r="A81" s="86" t="s">
        <v>330</v>
      </c>
      <c r="B81" s="304">
        <f>'A3 Exploitation'!D205</f>
        <v>0.9107142857142857</v>
      </c>
      <c r="C81" s="304"/>
      <c r="D81" s="78"/>
      <c r="E81" s="78"/>
      <c r="F81" s="78"/>
      <c r="G81" s="78"/>
      <c r="H81" s="78"/>
      <c r="I81" s="78"/>
    </row>
    <row r="82" spans="1:10" ht="33" customHeight="1" x14ac:dyDescent="0.25">
      <c r="A82" s="86" t="s">
        <v>331</v>
      </c>
      <c r="B82" s="304">
        <f>'A4 Exploitation'!D205</f>
        <v>0</v>
      </c>
      <c r="C82" s="304"/>
      <c r="D82" s="78"/>
      <c r="E82" s="78"/>
      <c r="F82" s="78"/>
      <c r="G82" s="78"/>
      <c r="H82" s="78"/>
      <c r="I82" s="78"/>
    </row>
    <row r="83" spans="1:10" ht="33" customHeight="1" x14ac:dyDescent="0.25">
      <c r="A83" s="85" t="s">
        <v>332</v>
      </c>
      <c r="B83" s="304">
        <f>'A5 Exploitation'!D205</f>
        <v>0</v>
      </c>
      <c r="C83" s="304"/>
      <c r="D83" s="78"/>
      <c r="E83" s="78"/>
      <c r="F83" s="78"/>
      <c r="G83" s="78"/>
      <c r="H83" s="78"/>
      <c r="I83" s="78"/>
    </row>
    <row r="84" spans="1:10" ht="33" customHeight="1" x14ac:dyDescent="0.25">
      <c r="A84" s="85" t="s">
        <v>333</v>
      </c>
      <c r="B84" s="304">
        <f>'A6 Exploitation'!D205</f>
        <v>0</v>
      </c>
      <c r="C84" s="30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3" t="s">
        <v>340</v>
      </c>
      <c r="C87" s="303"/>
      <c r="D87" s="78"/>
      <c r="E87" s="78"/>
      <c r="F87" s="78"/>
      <c r="G87" s="78"/>
      <c r="H87" s="78"/>
      <c r="I87" s="78"/>
      <c r="J87" s="77" t="str">
        <f>D18</f>
        <v>Manouba</v>
      </c>
    </row>
    <row r="88" spans="1:10" ht="33" customHeight="1" x14ac:dyDescent="0.25">
      <c r="A88" s="86" t="s">
        <v>328</v>
      </c>
      <c r="B88" s="304" t="e">
        <f>'A1 Exploitation'!D266</f>
        <v>#DIV/0!</v>
      </c>
      <c r="C88" s="304"/>
      <c r="D88" s="78"/>
      <c r="E88" s="78"/>
      <c r="F88" s="78"/>
      <c r="G88" s="78"/>
      <c r="H88" s="78"/>
      <c r="I88" s="78"/>
    </row>
    <row r="89" spans="1:10" ht="33" customHeight="1" x14ac:dyDescent="0.25">
      <c r="A89" s="85" t="s">
        <v>329</v>
      </c>
      <c r="B89" s="304" t="e">
        <f>'A2 Exploitation'!D266</f>
        <v>#DIV/0!</v>
      </c>
      <c r="C89" s="304"/>
      <c r="D89" s="78"/>
      <c r="E89" s="78"/>
      <c r="F89" s="78"/>
      <c r="G89" s="78"/>
      <c r="H89" s="78"/>
      <c r="I89" s="78"/>
    </row>
    <row r="90" spans="1:10" ht="33" customHeight="1" x14ac:dyDescent="0.25">
      <c r="A90" s="86" t="s">
        <v>330</v>
      </c>
      <c r="B90" s="304">
        <f>'A3 Exploitation'!D266</f>
        <v>0.77631578947368418</v>
      </c>
      <c r="C90" s="304"/>
      <c r="D90" s="78"/>
      <c r="E90" s="78"/>
      <c r="F90" s="78"/>
      <c r="G90" s="78"/>
      <c r="H90" s="78"/>
      <c r="I90" s="78"/>
    </row>
    <row r="91" spans="1:10" ht="33" customHeight="1" x14ac:dyDescent="0.25">
      <c r="A91" s="86" t="s">
        <v>331</v>
      </c>
      <c r="B91" s="304">
        <f>'A4 Exploitation'!D266</f>
        <v>0</v>
      </c>
      <c r="C91" s="304"/>
      <c r="D91" s="78"/>
      <c r="E91" s="78"/>
      <c r="F91" s="78"/>
      <c r="G91" s="78"/>
      <c r="H91" s="78"/>
      <c r="I91" s="78"/>
    </row>
    <row r="92" spans="1:10" ht="33" customHeight="1" x14ac:dyDescent="0.25">
      <c r="A92" s="85" t="s">
        <v>332</v>
      </c>
      <c r="B92" s="304">
        <f>'A5 Exploitation'!D266</f>
        <v>0</v>
      </c>
      <c r="C92" s="304"/>
      <c r="D92" s="78"/>
      <c r="E92" s="78"/>
      <c r="F92" s="78"/>
      <c r="G92" s="78"/>
      <c r="H92" s="78"/>
      <c r="I92" s="78"/>
    </row>
    <row r="93" spans="1:10" ht="33" customHeight="1" x14ac:dyDescent="0.25">
      <c r="A93" s="85" t="s">
        <v>333</v>
      </c>
      <c r="B93" s="304">
        <f>'A6 Exploitation'!D266</f>
        <v>0</v>
      </c>
      <c r="C93" s="30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3" t="s">
        <v>341</v>
      </c>
      <c r="C96" s="303"/>
      <c r="D96" s="78"/>
      <c r="E96" s="78"/>
      <c r="F96" s="78"/>
      <c r="G96" s="78"/>
      <c r="H96" s="78"/>
      <c r="I96" s="78"/>
      <c r="J96" s="77" t="str">
        <f>D18</f>
        <v>Manouba</v>
      </c>
    </row>
    <row r="97" spans="1:10" ht="33" customHeight="1" x14ac:dyDescent="0.25">
      <c r="A97" s="86" t="s">
        <v>328</v>
      </c>
      <c r="B97" s="304" t="e">
        <f>'A1 Exploitation'!D318</f>
        <v>#DIV/0!</v>
      </c>
      <c r="C97" s="304"/>
      <c r="D97" s="78"/>
      <c r="E97" s="78"/>
      <c r="F97" s="78"/>
      <c r="G97" s="78"/>
      <c r="H97" s="78"/>
      <c r="I97" s="78"/>
    </row>
    <row r="98" spans="1:10" ht="33" customHeight="1" x14ac:dyDescent="0.25">
      <c r="A98" s="85" t="s">
        <v>329</v>
      </c>
      <c r="B98" s="304" t="e">
        <f>'A2 Exploitation'!D318</f>
        <v>#DIV/0!</v>
      </c>
      <c r="C98" s="304"/>
      <c r="D98" s="78"/>
      <c r="E98" s="78"/>
      <c r="F98" s="78"/>
      <c r="G98" s="78"/>
      <c r="H98" s="78"/>
      <c r="I98" s="78"/>
    </row>
    <row r="99" spans="1:10" ht="33" customHeight="1" x14ac:dyDescent="0.25">
      <c r="A99" s="86" t="s">
        <v>330</v>
      </c>
      <c r="B99" s="304">
        <f>'A3 Exploitation'!D318</f>
        <v>0.967741935483871</v>
      </c>
      <c r="C99" s="304"/>
      <c r="D99" s="78"/>
      <c r="E99" s="78"/>
      <c r="F99" s="78"/>
      <c r="G99" s="78"/>
      <c r="H99" s="78"/>
      <c r="I99" s="78"/>
    </row>
    <row r="100" spans="1:10" ht="33" customHeight="1" x14ac:dyDescent="0.25">
      <c r="A100" s="86" t="s">
        <v>331</v>
      </c>
      <c r="B100" s="304">
        <f>'A4 Exploitation'!D318</f>
        <v>0</v>
      </c>
      <c r="C100" s="304"/>
      <c r="D100" s="78"/>
      <c r="E100" s="78"/>
      <c r="F100" s="78"/>
      <c r="G100" s="78"/>
      <c r="H100" s="78"/>
      <c r="I100" s="78"/>
    </row>
    <row r="101" spans="1:10" ht="33" customHeight="1" x14ac:dyDescent="0.25">
      <c r="A101" s="85" t="s">
        <v>332</v>
      </c>
      <c r="B101" s="304">
        <f>'A5 Exploitation'!D318</f>
        <v>0</v>
      </c>
      <c r="C101" s="304"/>
      <c r="D101" s="78"/>
      <c r="E101" s="78"/>
      <c r="F101" s="78"/>
      <c r="G101" s="78"/>
      <c r="H101" s="78"/>
      <c r="I101" s="78"/>
    </row>
    <row r="102" spans="1:10" ht="33" customHeight="1" x14ac:dyDescent="0.25">
      <c r="A102" s="85" t="s">
        <v>333</v>
      </c>
      <c r="B102" s="304">
        <f>'A6 Exploitation'!D318</f>
        <v>0</v>
      </c>
      <c r="C102" s="30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3" t="s">
        <v>342</v>
      </c>
      <c r="C105" s="303"/>
      <c r="D105" s="78"/>
      <c r="E105" s="78"/>
      <c r="F105" s="78"/>
      <c r="G105" s="78"/>
      <c r="H105" s="78"/>
      <c r="I105" s="78"/>
      <c r="J105" s="77" t="str">
        <f>D18</f>
        <v>Manouba</v>
      </c>
    </row>
    <row r="106" spans="1:10" ht="33" customHeight="1" x14ac:dyDescent="0.25">
      <c r="A106" s="86" t="s">
        <v>328</v>
      </c>
      <c r="B106" s="304">
        <f>'A1 Exploitation'!D358</f>
        <v>0.97916666666666663</v>
      </c>
      <c r="C106" s="304"/>
      <c r="D106" s="78"/>
      <c r="E106" s="78"/>
      <c r="F106" s="78"/>
      <c r="G106" s="78"/>
      <c r="H106" s="78"/>
      <c r="I106" s="78"/>
    </row>
    <row r="107" spans="1:10" ht="33" customHeight="1" x14ac:dyDescent="0.25">
      <c r="A107" s="85" t="s">
        <v>329</v>
      </c>
      <c r="B107" s="304">
        <f>'A2 Exploitation'!D358</f>
        <v>0.92307692307692313</v>
      </c>
      <c r="C107" s="304"/>
      <c r="D107" s="78"/>
      <c r="E107" s="78"/>
      <c r="F107" s="78"/>
      <c r="G107" s="78"/>
      <c r="H107" s="78"/>
      <c r="I107" s="78"/>
    </row>
    <row r="108" spans="1:10" ht="33" customHeight="1" x14ac:dyDescent="0.25">
      <c r="A108" s="86" t="s">
        <v>330</v>
      </c>
      <c r="B108" s="304">
        <f>'A3 Exploitation'!D358</f>
        <v>0.92307692307692313</v>
      </c>
      <c r="C108" s="304"/>
      <c r="D108" s="78"/>
      <c r="E108" s="78"/>
      <c r="F108" s="78"/>
      <c r="G108" s="78"/>
      <c r="H108" s="78"/>
      <c r="I108" s="78"/>
    </row>
    <row r="109" spans="1:10" ht="33" customHeight="1" x14ac:dyDescent="0.25">
      <c r="A109" s="86" t="s">
        <v>331</v>
      </c>
      <c r="B109" s="304">
        <f>'A4 Exploitation'!D358</f>
        <v>0</v>
      </c>
      <c r="C109" s="304"/>
      <c r="D109" s="78"/>
      <c r="E109" s="78"/>
      <c r="F109" s="78"/>
      <c r="G109" s="78"/>
      <c r="H109" s="78"/>
      <c r="I109" s="78"/>
    </row>
    <row r="110" spans="1:10" ht="33" customHeight="1" x14ac:dyDescent="0.25">
      <c r="A110" s="85" t="s">
        <v>332</v>
      </c>
      <c r="B110" s="304">
        <f>'A5 Exploitation'!D358</f>
        <v>0</v>
      </c>
      <c r="C110" s="304"/>
      <c r="D110" s="78"/>
      <c r="E110" s="78"/>
      <c r="F110" s="78"/>
      <c r="G110" s="78"/>
      <c r="H110" s="78"/>
      <c r="I110" s="78"/>
    </row>
    <row r="111" spans="1:10" ht="33" customHeight="1" x14ac:dyDescent="0.25">
      <c r="A111" s="85" t="s">
        <v>333</v>
      </c>
      <c r="B111" s="304">
        <f>'A6 Exploitation'!D358</f>
        <v>0</v>
      </c>
      <c r="C111" s="30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3" t="s">
        <v>343</v>
      </c>
      <c r="C114" s="303"/>
      <c r="D114" s="78"/>
      <c r="E114" s="78"/>
      <c r="F114" s="78"/>
      <c r="G114" s="78"/>
      <c r="H114" s="78"/>
      <c r="I114" s="78"/>
      <c r="J114" s="77" t="str">
        <f>D18</f>
        <v>Manouba</v>
      </c>
    </row>
    <row r="115" spans="1:10" ht="33" customHeight="1" x14ac:dyDescent="0.25">
      <c r="A115" s="86" t="s">
        <v>328</v>
      </c>
      <c r="B115" s="304">
        <f>'A1 Exploitation'!D391</f>
        <v>0.97058823529411764</v>
      </c>
      <c r="C115" s="304"/>
      <c r="D115" s="78"/>
      <c r="E115" s="78"/>
      <c r="F115" s="78"/>
      <c r="G115" s="78"/>
      <c r="H115" s="78"/>
      <c r="I115" s="78"/>
    </row>
    <row r="116" spans="1:10" ht="33" customHeight="1" x14ac:dyDescent="0.25">
      <c r="A116" s="85" t="s">
        <v>329</v>
      </c>
      <c r="B116" s="304">
        <f>'A2 Exploitation'!D391</f>
        <v>0.72222222222222221</v>
      </c>
      <c r="C116" s="304"/>
      <c r="D116" s="78"/>
      <c r="E116" s="78"/>
      <c r="F116" s="78"/>
      <c r="G116" s="78"/>
      <c r="H116" s="78"/>
      <c r="I116" s="78"/>
    </row>
    <row r="117" spans="1:10" ht="33" customHeight="1" x14ac:dyDescent="0.25">
      <c r="A117" s="86" t="s">
        <v>330</v>
      </c>
      <c r="B117" s="304">
        <f>'A3 Exploitation'!D391</f>
        <v>0.61764705882352944</v>
      </c>
      <c r="C117" s="304"/>
      <c r="D117" s="78"/>
      <c r="E117" s="78"/>
      <c r="F117" s="78"/>
      <c r="G117" s="78"/>
      <c r="H117" s="78"/>
      <c r="I117" s="78"/>
    </row>
    <row r="118" spans="1:10" ht="33" customHeight="1" x14ac:dyDescent="0.25">
      <c r="A118" s="86" t="s">
        <v>331</v>
      </c>
      <c r="B118" s="304">
        <f>'A4 Exploitation'!D391</f>
        <v>0</v>
      </c>
      <c r="C118" s="304"/>
      <c r="D118" s="78"/>
      <c r="E118" s="78"/>
      <c r="F118" s="78"/>
      <c r="G118" s="78"/>
      <c r="H118" s="78"/>
      <c r="I118" s="78"/>
    </row>
    <row r="119" spans="1:10" ht="33" customHeight="1" x14ac:dyDescent="0.25">
      <c r="A119" s="85" t="s">
        <v>332</v>
      </c>
      <c r="B119" s="304">
        <f>'A5 Exploitation'!D391</f>
        <v>0</v>
      </c>
      <c r="C119" s="304"/>
      <c r="D119" s="78"/>
      <c r="E119" s="78"/>
      <c r="F119" s="78"/>
      <c r="G119" s="78"/>
      <c r="H119" s="78"/>
      <c r="I119" s="78"/>
    </row>
    <row r="120" spans="1:10" ht="33" customHeight="1" x14ac:dyDescent="0.25">
      <c r="A120" s="85" t="s">
        <v>333</v>
      </c>
      <c r="B120" s="304">
        <f>'A6 Exploitation'!D391</f>
        <v>0</v>
      </c>
      <c r="C120" s="30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3" t="s">
        <v>344</v>
      </c>
      <c r="C123" s="303"/>
      <c r="D123" s="78"/>
      <c r="E123" s="78"/>
      <c r="F123" s="78"/>
      <c r="G123" s="78"/>
      <c r="H123" s="78"/>
      <c r="I123" s="78"/>
      <c r="J123" s="77" t="str">
        <f>D18</f>
        <v>Manouba</v>
      </c>
    </row>
    <row r="124" spans="1:10" ht="33" customHeight="1" x14ac:dyDescent="0.25">
      <c r="A124" s="86" t="s">
        <v>328</v>
      </c>
      <c r="B124" s="304">
        <f>'A1 Exploitation'!D444</f>
        <v>0.94827586206896552</v>
      </c>
      <c r="C124" s="304"/>
      <c r="D124" s="78"/>
      <c r="E124" s="78"/>
      <c r="F124" s="78"/>
      <c r="G124" s="78"/>
      <c r="H124" s="78"/>
      <c r="I124" s="78"/>
    </row>
    <row r="125" spans="1:10" ht="33" customHeight="1" x14ac:dyDescent="0.25">
      <c r="A125" s="85" t="s">
        <v>329</v>
      </c>
      <c r="B125" s="304">
        <f>'A2 Exploitation'!D444</f>
        <v>0.74</v>
      </c>
      <c r="C125" s="304"/>
      <c r="D125" s="78"/>
      <c r="E125" s="78"/>
      <c r="F125" s="78"/>
      <c r="G125" s="78"/>
      <c r="H125" s="78"/>
      <c r="I125" s="78"/>
    </row>
    <row r="126" spans="1:10" ht="33" customHeight="1" x14ac:dyDescent="0.25">
      <c r="A126" s="86" t="s">
        <v>330</v>
      </c>
      <c r="B126" s="304">
        <f>'A3 Exploitation'!D444</f>
        <v>0.875</v>
      </c>
      <c r="C126" s="304"/>
      <c r="D126" s="78"/>
      <c r="E126" s="78"/>
      <c r="F126" s="78"/>
      <c r="G126" s="78"/>
      <c r="H126" s="78"/>
      <c r="I126" s="78"/>
    </row>
    <row r="127" spans="1:10" ht="33" customHeight="1" x14ac:dyDescent="0.25">
      <c r="A127" s="86" t="s">
        <v>331</v>
      </c>
      <c r="B127" s="304">
        <f>'A4 Exploitation'!D444</f>
        <v>0</v>
      </c>
      <c r="C127" s="304"/>
      <c r="D127" s="78"/>
      <c r="E127" s="78"/>
      <c r="F127" s="78"/>
      <c r="G127" s="78"/>
      <c r="H127" s="78"/>
      <c r="I127" s="78"/>
    </row>
    <row r="128" spans="1:10" ht="33" customHeight="1" x14ac:dyDescent="0.25">
      <c r="A128" s="85" t="s">
        <v>332</v>
      </c>
      <c r="B128" s="304">
        <f>'A5 Exploitation'!D444</f>
        <v>0</v>
      </c>
      <c r="C128" s="304"/>
      <c r="D128" s="78"/>
      <c r="E128" s="78"/>
      <c r="F128" s="78"/>
      <c r="G128" s="78"/>
      <c r="H128" s="78"/>
      <c r="I128" s="78"/>
    </row>
    <row r="129" spans="1:10" ht="33" customHeight="1" x14ac:dyDescent="0.25">
      <c r="A129" s="85" t="s">
        <v>333</v>
      </c>
      <c r="B129" s="304">
        <f>'A6 Exploitation'!D444</f>
        <v>0</v>
      </c>
      <c r="C129" s="30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3" t="s">
        <v>345</v>
      </c>
      <c r="C132" s="303"/>
      <c r="D132" s="78"/>
      <c r="E132" s="78"/>
      <c r="F132" s="78"/>
      <c r="G132" s="78"/>
      <c r="H132" s="78"/>
      <c r="I132" s="78"/>
      <c r="J132" s="77" t="str">
        <f>D18</f>
        <v>Manouba</v>
      </c>
    </row>
    <row r="133" spans="1:10" ht="33" customHeight="1" x14ac:dyDescent="0.25">
      <c r="A133" s="86" t="s">
        <v>328</v>
      </c>
      <c r="B133" s="304" t="e">
        <f>'A1 Exploitation'!D481</f>
        <v>#DIV/0!</v>
      </c>
      <c r="C133" s="304"/>
      <c r="D133" s="78"/>
      <c r="E133" s="78"/>
      <c r="F133" s="78"/>
      <c r="G133" s="78"/>
      <c r="H133" s="78"/>
      <c r="I133" s="78"/>
    </row>
    <row r="134" spans="1:10" ht="33" customHeight="1" x14ac:dyDescent="0.25">
      <c r="A134" s="85" t="s">
        <v>329</v>
      </c>
      <c r="B134" s="304" t="e">
        <f>'A2 Exploitation'!D481</f>
        <v>#DIV/0!</v>
      </c>
      <c r="C134" s="304"/>
      <c r="D134" s="78"/>
      <c r="E134" s="78"/>
      <c r="F134" s="78"/>
      <c r="G134" s="78"/>
      <c r="H134" s="78"/>
      <c r="I134" s="78"/>
    </row>
    <row r="135" spans="1:10" ht="33" customHeight="1" x14ac:dyDescent="0.25">
      <c r="A135" s="86" t="s">
        <v>330</v>
      </c>
      <c r="B135" s="304" t="e">
        <f>'A3 Exploitation'!D481</f>
        <v>#DIV/0!</v>
      </c>
      <c r="C135" s="304"/>
      <c r="D135" s="78"/>
      <c r="E135" s="78"/>
      <c r="F135" s="78"/>
      <c r="G135" s="78"/>
      <c r="H135" s="78"/>
      <c r="I135" s="78"/>
    </row>
    <row r="136" spans="1:10" ht="33" customHeight="1" x14ac:dyDescent="0.25">
      <c r="A136" s="86" t="s">
        <v>331</v>
      </c>
      <c r="B136" s="304">
        <f>'A4 Exploitation'!D481</f>
        <v>0</v>
      </c>
      <c r="C136" s="304"/>
      <c r="D136" s="78"/>
      <c r="E136" s="78"/>
      <c r="F136" s="78"/>
      <c r="G136" s="78"/>
      <c r="H136" s="78"/>
      <c r="I136" s="78"/>
    </row>
    <row r="137" spans="1:10" ht="33" customHeight="1" x14ac:dyDescent="0.25">
      <c r="A137" s="85" t="s">
        <v>332</v>
      </c>
      <c r="B137" s="304">
        <f>'A5 Exploitation'!D481</f>
        <v>0</v>
      </c>
      <c r="C137" s="304"/>
      <c r="D137" s="78"/>
      <c r="E137" s="78"/>
      <c r="F137" s="78"/>
      <c r="G137" s="78"/>
      <c r="H137" s="78"/>
      <c r="I137" s="78"/>
    </row>
    <row r="138" spans="1:10" ht="33" customHeight="1" x14ac:dyDescent="0.25">
      <c r="A138" s="85" t="s">
        <v>333</v>
      </c>
      <c r="B138" s="304">
        <f>'A6 Exploitation'!D481</f>
        <v>0</v>
      </c>
      <c r="C138" s="30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3" t="s">
        <v>346</v>
      </c>
      <c r="C141" s="303"/>
      <c r="D141" s="78"/>
      <c r="E141" s="78"/>
      <c r="F141" s="78"/>
      <c r="G141" s="78"/>
      <c r="H141" s="78"/>
      <c r="I141" s="78"/>
      <c r="J141" s="77" t="str">
        <f>D18</f>
        <v>Manouba</v>
      </c>
    </row>
    <row r="142" spans="1:10" ht="33" customHeight="1" x14ac:dyDescent="0.25">
      <c r="A142" s="86" t="s">
        <v>328</v>
      </c>
      <c r="B142" s="304">
        <f>'A1 Exploitation'!D503</f>
        <v>1</v>
      </c>
      <c r="C142" s="304"/>
      <c r="D142" s="78"/>
      <c r="E142" s="78"/>
      <c r="F142" s="78"/>
      <c r="G142" s="78"/>
      <c r="H142" s="78"/>
      <c r="I142" s="78"/>
    </row>
    <row r="143" spans="1:10" ht="33" customHeight="1" x14ac:dyDescent="0.25">
      <c r="A143" s="85" t="s">
        <v>329</v>
      </c>
      <c r="B143" s="304">
        <f>'A2 Exploitation'!D503</f>
        <v>1</v>
      </c>
      <c r="C143" s="304"/>
      <c r="D143" s="78"/>
      <c r="E143" s="78"/>
      <c r="F143" s="78"/>
      <c r="G143" s="78"/>
      <c r="H143" s="78"/>
      <c r="I143" s="78"/>
    </row>
    <row r="144" spans="1:10" ht="33" customHeight="1" x14ac:dyDescent="0.25">
      <c r="A144" s="86" t="s">
        <v>330</v>
      </c>
      <c r="B144" s="304">
        <f>'A3 Exploitation'!D503</f>
        <v>0.8125</v>
      </c>
      <c r="C144" s="304"/>
      <c r="D144" s="78"/>
      <c r="E144" s="78"/>
      <c r="F144" s="78"/>
      <c r="G144" s="78"/>
      <c r="H144" s="78"/>
      <c r="I144" s="78"/>
    </row>
    <row r="145" spans="1:10" ht="33" customHeight="1" x14ac:dyDescent="0.25">
      <c r="A145" s="86" t="s">
        <v>331</v>
      </c>
      <c r="B145" s="304">
        <f>'A4 Exploitation'!D503</f>
        <v>0</v>
      </c>
      <c r="C145" s="304"/>
      <c r="D145" s="78"/>
      <c r="E145" s="78"/>
      <c r="F145" s="78"/>
      <c r="G145" s="78"/>
      <c r="H145" s="78"/>
      <c r="I145" s="78"/>
    </row>
    <row r="146" spans="1:10" ht="33" customHeight="1" x14ac:dyDescent="0.25">
      <c r="A146" s="85" t="s">
        <v>332</v>
      </c>
      <c r="B146" s="304">
        <f>'A5 Exploitation'!D503</f>
        <v>0</v>
      </c>
      <c r="C146" s="304"/>
      <c r="D146" s="78"/>
      <c r="E146" s="78"/>
      <c r="F146" s="78"/>
      <c r="G146" s="78"/>
      <c r="H146" s="78"/>
      <c r="I146" s="78"/>
    </row>
    <row r="147" spans="1:10" ht="33" customHeight="1" x14ac:dyDescent="0.25">
      <c r="A147" s="85" t="s">
        <v>333</v>
      </c>
      <c r="B147" s="304">
        <f>'A6 Exploitation'!D503</f>
        <v>0</v>
      </c>
      <c r="C147" s="30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3" t="s">
        <v>347</v>
      </c>
      <c r="C150" s="303"/>
      <c r="D150" s="78"/>
      <c r="E150" s="78"/>
      <c r="F150" s="78"/>
      <c r="G150" s="78"/>
      <c r="H150" s="78"/>
      <c r="I150" s="78"/>
      <c r="J150" s="77" t="str">
        <f>D18</f>
        <v>Manouba</v>
      </c>
    </row>
    <row r="151" spans="1:10" ht="33" customHeight="1" x14ac:dyDescent="0.25">
      <c r="A151" s="86" t="s">
        <v>328</v>
      </c>
      <c r="B151" s="304">
        <f>'A1 Exploitation'!D514</f>
        <v>1</v>
      </c>
      <c r="C151" s="304"/>
      <c r="D151" s="78"/>
      <c r="E151" s="78"/>
      <c r="F151" s="78"/>
      <c r="G151" s="78"/>
      <c r="H151" s="78"/>
      <c r="I151" s="78"/>
    </row>
    <row r="152" spans="1:10" ht="33" customHeight="1" x14ac:dyDescent="0.25">
      <c r="A152" s="85" t="s">
        <v>329</v>
      </c>
      <c r="B152" s="304">
        <f>'A2 Exploitation'!D514</f>
        <v>1</v>
      </c>
      <c r="C152" s="304"/>
      <c r="D152" s="78"/>
      <c r="E152" s="78"/>
      <c r="F152" s="78"/>
      <c r="G152" s="78"/>
      <c r="H152" s="78"/>
      <c r="I152" s="78"/>
    </row>
    <row r="153" spans="1:10" ht="33" customHeight="1" x14ac:dyDescent="0.25">
      <c r="A153" s="86" t="s">
        <v>330</v>
      </c>
      <c r="B153" s="304">
        <f>'A3 Exploitation'!D514</f>
        <v>0.875</v>
      </c>
      <c r="C153" s="304"/>
      <c r="D153" s="78"/>
      <c r="E153" s="78"/>
      <c r="F153" s="78"/>
      <c r="G153" s="78"/>
      <c r="H153" s="78"/>
      <c r="I153" s="78"/>
    </row>
    <row r="154" spans="1:10" ht="33" customHeight="1" x14ac:dyDescent="0.25">
      <c r="A154" s="86" t="s">
        <v>331</v>
      </c>
      <c r="B154" s="304">
        <f>'A4 Exploitation'!D514</f>
        <v>0</v>
      </c>
      <c r="C154" s="304"/>
      <c r="D154" s="78"/>
      <c r="E154" s="78"/>
      <c r="F154" s="78"/>
      <c r="G154" s="78"/>
      <c r="H154" s="78"/>
      <c r="I154" s="78"/>
    </row>
    <row r="155" spans="1:10" ht="33" customHeight="1" x14ac:dyDescent="0.25">
      <c r="A155" s="85" t="s">
        <v>332</v>
      </c>
      <c r="B155" s="304">
        <f>'A5 Exploitation'!D514</f>
        <v>0</v>
      </c>
      <c r="C155" s="304"/>
      <c r="D155" s="78"/>
      <c r="E155" s="78"/>
      <c r="F155" s="78"/>
      <c r="G155" s="78"/>
      <c r="H155" s="78"/>
      <c r="I155" s="78"/>
    </row>
    <row r="156" spans="1:10" ht="33" customHeight="1" x14ac:dyDescent="0.25">
      <c r="A156" s="85" t="s">
        <v>333</v>
      </c>
      <c r="B156" s="304">
        <f>'A6 Exploitation'!D514</f>
        <v>0</v>
      </c>
      <c r="C156" s="30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7"/>
      <c r="C159" s="307"/>
      <c r="D159" s="78"/>
      <c r="E159" s="78"/>
      <c r="F159" s="78"/>
      <c r="G159" s="78"/>
      <c r="H159" s="78"/>
      <c r="I159" s="78"/>
    </row>
    <row r="160" spans="1:10" ht="33" customHeight="1" x14ac:dyDescent="0.25">
      <c r="A160" s="85" t="s">
        <v>326</v>
      </c>
      <c r="B160" s="303" t="s">
        <v>348</v>
      </c>
      <c r="C160" s="303"/>
      <c r="D160" s="78"/>
      <c r="E160" s="78"/>
      <c r="F160" s="78"/>
      <c r="G160" s="78"/>
      <c r="H160" s="78"/>
      <c r="I160" s="78"/>
      <c r="J160" s="77" t="str">
        <f>D18</f>
        <v>Manouba</v>
      </c>
    </row>
    <row r="161" spans="1:10" ht="33" customHeight="1" x14ac:dyDescent="0.25">
      <c r="A161" s="86" t="s">
        <v>328</v>
      </c>
      <c r="B161" s="304">
        <f>'A1 Exploitation'!D534</f>
        <v>1</v>
      </c>
      <c r="C161" s="304"/>
      <c r="D161" s="78"/>
      <c r="E161" s="78"/>
      <c r="F161" s="78"/>
      <c r="G161" s="78"/>
      <c r="H161" s="78"/>
      <c r="I161" s="78"/>
    </row>
    <row r="162" spans="1:10" ht="33" customHeight="1" x14ac:dyDescent="0.25">
      <c r="A162" s="85" t="s">
        <v>329</v>
      </c>
      <c r="B162" s="304">
        <f>'A2 Exploitation'!D534</f>
        <v>0.88888888888888884</v>
      </c>
      <c r="C162" s="304"/>
      <c r="D162" s="78"/>
      <c r="E162" s="78"/>
      <c r="F162" s="78"/>
      <c r="G162" s="78"/>
      <c r="H162" s="78"/>
      <c r="I162" s="78"/>
    </row>
    <row r="163" spans="1:10" ht="33" customHeight="1" x14ac:dyDescent="0.25">
      <c r="A163" s="86" t="s">
        <v>330</v>
      </c>
      <c r="B163" s="304">
        <f>'A3 Exploitation'!D534</f>
        <v>0.88888888888888884</v>
      </c>
      <c r="C163" s="304"/>
      <c r="D163" s="78"/>
      <c r="E163" s="78"/>
      <c r="F163" s="78"/>
      <c r="G163" s="78"/>
      <c r="H163" s="78"/>
      <c r="I163" s="78"/>
    </row>
    <row r="164" spans="1:10" ht="33" customHeight="1" x14ac:dyDescent="0.25">
      <c r="A164" s="86" t="s">
        <v>331</v>
      </c>
      <c r="B164" s="304">
        <f>'A4 Exploitation'!D534</f>
        <v>0</v>
      </c>
      <c r="C164" s="304"/>
    </row>
    <row r="165" spans="1:10" ht="33" customHeight="1" x14ac:dyDescent="0.25">
      <c r="A165" s="85" t="s">
        <v>332</v>
      </c>
      <c r="B165" s="304">
        <f>'A5 Exploitation'!D534</f>
        <v>0</v>
      </c>
      <c r="C165" s="304"/>
    </row>
    <row r="166" spans="1:10" ht="18" x14ac:dyDescent="0.25">
      <c r="A166" s="85" t="s">
        <v>333</v>
      </c>
      <c r="B166" s="304">
        <f>'A6 Exploitation'!D534</f>
        <v>0</v>
      </c>
      <c r="C166" s="304"/>
    </row>
    <row r="167" spans="1:10" ht="18.75" x14ac:dyDescent="0.25">
      <c r="A167" s="89"/>
      <c r="B167" s="82"/>
      <c r="C167" s="82"/>
    </row>
    <row r="168" spans="1:10" ht="33" customHeight="1" x14ac:dyDescent="0.25">
      <c r="A168" s="89"/>
      <c r="B168" s="82"/>
      <c r="C168" s="82"/>
    </row>
    <row r="169" spans="1:10" ht="33" customHeight="1" x14ac:dyDescent="0.25">
      <c r="A169" s="85" t="s">
        <v>326</v>
      </c>
      <c r="B169" s="303" t="s">
        <v>349</v>
      </c>
      <c r="C169" s="303"/>
      <c r="J169" s="77" t="str">
        <f>D18</f>
        <v>Manouba</v>
      </c>
    </row>
    <row r="170" spans="1:10" ht="33" customHeight="1" x14ac:dyDescent="0.25">
      <c r="A170" s="86" t="s">
        <v>328</v>
      </c>
      <c r="B170" s="304">
        <f>'A1 Exploitation'!D545</f>
        <v>1</v>
      </c>
      <c r="C170" s="304"/>
    </row>
    <row r="171" spans="1:10" ht="33" customHeight="1" x14ac:dyDescent="0.25">
      <c r="A171" s="85" t="s">
        <v>329</v>
      </c>
      <c r="B171" s="304">
        <f>'A2 Exploitation'!D545</f>
        <v>1</v>
      </c>
      <c r="C171" s="304"/>
    </row>
    <row r="172" spans="1:10" ht="33" customHeight="1" x14ac:dyDescent="0.25">
      <c r="A172" s="86" t="s">
        <v>330</v>
      </c>
      <c r="B172" s="304">
        <f>'A3 Exploitation'!D545</f>
        <v>1</v>
      </c>
      <c r="C172" s="304"/>
    </row>
    <row r="173" spans="1:10" ht="33" customHeight="1" x14ac:dyDescent="0.25">
      <c r="A173" s="86" t="s">
        <v>331</v>
      </c>
      <c r="B173" s="304">
        <f>'A4 Exploitation'!D545</f>
        <v>0</v>
      </c>
      <c r="C173" s="304"/>
    </row>
    <row r="174" spans="1:10" ht="33" customHeight="1" x14ac:dyDescent="0.25">
      <c r="A174" s="85" t="s">
        <v>332</v>
      </c>
      <c r="B174" s="304">
        <f>'A5 Exploitation'!D545</f>
        <v>0</v>
      </c>
      <c r="C174" s="304"/>
    </row>
    <row r="175" spans="1:10" ht="18" x14ac:dyDescent="0.25">
      <c r="A175" s="85" t="s">
        <v>333</v>
      </c>
      <c r="B175" s="304">
        <f>'A6 Exploitation'!D545</f>
        <v>0</v>
      </c>
      <c r="C175" s="304"/>
    </row>
    <row r="176" spans="1:10" ht="18.75" x14ac:dyDescent="0.25">
      <c r="A176" s="89"/>
      <c r="B176" s="82"/>
      <c r="C176" s="82"/>
    </row>
    <row r="177" spans="1:10" ht="33" customHeight="1" x14ac:dyDescent="0.25">
      <c r="A177" s="89"/>
      <c r="B177" s="82"/>
      <c r="C177" s="82"/>
    </row>
    <row r="178" spans="1:10" ht="33" customHeight="1" x14ac:dyDescent="0.25">
      <c r="A178" s="85" t="s">
        <v>326</v>
      </c>
      <c r="B178" s="303" t="s">
        <v>350</v>
      </c>
      <c r="C178" s="303"/>
      <c r="J178" s="77" t="str">
        <f>D18</f>
        <v>Manouba</v>
      </c>
    </row>
    <row r="179" spans="1:10" ht="33" customHeight="1" x14ac:dyDescent="0.25">
      <c r="A179" s="86" t="s">
        <v>328</v>
      </c>
      <c r="B179" s="304">
        <f>'A1 Technique'!D199</f>
        <v>0.88541666666666663</v>
      </c>
      <c r="C179" s="304"/>
    </row>
    <row r="180" spans="1:10" ht="33" customHeight="1" x14ac:dyDescent="0.25">
      <c r="A180" s="85" t="s">
        <v>329</v>
      </c>
      <c r="B180" s="304">
        <f>'A2 Technique'!D199</f>
        <v>0.84090909090909094</v>
      </c>
      <c r="C180" s="304"/>
    </row>
    <row r="181" spans="1:10" ht="33" customHeight="1" x14ac:dyDescent="0.25">
      <c r="A181" s="86" t="s">
        <v>330</v>
      </c>
      <c r="B181" s="304">
        <f>'A3 Technique'!D199</f>
        <v>0.875</v>
      </c>
      <c r="C181" s="304"/>
    </row>
    <row r="182" spans="1:10" ht="33" customHeight="1" x14ac:dyDescent="0.25">
      <c r="A182" s="86" t="s">
        <v>331</v>
      </c>
      <c r="B182" s="304">
        <f>'A4 Technique'!D199</f>
        <v>0</v>
      </c>
      <c r="C182" s="304"/>
    </row>
    <row r="183" spans="1:10" ht="33" customHeight="1" x14ac:dyDescent="0.25">
      <c r="A183" s="85" t="s">
        <v>332</v>
      </c>
      <c r="B183" s="304">
        <f>'A5 Technique'!D199</f>
        <v>0</v>
      </c>
      <c r="C183" s="304"/>
    </row>
    <row r="184" spans="1:10" ht="18" x14ac:dyDescent="0.25">
      <c r="A184" s="85" t="s">
        <v>333</v>
      </c>
      <c r="B184" s="304">
        <f>'A6 Technique'!D199</f>
        <v>0</v>
      </c>
      <c r="C184" s="30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6" zoomScale="60" workbookViewId="0">
      <selection activeCell="B46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0" t="s">
        <v>179</v>
      </c>
      <c r="B7" s="310"/>
      <c r="C7" s="310"/>
      <c r="D7" s="310"/>
      <c r="E7" s="310"/>
      <c r="F7" s="310"/>
      <c r="G7" s="125"/>
    </row>
    <row r="8" spans="1:7" ht="29.25" x14ac:dyDescent="0.45">
      <c r="A8" s="311" t="str">
        <f>'Page de garde'!D18</f>
        <v>Manouba</v>
      </c>
      <c r="B8" s="311"/>
      <c r="C8" s="311"/>
      <c r="D8" s="311"/>
      <c r="E8" s="311"/>
      <c r="F8" s="311"/>
      <c r="G8" s="125"/>
    </row>
    <row r="9" spans="1:7" ht="24" x14ac:dyDescent="0.45">
      <c r="A9" s="14" t="s">
        <v>42</v>
      </c>
      <c r="B9" s="312"/>
      <c r="C9" s="312"/>
      <c r="D9" s="312"/>
      <c r="E9" s="312"/>
      <c r="F9" s="312"/>
      <c r="G9" s="125"/>
    </row>
    <row r="10" spans="1:7" ht="24" x14ac:dyDescent="0.45">
      <c r="A10" s="15" t="s">
        <v>44</v>
      </c>
      <c r="B10" s="313"/>
      <c r="C10" s="313"/>
      <c r="D10" s="313"/>
      <c r="E10" s="313"/>
      <c r="F10" s="313"/>
      <c r="G10" s="125"/>
    </row>
    <row r="11" spans="1:7" ht="24" x14ac:dyDescent="0.45">
      <c r="A11" s="14" t="s">
        <v>43</v>
      </c>
      <c r="B11" s="308"/>
      <c r="C11" s="308"/>
      <c r="D11" s="308"/>
      <c r="E11" s="308"/>
      <c r="F11" s="308"/>
      <c r="G11" s="125"/>
    </row>
    <row r="12" spans="1:7" ht="24" x14ac:dyDescent="0.45">
      <c r="A12" s="14" t="s">
        <v>239</v>
      </c>
      <c r="B12" s="314">
        <f>D549</f>
        <v>0</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5" t="s">
        <v>379</v>
      </c>
      <c r="B256" s="325"/>
      <c r="C256" s="325"/>
      <c r="D256" s="325"/>
      <c r="E256" s="325"/>
      <c r="F256" s="32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7"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i3sREbnf9ArrgndvkcxFRQ58vj7SbPjLt1BwRam1zk9ulr5d6Fw6Wu9x6D7jnizeYilI32bXYxW6f4PEmdE8A==" saltValue="fsDMApL7xWQDquvqke4lc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3" t="s">
        <v>50</v>
      </c>
      <c r="B6" s="333"/>
      <c r="C6" s="333"/>
      <c r="D6" s="333"/>
      <c r="E6" s="333"/>
      <c r="F6" s="333"/>
      <c r="G6" s="125"/>
    </row>
    <row r="7" spans="1:7" s="12" customFormat="1" ht="21.75" customHeight="1" x14ac:dyDescent="0.45">
      <c r="A7" s="311" t="str">
        <f>'A5 Exploitation'!A8:F8</f>
        <v>Manouba</v>
      </c>
      <c r="B7" s="311"/>
      <c r="C7" s="311"/>
      <c r="D7" s="311"/>
      <c r="E7" s="311"/>
      <c r="F7" s="311"/>
      <c r="G7" s="125"/>
    </row>
    <row r="8" spans="1:7" s="12" customFormat="1" ht="24" x14ac:dyDescent="0.45">
      <c r="A8" s="14" t="s">
        <v>42</v>
      </c>
      <c r="B8" s="334">
        <f>'A5 Exploitation'!B9:F9</f>
        <v>0</v>
      </c>
      <c r="C8" s="334"/>
      <c r="D8" s="334"/>
      <c r="E8" s="334"/>
      <c r="F8" s="334"/>
      <c r="G8" s="125"/>
    </row>
    <row r="9" spans="1:7" s="12" customFormat="1" ht="24" x14ac:dyDescent="0.45">
      <c r="A9" s="15" t="s">
        <v>44</v>
      </c>
      <c r="B9" s="335">
        <f>'A5 Exploitation'!B10:F10</f>
        <v>0</v>
      </c>
      <c r="C9" s="335"/>
      <c r="D9" s="335"/>
      <c r="E9" s="335"/>
      <c r="F9" s="335"/>
      <c r="G9" s="125"/>
    </row>
    <row r="10" spans="1:7" s="12" customFormat="1" ht="24" x14ac:dyDescent="0.45">
      <c r="A10" s="14" t="s">
        <v>43</v>
      </c>
      <c r="B10" s="332">
        <f>'A5 Exploitation'!B11:F11</f>
        <v>0</v>
      </c>
      <c r="C10" s="332"/>
      <c r="D10" s="332"/>
      <c r="E10" s="332"/>
      <c r="F10" s="332"/>
      <c r="G10" s="125"/>
    </row>
    <row r="11" spans="1:7" s="12" customFormat="1" ht="24" x14ac:dyDescent="0.45">
      <c r="A11" s="14" t="s">
        <v>294</v>
      </c>
      <c r="B11" s="336">
        <f>D199</f>
        <v>0</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43"/>
      <c r="C22" s="344"/>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3"/>
      <c r="C161" s="344"/>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E197/F197</f>
        <v>#DIV/0!</v>
      </c>
      <c r="E197" s="298">
        <f>COUNTIF('A4 Technique'!F17:F193,"ok")</f>
        <v>0</v>
      </c>
      <c r="F197" s="29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B476" sqref="B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0" t="s">
        <v>179</v>
      </c>
      <c r="B7" s="310"/>
      <c r="C7" s="310"/>
      <c r="D7" s="310"/>
      <c r="E7" s="310"/>
      <c r="F7" s="310"/>
      <c r="G7" s="125"/>
    </row>
    <row r="8" spans="1:7" ht="29.25" x14ac:dyDescent="0.45">
      <c r="A8" s="311" t="str">
        <f>'Page de garde'!D18</f>
        <v>Manouba</v>
      </c>
      <c r="B8" s="311"/>
      <c r="C8" s="311"/>
      <c r="D8" s="311"/>
      <c r="E8" s="311"/>
      <c r="F8" s="311"/>
      <c r="G8" s="125"/>
    </row>
    <row r="9" spans="1:7" ht="24" x14ac:dyDescent="0.45">
      <c r="A9" s="14" t="s">
        <v>42</v>
      </c>
      <c r="B9" s="312"/>
      <c r="C9" s="312"/>
      <c r="D9" s="312"/>
      <c r="E9" s="312"/>
      <c r="F9" s="312"/>
      <c r="G9" s="125"/>
    </row>
    <row r="10" spans="1:7" ht="24" x14ac:dyDescent="0.45">
      <c r="A10" s="15" t="s">
        <v>44</v>
      </c>
      <c r="B10" s="313"/>
      <c r="C10" s="313"/>
      <c r="D10" s="313"/>
      <c r="E10" s="313"/>
      <c r="F10" s="313"/>
      <c r="G10" s="125"/>
    </row>
    <row r="11" spans="1:7" ht="24" x14ac:dyDescent="0.45">
      <c r="A11" s="14" t="s">
        <v>43</v>
      </c>
      <c r="B11" s="308"/>
      <c r="C11" s="308"/>
      <c r="D11" s="308"/>
      <c r="E11" s="308"/>
      <c r="F11" s="308"/>
      <c r="G11" s="125"/>
    </row>
    <row r="12" spans="1:7" ht="24" x14ac:dyDescent="0.45">
      <c r="A12" s="14" t="s">
        <v>239</v>
      </c>
      <c r="B12" s="314">
        <f>D549</f>
        <v>0</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5" t="s">
        <v>379</v>
      </c>
      <c r="B256" s="325"/>
      <c r="C256" s="325"/>
      <c r="D256" s="325"/>
      <c r="E256" s="325"/>
      <c r="F256" s="32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7" t="str">
        <f>IF(D476=1, 2, IF(AND(D476&lt;1,D476&gt;0), 1, IF(D476=0,"0","NA")))</f>
        <v>NA</v>
      </c>
      <c r="C476" s="140"/>
      <c r="D476" s="25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wUv6E4oKi1YN75KEmj42zk5HBrulTliD8lsP3xShW95KPkXG/sWYjeIytyDMchYzxsudv4Lfs7GTrtL33tcpg==" saltValue="VDADuhEfJZEz0JyaU2s1p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3" t="s">
        <v>50</v>
      </c>
      <c r="B6" s="333"/>
      <c r="C6" s="333"/>
      <c r="D6" s="333"/>
      <c r="E6" s="333"/>
      <c r="F6" s="333"/>
      <c r="G6" s="125"/>
    </row>
    <row r="7" spans="1:7" s="12" customFormat="1" ht="21.75" customHeight="1" x14ac:dyDescent="0.45">
      <c r="A7" s="311" t="str">
        <f>'A6 Exploitation'!A8:F8</f>
        <v>Manouba</v>
      </c>
      <c r="B7" s="311"/>
      <c r="C7" s="311"/>
      <c r="D7" s="311"/>
      <c r="E7" s="311"/>
      <c r="F7" s="311"/>
      <c r="G7" s="125"/>
    </row>
    <row r="8" spans="1:7" s="12" customFormat="1" ht="24" x14ac:dyDescent="0.45">
      <c r="A8" s="14" t="s">
        <v>42</v>
      </c>
      <c r="B8" s="334">
        <f>'A6 Exploitation'!B9:F9</f>
        <v>0</v>
      </c>
      <c r="C8" s="334"/>
      <c r="D8" s="334"/>
      <c r="E8" s="334"/>
      <c r="F8" s="334"/>
      <c r="G8" s="125"/>
    </row>
    <row r="9" spans="1:7" s="12" customFormat="1" ht="24" x14ac:dyDescent="0.45">
      <c r="A9" s="15" t="s">
        <v>44</v>
      </c>
      <c r="B9" s="335">
        <f>'A6 Exploitation'!B10:F10</f>
        <v>0</v>
      </c>
      <c r="C9" s="335"/>
      <c r="D9" s="335"/>
      <c r="E9" s="335"/>
      <c r="F9" s="335"/>
      <c r="G9" s="125"/>
    </row>
    <row r="10" spans="1:7" s="12" customFormat="1" ht="24" x14ac:dyDescent="0.45">
      <c r="A10" s="14" t="s">
        <v>43</v>
      </c>
      <c r="B10" s="332">
        <f>'A6 Exploitation'!B11:F11</f>
        <v>0</v>
      </c>
      <c r="C10" s="332"/>
      <c r="D10" s="332"/>
      <c r="E10" s="332"/>
      <c r="F10" s="332"/>
      <c r="G10" s="125"/>
    </row>
    <row r="11" spans="1:7" s="12" customFormat="1" ht="24" x14ac:dyDescent="0.45">
      <c r="A11" s="14" t="s">
        <v>294</v>
      </c>
      <c r="B11" s="336">
        <f>D199</f>
        <v>0</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43"/>
      <c r="C22" s="344"/>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3"/>
      <c r="C161" s="344"/>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E197/F197</f>
        <v>#DIV/0!</v>
      </c>
      <c r="E197" s="298">
        <f>COUNTIF('A5 Technique'!F17:F193,"ok")</f>
        <v>0</v>
      </c>
      <c r="F197" s="29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5" zoomScale="80" zoomScaleSheetLayoutView="80" workbookViewId="0">
      <selection activeCell="D40" sqref="D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0" t="s">
        <v>179</v>
      </c>
      <c r="B7" s="310"/>
      <c r="C7" s="310"/>
      <c r="D7" s="310"/>
      <c r="E7" s="310"/>
      <c r="F7" s="310"/>
      <c r="G7" s="125"/>
    </row>
    <row r="8" spans="1:7" ht="29.25" x14ac:dyDescent="0.45">
      <c r="A8" s="311" t="str">
        <f>'Page de garde'!D18</f>
        <v>Manouba</v>
      </c>
      <c r="B8" s="311"/>
      <c r="C8" s="311"/>
      <c r="D8" s="311"/>
      <c r="E8" s="311"/>
      <c r="F8" s="311"/>
      <c r="G8" s="125"/>
    </row>
    <row r="9" spans="1:7" ht="24" x14ac:dyDescent="0.45">
      <c r="A9" s="14" t="s">
        <v>42</v>
      </c>
      <c r="B9" s="312" t="s">
        <v>416</v>
      </c>
      <c r="C9" s="312"/>
      <c r="D9" s="312"/>
      <c r="E9" s="312"/>
      <c r="F9" s="312"/>
      <c r="G9" s="125"/>
    </row>
    <row r="10" spans="1:7" ht="24" x14ac:dyDescent="0.45">
      <c r="A10" s="15" t="s">
        <v>44</v>
      </c>
      <c r="B10" s="313" t="s">
        <v>408</v>
      </c>
      <c r="C10" s="313"/>
      <c r="D10" s="313"/>
      <c r="E10" s="313"/>
      <c r="F10" s="313"/>
      <c r="G10" s="125"/>
    </row>
    <row r="11" spans="1:7" ht="24" x14ac:dyDescent="0.45">
      <c r="A11" s="14" t="s">
        <v>43</v>
      </c>
      <c r="B11" s="308">
        <v>43157</v>
      </c>
      <c r="C11" s="308"/>
      <c r="D11" s="308"/>
      <c r="E11" s="308"/>
      <c r="F11" s="308"/>
      <c r="G11" s="125"/>
    </row>
    <row r="12" spans="1:7" ht="24" x14ac:dyDescent="0.45">
      <c r="A12" s="14" t="s">
        <v>239</v>
      </c>
      <c r="B12" s="314">
        <f>D549</f>
        <v>0.97315436241610742</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43157</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51.75" customHeight="1" x14ac:dyDescent="0.3">
      <c r="A39" s="4" t="s">
        <v>361</v>
      </c>
      <c r="B39" s="130">
        <v>0</v>
      </c>
      <c r="C39" s="130"/>
      <c r="D39" s="95" t="s">
        <v>409</v>
      </c>
      <c r="E39" s="95" t="s">
        <v>417</v>
      </c>
      <c r="F39" s="204" t="s">
        <v>356</v>
      </c>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43157</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49.5" x14ac:dyDescent="0.3">
      <c r="A81" s="70" t="s">
        <v>178</v>
      </c>
      <c r="B81" s="130">
        <v>1</v>
      </c>
      <c r="C81" s="131"/>
      <c r="D81" s="151" t="s">
        <v>410</v>
      </c>
      <c r="E81" s="106"/>
      <c r="F81" s="204" t="s">
        <v>356</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71</v>
      </c>
    </row>
    <row r="103" spans="1:7" ht="18" x14ac:dyDescent="0.35">
      <c r="A103" s="42" t="s">
        <v>199</v>
      </c>
      <c r="B103" s="152"/>
      <c r="C103" s="153"/>
      <c r="D103" s="144">
        <f>D102/(COUNT(B88:C93,B53:C60,B65:C83,B95:C99)*2)</f>
        <v>0.98611111111111116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43157</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28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91"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91"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130" t="s">
        <v>32</v>
      </c>
      <c r="C153" s="140"/>
      <c r="D153" s="251"/>
      <c r="E153" s="252"/>
      <c r="F153" s="253"/>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43157</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t="s">
        <v>32</v>
      </c>
      <c r="C165" s="130"/>
      <c r="D165" s="95"/>
      <c r="E165" s="94"/>
      <c r="F165" s="204"/>
    </row>
    <row r="166" spans="1:7" x14ac:dyDescent="0.3">
      <c r="A166" s="7" t="s">
        <v>255</v>
      </c>
      <c r="B166" s="130" t="s">
        <v>32</v>
      </c>
      <c r="C166" s="130"/>
      <c r="D166" s="95"/>
      <c r="E166" s="94"/>
      <c r="F166" s="204"/>
    </row>
    <row r="167" spans="1:7" x14ac:dyDescent="0.3">
      <c r="A167" s="7" t="s">
        <v>63</v>
      </c>
      <c r="B167" s="130" t="s">
        <v>32</v>
      </c>
      <c r="C167" s="95"/>
      <c r="D167" s="95"/>
      <c r="E167" s="94"/>
      <c r="F167" s="204"/>
    </row>
    <row r="168" spans="1:7" ht="18" x14ac:dyDescent="0.3">
      <c r="A168" s="10" t="s">
        <v>123</v>
      </c>
      <c r="B168" s="130" t="s">
        <v>32</v>
      </c>
      <c r="C168" s="130"/>
      <c r="D168" s="154"/>
      <c r="E168" s="94"/>
      <c r="F168" s="204"/>
    </row>
    <row r="169" spans="1:7" x14ac:dyDescent="0.3">
      <c r="A169" s="7" t="s">
        <v>171</v>
      </c>
      <c r="B169" s="130" t="s">
        <v>32</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0</v>
      </c>
    </row>
    <row r="173" spans="1:7" x14ac:dyDescent="0.3">
      <c r="A173" s="5" t="s">
        <v>35</v>
      </c>
      <c r="B173" s="132"/>
      <c r="C173" s="133"/>
      <c r="D173" s="134" t="e">
        <f>D172/(COUNT(B165:C171)*2)</f>
        <v>#DIV/0!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t="s">
        <v>32</v>
      </c>
      <c r="C176" s="130"/>
      <c r="D176" s="113"/>
      <c r="E176" s="94"/>
      <c r="F176" s="204"/>
    </row>
    <row r="177" spans="1:7" x14ac:dyDescent="0.3">
      <c r="A177" s="4" t="s">
        <v>122</v>
      </c>
      <c r="B177" s="130" t="s">
        <v>32</v>
      </c>
      <c r="C177" s="130"/>
      <c r="D177" s="113"/>
      <c r="E177" s="94"/>
      <c r="F177" s="204"/>
    </row>
    <row r="178" spans="1:7" x14ac:dyDescent="0.3">
      <c r="A178" s="4" t="s">
        <v>59</v>
      </c>
      <c r="B178" s="130" t="s">
        <v>32</v>
      </c>
      <c r="C178" s="130"/>
      <c r="D178" s="157"/>
      <c r="E178" s="94"/>
      <c r="F178" s="204"/>
    </row>
    <row r="179" spans="1:7" x14ac:dyDescent="0.3">
      <c r="A179" s="4" t="s">
        <v>241</v>
      </c>
      <c r="B179" s="130" t="s">
        <v>32</v>
      </c>
      <c r="C179" s="130"/>
      <c r="D179" s="157"/>
      <c r="E179" s="94"/>
      <c r="F179" s="204"/>
    </row>
    <row r="180" spans="1:7" ht="18" x14ac:dyDescent="0.3">
      <c r="A180" s="70" t="s">
        <v>254</v>
      </c>
      <c r="B180" s="130" t="s">
        <v>32</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t="s">
        <v>32</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t="s">
        <v>32</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t="s">
        <v>32</v>
      </c>
      <c r="C187" s="130"/>
      <c r="D187" s="116"/>
      <c r="E187" s="94"/>
      <c r="F187" s="204"/>
    </row>
    <row r="188" spans="1:7" ht="21" customHeight="1" x14ac:dyDescent="0.3">
      <c r="A188" s="70" t="s">
        <v>170</v>
      </c>
      <c r="B188" s="130" t="s">
        <v>32</v>
      </c>
      <c r="C188" s="130"/>
      <c r="D188" s="116"/>
      <c r="E188" s="95"/>
      <c r="F188" s="204"/>
      <c r="G188" s="127"/>
    </row>
    <row r="189" spans="1:7" ht="21" customHeight="1" x14ac:dyDescent="0.35">
      <c r="A189" s="191" t="s">
        <v>399</v>
      </c>
      <c r="B189" s="130" t="s">
        <v>32</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t="s">
        <v>32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t="s">
        <v>32</v>
      </c>
      <c r="C193" s="130"/>
      <c r="D193" s="217"/>
      <c r="E193" s="94"/>
      <c r="F193" s="204"/>
    </row>
    <row r="194" spans="1:7" s="112" customFormat="1" ht="42.75" customHeight="1" x14ac:dyDescent="0.3">
      <c r="A194" s="264" t="s">
        <v>388</v>
      </c>
      <c r="B194" s="130" t="s">
        <v>32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t="s">
        <v>32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t="s">
        <v>32</v>
      </c>
      <c r="C198" s="131"/>
      <c r="D198" s="116"/>
      <c r="E198" s="106"/>
      <c r="F198" s="204"/>
      <c r="G198" s="127"/>
    </row>
    <row r="199" spans="1:7" s="112" customFormat="1" ht="22.5" customHeight="1" x14ac:dyDescent="0.3">
      <c r="A199" s="10" t="s">
        <v>392</v>
      </c>
      <c r="B199" s="130" t="s">
        <v>32</v>
      </c>
      <c r="C199" s="150"/>
      <c r="D199" s="116"/>
      <c r="E199" s="106"/>
      <c r="F199" s="204"/>
      <c r="G199" s="127"/>
    </row>
    <row r="200" spans="1:7" ht="45" x14ac:dyDescent="0.3">
      <c r="A200" s="8" t="s">
        <v>249</v>
      </c>
      <c r="B200" s="130" t="s">
        <v>32</v>
      </c>
      <c r="C200" s="130"/>
      <c r="D200" s="251"/>
      <c r="E200" s="252"/>
      <c r="F200" s="253"/>
      <c r="G200" s="127"/>
    </row>
    <row r="201" spans="1:7" x14ac:dyDescent="0.3">
      <c r="A201" s="59" t="s">
        <v>36</v>
      </c>
      <c r="B201" s="59"/>
      <c r="C201" s="59"/>
      <c r="D201" s="59">
        <f>SUM(B176:C194,B196:C200)</f>
        <v>0</v>
      </c>
    </row>
    <row r="202" spans="1:7" x14ac:dyDescent="0.3">
      <c r="A202" s="5" t="s">
        <v>35</v>
      </c>
      <c r="B202" s="132"/>
      <c r="C202" s="133"/>
      <c r="D202" s="134" t="e">
        <f>D201/(COUNT(B176:C194,B196:C200)*2)</f>
        <v>#DIV/0!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t="e">
        <f>D204/(COUNT(B165:C171,B176:C194,B196:C200)*2)</f>
        <v>#DIV/0!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43157</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25" t="s">
        <v>379</v>
      </c>
      <c r="B256" s="325"/>
      <c r="C256" s="325"/>
      <c r="D256" s="325"/>
      <c r="E256" s="325"/>
      <c r="F256" s="325"/>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130" t="s">
        <v>32</v>
      </c>
      <c r="C261" s="140"/>
      <c r="D261" s="251"/>
      <c r="E261" s="252"/>
      <c r="F261" s="253"/>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43157</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43157</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66" x14ac:dyDescent="0.3">
      <c r="A352" s="219" t="s">
        <v>392</v>
      </c>
      <c r="B352" s="130">
        <v>1</v>
      </c>
      <c r="C352" s="131"/>
      <c r="D352" s="116" t="s">
        <v>411</v>
      </c>
      <c r="E352" s="106"/>
      <c r="F352" s="204" t="s">
        <v>357</v>
      </c>
      <c r="G352" s="127"/>
    </row>
    <row r="353" spans="1:7" ht="45" x14ac:dyDescent="0.3">
      <c r="A353" s="56" t="s">
        <v>249</v>
      </c>
      <c r="B353" s="280">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43157</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412</v>
      </c>
      <c r="E372" s="116"/>
      <c r="F372" s="204" t="s">
        <v>356</v>
      </c>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43157</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24"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1.75" customHeight="1" x14ac:dyDescent="0.3">
      <c r="A424" s="70" t="s">
        <v>266</v>
      </c>
      <c r="B424" s="130">
        <v>2</v>
      </c>
      <c r="C424" s="131"/>
      <c r="D424" s="116"/>
      <c r="E424" s="106"/>
      <c r="F424" s="204"/>
    </row>
    <row r="425" spans="1:16382" ht="31.5" customHeight="1" x14ac:dyDescent="0.3">
      <c r="A425" s="210" t="s">
        <v>105</v>
      </c>
      <c r="B425" s="130">
        <v>1</v>
      </c>
      <c r="C425" s="150" t="str">
        <f>IF(B425=0, -5, "0")</f>
        <v>0</v>
      </c>
      <c r="D425" s="295" t="s">
        <v>413</v>
      </c>
      <c r="E425" s="94"/>
      <c r="F425" s="204" t="s">
        <v>356</v>
      </c>
    </row>
    <row r="426" spans="1:16382" s="16" customFormat="1" ht="13.5" customHeight="1" x14ac:dyDescent="0.3">
      <c r="A426" s="61" t="s">
        <v>36</v>
      </c>
      <c r="B426" s="61"/>
      <c r="C426" s="61"/>
      <c r="D426" s="61">
        <f>SUM(B421:C425)</f>
        <v>9</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0.9</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5">
        <v>2</v>
      </c>
      <c r="B435" s="325"/>
      <c r="C435" s="325"/>
      <c r="D435" s="325"/>
      <c r="E435" s="325"/>
      <c r="F435" s="325"/>
      <c r="G435" s="12"/>
    </row>
    <row r="436" spans="1:7" ht="72" customHeight="1" x14ac:dyDescent="0.3">
      <c r="A436" s="70" t="s">
        <v>361</v>
      </c>
      <c r="B436" s="130">
        <v>0</v>
      </c>
      <c r="C436" s="130"/>
      <c r="D436" s="129" t="s">
        <v>414</v>
      </c>
      <c r="E436" s="95" t="s">
        <v>418</v>
      </c>
      <c r="F436" s="204" t="s">
        <v>356</v>
      </c>
      <c r="G436" s="60"/>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43157</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t="s">
        <v>32</v>
      </c>
      <c r="C473" s="213"/>
      <c r="D473" s="116"/>
      <c r="E473" s="106"/>
      <c r="F473" s="204"/>
      <c r="G473" s="127"/>
    </row>
    <row r="474" spans="1:7" s="112" customFormat="1"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130" t="s">
        <v>32</v>
      </c>
      <c r="C476" s="140"/>
      <c r="D476" s="251"/>
      <c r="E476" s="252"/>
      <c r="F476" s="253"/>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43157</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43157</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43157</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t="s">
        <v>356</v>
      </c>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43157</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290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0.97315436241610742</v>
      </c>
    </row>
  </sheetData>
  <sheetProtection algorithmName="SHA-512" hashValue="KsDm20tg5mdQRQmsFme0TBHsFF1hm5q7jptGRBZwxGrhhxrxBSROkeYEjuYcYnM4AXGw/27HOJpyaZzgHujyiw==" saltValue="Z0qLy3XKAuWfqCrOGPM52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472:B476 B29:B37 B53:B60 B65:B83 B39:B40 B95:B99 B110:B116 B121:B138 B88:B93 B149:B153 B165:B171 B143:B147 B196:B200 B212:B221 B226:B243 B176:B194 B257:B261 B273:B284 B248:B255 B309:B313 B325:B332 B289:B307 B337:B348 B377:B382 B350:B352 B398:B405 B410:B416 B421:B425 B430:B434 B384:B385 B365:B372 B451:B456 B436:B438 B488:B492 B461:B470 B496:B497 B509:B511 B520:B53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386 B512 B498 B439 B353"/>
  </dataValidations>
  <pageMargins left="0.7" right="0.7" top="0.75" bottom="0.75" header="0.3" footer="0.3"/>
  <pageSetup paperSize="9" scale="40" orientation="portrait" r:id="rId1"/>
  <rowBreaks count="6" manualBreakCount="6">
    <brk id="85" max="6" man="1"/>
    <brk id="174" max="6" man="1"/>
    <brk id="267" max="6" man="1"/>
    <brk id="359" max="6" man="1"/>
    <brk id="445" max="6" man="1"/>
    <brk id="53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90" zoomScaleNormal="90" zoomScaleSheetLayoutView="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3" t="s">
        <v>50</v>
      </c>
      <c r="B6" s="333"/>
      <c r="C6" s="333"/>
      <c r="D6" s="333"/>
      <c r="E6" s="333"/>
      <c r="F6" s="333"/>
      <c r="G6" s="125"/>
    </row>
    <row r="7" spans="1:7" s="12" customFormat="1" ht="21.75" customHeight="1" x14ac:dyDescent="0.45">
      <c r="A7" s="311" t="str">
        <f>'A1 Exploitation'!A8:F8</f>
        <v>Manouba</v>
      </c>
      <c r="B7" s="311"/>
      <c r="C7" s="311"/>
      <c r="D7" s="311"/>
      <c r="E7" s="311"/>
      <c r="F7" s="311"/>
      <c r="G7" s="125"/>
    </row>
    <row r="8" spans="1:7" s="12" customFormat="1" ht="24" x14ac:dyDescent="0.45">
      <c r="A8" s="14" t="s">
        <v>42</v>
      </c>
      <c r="B8" s="334" t="str">
        <f>'A1 Exploitation'!B9:F9</f>
        <v>M Dhia MECHLAOUI / Dr Raja BOUHALFAYA</v>
      </c>
      <c r="C8" s="334"/>
      <c r="D8" s="334"/>
      <c r="E8" s="334"/>
      <c r="F8" s="334"/>
      <c r="G8" s="125"/>
    </row>
    <row r="9" spans="1:7" s="12" customFormat="1" ht="24" x14ac:dyDescent="0.45">
      <c r="A9" s="15" t="s">
        <v>44</v>
      </c>
      <c r="B9" s="335" t="str">
        <f>'A1 Exploitation'!B10:F10</f>
        <v>Le  directeur magazin M Chawki REZGI</v>
      </c>
      <c r="C9" s="335"/>
      <c r="D9" s="335"/>
      <c r="E9" s="335"/>
      <c r="F9" s="335"/>
      <c r="G9" s="125"/>
    </row>
    <row r="10" spans="1:7" s="12" customFormat="1" ht="24" x14ac:dyDescent="0.45">
      <c r="A10" s="14" t="s">
        <v>43</v>
      </c>
      <c r="B10" s="332">
        <f>'A1 Exploitation'!B11:F11</f>
        <v>43157</v>
      </c>
      <c r="C10" s="332"/>
      <c r="D10" s="332"/>
      <c r="E10" s="332"/>
      <c r="F10" s="332"/>
      <c r="G10" s="125"/>
    </row>
    <row r="11" spans="1:7" s="12" customFormat="1" ht="24" x14ac:dyDescent="0.45">
      <c r="A11" s="14" t="s">
        <v>294</v>
      </c>
      <c r="B11" s="336">
        <f>D199</f>
        <v>0.88541666666666663</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ht="33" x14ac:dyDescent="0.3">
      <c r="A17" s="17" t="s">
        <v>269</v>
      </c>
      <c r="B17" s="94">
        <v>1</v>
      </c>
      <c r="C17" s="94"/>
      <c r="D17" s="95" t="s">
        <v>415</v>
      </c>
      <c r="E17" s="94"/>
      <c r="F17" s="94" t="s">
        <v>357</v>
      </c>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43"/>
      <c r="C22" s="344"/>
      <c r="D22" s="250">
        <f>SUM(B17:C21)</f>
        <v>1</v>
      </c>
    </row>
    <row r="23" spans="1:7" x14ac:dyDescent="0.3">
      <c r="A23" s="337" t="s">
        <v>295</v>
      </c>
      <c r="B23" s="338"/>
      <c r="C23" s="339"/>
      <c r="D23" s="33">
        <f>D22/(COUNT(B17:C21)*2)</f>
        <v>0.1</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37" t="s">
        <v>36</v>
      </c>
      <c r="B42" s="338"/>
      <c r="C42" s="339"/>
      <c r="D42" s="248">
        <f>SUM(B37:C41)</f>
        <v>0</v>
      </c>
      <c r="E42" s="13"/>
      <c r="F42" s="13"/>
      <c r="G42" s="126"/>
    </row>
    <row r="43" spans="1:7" s="22" customFormat="1" x14ac:dyDescent="0.3">
      <c r="A43" s="337" t="s">
        <v>295</v>
      </c>
      <c r="B43" s="338"/>
      <c r="C43" s="339"/>
      <c r="D43" s="33" t="e">
        <f>D42/(COUNT(B37:C41)*2)</f>
        <v>#DIV/0!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v>1</v>
      </c>
      <c r="C56" s="120" t="str">
        <f>IF(B56=0, -5, "0")</f>
        <v>0</v>
      </c>
      <c r="D56" s="95" t="s">
        <v>419</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49.5" x14ac:dyDescent="0.3">
      <c r="A59" s="23" t="s">
        <v>92</v>
      </c>
      <c r="B59" s="94">
        <v>1</v>
      </c>
      <c r="C59" s="94"/>
      <c r="D59" s="95" t="s">
        <v>420</v>
      </c>
      <c r="E59" s="94"/>
      <c r="F59" s="94" t="s">
        <v>356</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7" t="s">
        <v>36</v>
      </c>
      <c r="B84" s="338"/>
      <c r="C84" s="339"/>
      <c r="D84" s="248">
        <f>SUM(B67:C83)</f>
        <v>0</v>
      </c>
    </row>
    <row r="85" spans="1:7" x14ac:dyDescent="0.3">
      <c r="A85" s="337" t="s">
        <v>295</v>
      </c>
      <c r="B85" s="338"/>
      <c r="C85" s="339"/>
      <c r="D85" s="33" t="e">
        <f>D84/(COUNT(B67:C83)*2)</f>
        <v>#DIV/0!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7" t="s">
        <v>36</v>
      </c>
      <c r="B102" s="338"/>
      <c r="C102" s="339"/>
      <c r="D102" s="248">
        <f>SUM(B88:C101)</f>
        <v>0</v>
      </c>
    </row>
    <row r="103" spans="1:7" x14ac:dyDescent="0.3">
      <c r="A103" s="337" t="s">
        <v>295</v>
      </c>
      <c r="B103" s="338"/>
      <c r="C103" s="339"/>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t="s">
        <v>32</v>
      </c>
      <c r="C107" s="101"/>
      <c r="D107" s="107"/>
      <c r="E107" s="94"/>
      <c r="F107" s="94"/>
      <c r="G107" s="126"/>
    </row>
    <row r="108" spans="1:7" s="22" customFormat="1" ht="19.5" x14ac:dyDescent="0.4">
      <c r="A108" s="17" t="s">
        <v>184</v>
      </c>
      <c r="B108" s="110" t="s">
        <v>32</v>
      </c>
      <c r="C108" s="101"/>
      <c r="D108" s="107"/>
      <c r="E108" s="94"/>
      <c r="F108" s="94"/>
      <c r="G108" s="126"/>
    </row>
    <row r="109" spans="1:7" s="22" customFormat="1" ht="19.5" x14ac:dyDescent="0.4">
      <c r="A109" s="17" t="s">
        <v>290</v>
      </c>
      <c r="B109" s="110" t="s">
        <v>32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t="s">
        <v>32</v>
      </c>
      <c r="C113" s="94"/>
      <c r="D113" s="95"/>
      <c r="E113" s="94"/>
      <c r="F113" s="94"/>
      <c r="G113" s="126"/>
    </row>
    <row r="114" spans="1:7" s="22" customFormat="1" x14ac:dyDescent="0.3">
      <c r="A114" s="65" t="s">
        <v>282</v>
      </c>
      <c r="B114" s="110" t="s">
        <v>32</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t="s">
        <v>32</v>
      </c>
      <c r="C117" s="94"/>
      <c r="D117" s="107"/>
      <c r="E117" s="94"/>
      <c r="F117" s="94"/>
      <c r="G117" s="126"/>
    </row>
    <row r="118" spans="1:7" s="22" customFormat="1" x14ac:dyDescent="0.3">
      <c r="A118" s="337" t="s">
        <v>36</v>
      </c>
      <c r="B118" s="338"/>
      <c r="C118" s="339"/>
      <c r="D118" s="248">
        <f>SUM(B107:C117)</f>
        <v>0</v>
      </c>
      <c r="E118" s="13"/>
      <c r="F118" s="13"/>
      <c r="G118" s="126"/>
    </row>
    <row r="119" spans="1:7" s="22" customFormat="1" x14ac:dyDescent="0.3">
      <c r="A119" s="337" t="s">
        <v>295</v>
      </c>
      <c r="B119" s="338"/>
      <c r="C119" s="339"/>
      <c r="D119" s="33" t="e">
        <f>D118/(COUNT(B107:C117)*2)</f>
        <v>#DIV/0!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8">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3"/>
      <c r="C161" s="344"/>
      <c r="D161" s="250">
        <f>SUM(B153:C160)</f>
        <v>16</v>
      </c>
    </row>
    <row r="162" spans="1:7" x14ac:dyDescent="0.3">
      <c r="A162" s="337" t="s">
        <v>295</v>
      </c>
      <c r="B162" s="338"/>
      <c r="C162" s="339"/>
      <c r="D162" s="33">
        <f>D161/(COUNT(B153:C160)*2)</f>
        <v>1</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10</v>
      </c>
    </row>
    <row r="187" spans="1:7" x14ac:dyDescent="0.3">
      <c r="A187" s="337" t="s">
        <v>295</v>
      </c>
      <c r="B187" s="338"/>
      <c r="C187" s="339"/>
      <c r="D187" s="33">
        <f>D186/(COUNT(B181:C185)*2)</f>
        <v>1</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1</v>
      </c>
    </row>
    <row r="197" spans="1:6" ht="18" x14ac:dyDescent="0.35">
      <c r="A197" s="64" t="s">
        <v>246</v>
      </c>
      <c r="B197" s="63"/>
      <c r="C197" s="63"/>
      <c r="D197" s="293">
        <v>0.66600000000000004</v>
      </c>
      <c r="E197" s="286"/>
      <c r="F197" s="287"/>
    </row>
    <row r="198" spans="1:6" ht="22.5" x14ac:dyDescent="0.3">
      <c r="A198" s="35" t="s">
        <v>322</v>
      </c>
      <c r="B198" s="36"/>
      <c r="C198" s="37"/>
      <c r="D198" s="38">
        <f>SUM(D194,D186,D177,D169,D161,D63,D52,D33,D22,D118,D149,D133,D102,D84,D42)</f>
        <v>85</v>
      </c>
    </row>
    <row r="199" spans="1:6" ht="22.5" x14ac:dyDescent="0.3">
      <c r="A199" s="35" t="s">
        <v>323</v>
      </c>
      <c r="B199" s="36"/>
      <c r="C199" s="37"/>
      <c r="D199" s="39">
        <f>D198/(COUNT(B190:C193,B181:C185,B173:C176,B165:C168,B153:C160,B56:C62,B46:C51,B26:C32,B17:C21,B107:C117,B137:C148,B122:C132,B88:C101,B67:C83,B37:C41)*2)</f>
        <v>0.88541666666666663</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6" orientation="portrait" r:id="rId1"/>
  <rowBreaks count="2" manualBreakCount="2">
    <brk id="85" max="5" man="1"/>
    <brk id="15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0" zoomScale="80" zoomScaleSheetLayoutView="80" workbookViewId="0">
      <selection activeCell="F541" sqref="F54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0" t="s">
        <v>179</v>
      </c>
      <c r="B7" s="310"/>
      <c r="C7" s="310"/>
      <c r="D7" s="310"/>
      <c r="E7" s="310"/>
      <c r="F7" s="310"/>
      <c r="G7" s="125"/>
    </row>
    <row r="8" spans="1:7" ht="29.25" x14ac:dyDescent="0.45">
      <c r="A8" s="311" t="str">
        <f>'Page de garde'!D18</f>
        <v>Manouba</v>
      </c>
      <c r="B8" s="311"/>
      <c r="C8" s="311"/>
      <c r="D8" s="311"/>
      <c r="E8" s="311"/>
      <c r="F8" s="311"/>
      <c r="G8" s="125"/>
    </row>
    <row r="9" spans="1:7" ht="24" x14ac:dyDescent="0.45">
      <c r="A9" s="14" t="s">
        <v>42</v>
      </c>
      <c r="B9" s="312" t="s">
        <v>422</v>
      </c>
      <c r="C9" s="312"/>
      <c r="D9" s="312"/>
      <c r="E9" s="312"/>
      <c r="F9" s="312"/>
      <c r="G9" s="125"/>
    </row>
    <row r="10" spans="1:7" ht="24" x14ac:dyDescent="0.45">
      <c r="A10" s="15" t="s">
        <v>44</v>
      </c>
      <c r="B10" s="313" t="s">
        <v>423</v>
      </c>
      <c r="C10" s="313"/>
      <c r="D10" s="313"/>
      <c r="E10" s="313"/>
      <c r="F10" s="313"/>
      <c r="G10" s="125"/>
    </row>
    <row r="11" spans="1:7" ht="24" x14ac:dyDescent="0.45">
      <c r="A11" s="14" t="s">
        <v>43</v>
      </c>
      <c r="B11" s="308">
        <v>43222</v>
      </c>
      <c r="C11" s="308"/>
      <c r="D11" s="308"/>
      <c r="E11" s="308"/>
      <c r="F11" s="308"/>
      <c r="G11" s="125"/>
    </row>
    <row r="12" spans="1:7" ht="24" x14ac:dyDescent="0.45">
      <c r="A12" s="14" t="s">
        <v>239</v>
      </c>
      <c r="B12" s="314">
        <f>D549</f>
        <v>0.87383177570093462</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43222</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COUNTIF('A1 Exploitation'!F21:F40,"ok")</f>
        <v>1</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43222</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t="s">
        <v>32</v>
      </c>
      <c r="C53" s="130"/>
      <c r="D53" s="138"/>
      <c r="E53" s="94"/>
      <c r="F53" s="204"/>
    </row>
    <row r="54" spans="1:7" ht="35.25" customHeight="1" x14ac:dyDescent="0.3">
      <c r="A54" s="18" t="s">
        <v>229</v>
      </c>
      <c r="B54" s="130" t="s">
        <v>32</v>
      </c>
      <c r="C54" s="130"/>
      <c r="D54" s="138" t="s">
        <v>439</v>
      </c>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06"/>
      <c r="F75" s="204"/>
      <c r="G75" s="214"/>
    </row>
    <row r="76" spans="1:7" s="112" customFormat="1" ht="49.5" x14ac:dyDescent="0.3">
      <c r="A76" s="70" t="s">
        <v>156</v>
      </c>
      <c r="B76" s="130" t="s">
        <v>32</v>
      </c>
      <c r="C76" s="131"/>
      <c r="D76" s="138" t="s">
        <v>440</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ht="33" x14ac:dyDescent="0.3">
      <c r="A83" s="55" t="s">
        <v>383</v>
      </c>
      <c r="B83" s="130" t="s">
        <v>32</v>
      </c>
      <c r="C83" s="213"/>
      <c r="D83" s="151" t="s">
        <v>450</v>
      </c>
      <c r="E83" s="106"/>
      <c r="F83" s="205"/>
      <c r="G83" s="127"/>
    </row>
    <row r="84" spans="1:7" x14ac:dyDescent="0.3">
      <c r="A84" s="5" t="s">
        <v>36</v>
      </c>
      <c r="B84" s="5"/>
      <c r="C84" s="5"/>
      <c r="D84" s="59">
        <f>SUM(B65:C83)</f>
        <v>6</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t="s">
        <v>424</v>
      </c>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t="s">
        <v>356</v>
      </c>
      <c r="G97" s="127"/>
    </row>
    <row r="98" spans="1:7" s="112" customFormat="1" ht="58.5" customHeight="1" x14ac:dyDescent="0.3">
      <c r="A98" s="219" t="s">
        <v>392</v>
      </c>
      <c r="B98" s="130">
        <v>2</v>
      </c>
      <c r="C98" s="213"/>
      <c r="D98" s="223" t="s">
        <v>441</v>
      </c>
      <c r="E98" s="106"/>
      <c r="F98" s="204"/>
      <c r="G98" s="127"/>
    </row>
    <row r="99" spans="1:7" s="112" customFormat="1" ht="42.75" customHeight="1" x14ac:dyDescent="0.3">
      <c r="A99" s="219" t="s">
        <v>249</v>
      </c>
      <c r="B99" s="280">
        <f>IF(D99=1, 2, IF(AND(D99&lt;1,D99&gt;0), 1, IF(D99=0,"0","NA")))</f>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28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43222</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130" t="s">
        <v>32</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43222</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t="s">
        <v>32</v>
      </c>
      <c r="C165" s="130"/>
      <c r="D165" s="95"/>
      <c r="E165" s="94"/>
      <c r="F165" s="204"/>
    </row>
    <row r="166" spans="1:7" x14ac:dyDescent="0.3">
      <c r="A166" s="7" t="s">
        <v>255</v>
      </c>
      <c r="B166" s="130" t="s">
        <v>32</v>
      </c>
      <c r="C166" s="130"/>
      <c r="D166" s="95"/>
      <c r="E166" s="94"/>
      <c r="F166" s="204"/>
    </row>
    <row r="167" spans="1:7" x14ac:dyDescent="0.3">
      <c r="A167" s="7" t="s">
        <v>63</v>
      </c>
      <c r="B167" s="130" t="s">
        <v>32</v>
      </c>
      <c r="C167" s="95"/>
      <c r="D167" s="95"/>
      <c r="E167" s="94"/>
      <c r="F167" s="204"/>
    </row>
    <row r="168" spans="1:7" ht="18" x14ac:dyDescent="0.3">
      <c r="A168" s="10" t="s">
        <v>123</v>
      </c>
      <c r="B168" s="130" t="s">
        <v>32</v>
      </c>
      <c r="C168" s="130"/>
      <c r="D168" s="154"/>
      <c r="E168" s="94"/>
      <c r="F168" s="204"/>
    </row>
    <row r="169" spans="1:7" ht="30" x14ac:dyDescent="0.3">
      <c r="A169" s="7" t="s">
        <v>171</v>
      </c>
      <c r="B169" s="130" t="s">
        <v>32</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0</v>
      </c>
    </row>
    <row r="173" spans="1:7" x14ac:dyDescent="0.3">
      <c r="A173" s="5" t="s">
        <v>35</v>
      </c>
      <c r="B173" s="132"/>
      <c r="C173" s="133"/>
      <c r="D173" s="134" t="e">
        <f>D172/(COUNT(B165:C171)*2)</f>
        <v>#DIV/0!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t="s">
        <v>32</v>
      </c>
      <c r="C176" s="130"/>
      <c r="D176" s="113"/>
      <c r="E176" s="94"/>
      <c r="F176" s="204"/>
    </row>
    <row r="177" spans="1:7" x14ac:dyDescent="0.3">
      <c r="A177" s="4" t="s">
        <v>122</v>
      </c>
      <c r="B177" s="130" t="s">
        <v>32</v>
      </c>
      <c r="C177" s="130"/>
      <c r="D177" s="113"/>
      <c r="E177" s="94"/>
      <c r="F177" s="204"/>
    </row>
    <row r="178" spans="1:7" x14ac:dyDescent="0.3">
      <c r="A178" s="4" t="s">
        <v>59</v>
      </c>
      <c r="B178" s="130" t="s">
        <v>32</v>
      </c>
      <c r="C178" s="130"/>
      <c r="D178" s="157"/>
      <c r="E178" s="94"/>
      <c r="F178" s="204"/>
    </row>
    <row r="179" spans="1:7" x14ac:dyDescent="0.3">
      <c r="A179" s="4" t="s">
        <v>241</v>
      </c>
      <c r="B179" s="130" t="s">
        <v>32</v>
      </c>
      <c r="C179" s="130"/>
      <c r="D179" s="157"/>
      <c r="E179" s="94"/>
      <c r="F179" s="204"/>
    </row>
    <row r="180" spans="1:7" ht="18" x14ac:dyDescent="0.3">
      <c r="A180" s="70" t="s">
        <v>254</v>
      </c>
      <c r="B180" s="130" t="s">
        <v>32</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t="s">
        <v>32</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t="s">
        <v>32</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t="s">
        <v>32</v>
      </c>
      <c r="C187" s="130"/>
      <c r="D187" s="116"/>
      <c r="E187" s="94"/>
      <c r="F187" s="204"/>
    </row>
    <row r="188" spans="1:7" ht="21" customHeight="1" x14ac:dyDescent="0.3">
      <c r="A188" s="70" t="s">
        <v>170</v>
      </c>
      <c r="B188" s="130" t="s">
        <v>32</v>
      </c>
      <c r="C188" s="130"/>
      <c r="D188" s="116"/>
      <c r="E188" s="95"/>
      <c r="F188" s="204"/>
      <c r="G188" s="127"/>
    </row>
    <row r="189" spans="1:7" ht="21" customHeight="1" x14ac:dyDescent="0.35">
      <c r="A189" s="191" t="s">
        <v>399</v>
      </c>
      <c r="B189" s="130" t="s">
        <v>32</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t="s">
        <v>32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t="s">
        <v>32</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t="s">
        <v>32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t="s">
        <v>32</v>
      </c>
      <c r="C198" s="131"/>
      <c r="D198" s="116"/>
      <c r="E198" s="106"/>
      <c r="F198" s="204"/>
      <c r="G198" s="127"/>
    </row>
    <row r="199" spans="1:7" s="112" customFormat="1" ht="22.5" customHeight="1" x14ac:dyDescent="0.3">
      <c r="A199" s="10" t="s">
        <v>392</v>
      </c>
      <c r="B199" s="130" t="s">
        <v>32</v>
      </c>
      <c r="C199" s="150"/>
      <c r="D199" s="116"/>
      <c r="E199" s="106"/>
      <c r="F199" s="204"/>
      <c r="G199" s="127"/>
    </row>
    <row r="200" spans="1:7" ht="45" x14ac:dyDescent="0.3">
      <c r="A200" s="8" t="s">
        <v>249</v>
      </c>
      <c r="B200" s="130" t="s">
        <v>32</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t="e">
        <f>D201/(COUNT(B176:C194,B196:C200)*2)</f>
        <v>#DIV/0!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t="e">
        <f>D204/(COUNT(B165:C171,B176:C194,B196:C200)*2)</f>
        <v>#DIV/0!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43222</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25" t="s">
        <v>379</v>
      </c>
      <c r="B256" s="325"/>
      <c r="C256" s="325"/>
      <c r="D256" s="325"/>
      <c r="E256" s="325"/>
      <c r="F256" s="325"/>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13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43222</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43222</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ht="33" x14ac:dyDescent="0.3">
      <c r="A325" s="6" t="s">
        <v>6</v>
      </c>
      <c r="B325" s="130" t="s">
        <v>32</v>
      </c>
      <c r="C325" s="130"/>
      <c r="D325" s="95" t="s">
        <v>442</v>
      </c>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451</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2</v>
      </c>
      <c r="C350" s="227"/>
      <c r="D350" s="227"/>
      <c r="E350" s="227"/>
      <c r="F350" s="204"/>
      <c r="G350" s="127"/>
    </row>
    <row r="351" spans="1:7" s="112" customFormat="1" ht="52.5" customHeight="1" x14ac:dyDescent="0.3">
      <c r="A351" s="219" t="s">
        <v>391</v>
      </c>
      <c r="B351" s="130">
        <v>1</v>
      </c>
      <c r="C351" s="150"/>
      <c r="D351" s="223" t="s">
        <v>443</v>
      </c>
      <c r="E351" s="106"/>
      <c r="F351" s="204" t="s">
        <v>356</v>
      </c>
      <c r="G351" s="127"/>
    </row>
    <row r="352" spans="1:7" s="112" customFormat="1" ht="66" x14ac:dyDescent="0.3">
      <c r="A352" s="219" t="s">
        <v>392</v>
      </c>
      <c r="B352" s="130" t="s">
        <v>32</v>
      </c>
      <c r="C352" s="131"/>
      <c r="D352" s="116" t="s">
        <v>452</v>
      </c>
      <c r="E352" s="106"/>
      <c r="F352" s="204"/>
      <c r="G352" s="127"/>
    </row>
    <row r="353" spans="1:7" ht="45" x14ac:dyDescent="0.3">
      <c r="A353" s="56" t="s">
        <v>249</v>
      </c>
      <c r="B353" s="280" t="str">
        <f>IF(D353=1, 2, IF(AND(D353&lt;1,D353&gt;0), 1, IF(D353=0,"0","NA")))</f>
        <v>0</v>
      </c>
      <c r="C353" s="130"/>
      <c r="D353" s="281">
        <f>IFERROR(E353/F353,"N.A")</f>
        <v>0</v>
      </c>
      <c r="E353" s="282">
        <f>COUNTIF('A1 Exploitation'!F325:F352,"ok")</f>
        <v>0</v>
      </c>
      <c r="F353" s="283">
        <f>COUNTA('A1 Exploitation'!F325:F352)</f>
        <v>1</v>
      </c>
    </row>
    <row r="354" spans="1:7" x14ac:dyDescent="0.3">
      <c r="A354" s="5" t="s">
        <v>36</v>
      </c>
      <c r="B354" s="59"/>
      <c r="C354" s="59"/>
      <c r="D354" s="232">
        <f>SUM(B337:C348,B350:C353)</f>
        <v>24</v>
      </c>
    </row>
    <row r="355" spans="1:7" x14ac:dyDescent="0.3">
      <c r="A355" s="5" t="s">
        <v>35</v>
      </c>
      <c r="B355" s="132"/>
      <c r="C355" s="133"/>
      <c r="D355" s="134">
        <f>D354/(COUNT(B337:C348,B350:C353)*2)</f>
        <v>0.92307692307692313</v>
      </c>
    </row>
    <row r="356" spans="1:7" x14ac:dyDescent="0.3">
      <c r="A356" s="2"/>
      <c r="B356" s="135"/>
      <c r="C356" s="135"/>
      <c r="D356" s="135"/>
    </row>
    <row r="357" spans="1:7" ht="18" x14ac:dyDescent="0.35">
      <c r="A357" s="42" t="s">
        <v>39</v>
      </c>
      <c r="B357" s="152"/>
      <c r="C357" s="153"/>
      <c r="D357" s="143">
        <f>SUM(D354,D333)</f>
        <v>24</v>
      </c>
    </row>
    <row r="358" spans="1:7" ht="18" x14ac:dyDescent="0.35">
      <c r="A358" s="42" t="s">
        <v>204</v>
      </c>
      <c r="B358" s="152"/>
      <c r="C358" s="153"/>
      <c r="D358" s="144">
        <f>D357/(COUNT(B337:C348,B325:C332,B350:C353)*2)</f>
        <v>0.92307692307692313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43222</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425</v>
      </c>
      <c r="E377" s="94"/>
      <c r="F377" s="204" t="s">
        <v>356</v>
      </c>
      <c r="G377" s="127"/>
    </row>
    <row r="378" spans="1:7" ht="66.75" x14ac:dyDescent="0.35">
      <c r="A378" s="261" t="s">
        <v>7</v>
      </c>
      <c r="B378" s="130">
        <v>1</v>
      </c>
      <c r="C378" s="136">
        <f>IF(B378=0, -10, IF(B378=1, -5, "0"))</f>
        <v>-5</v>
      </c>
      <c r="D378" s="95" t="s">
        <v>445</v>
      </c>
      <c r="E378" s="116" t="s">
        <v>426</v>
      </c>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2</v>
      </c>
      <c r="C384" s="130"/>
      <c r="D384" s="149"/>
      <c r="E384" s="94"/>
      <c r="F384" s="204"/>
      <c r="G384" s="127"/>
    </row>
    <row r="385" spans="1:7" ht="27" customHeight="1" x14ac:dyDescent="0.3">
      <c r="A385" s="10" t="s">
        <v>391</v>
      </c>
      <c r="B385" s="130">
        <v>1</v>
      </c>
      <c r="C385" s="130"/>
      <c r="D385" s="113"/>
      <c r="E385" s="94"/>
      <c r="F385" s="204"/>
      <c r="G385" s="127"/>
    </row>
    <row r="386" spans="1:7" ht="45" x14ac:dyDescent="0.3">
      <c r="A386" s="8" t="s">
        <v>249</v>
      </c>
      <c r="B386" s="280">
        <f>IF(D386=1, 2, IF(AND(D386&lt;1,D386&gt;0), 1,IF(D386=0,"0","NA")))</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26</v>
      </c>
      <c r="G390" s="127"/>
    </row>
    <row r="391" spans="1:7" ht="18" x14ac:dyDescent="0.35">
      <c r="A391" s="42" t="s">
        <v>205</v>
      </c>
      <c r="B391" s="152"/>
      <c r="C391" s="153"/>
      <c r="D391" s="168">
        <f>D390/(COUNT(B377:C382,B365:C372,B384:C386)*2)</f>
        <v>0.72222222222222221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43222</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36.75" customHeight="1" x14ac:dyDescent="0.3">
      <c r="A398" s="18" t="s">
        <v>102</v>
      </c>
      <c r="B398" s="130">
        <v>2</v>
      </c>
      <c r="C398" s="130"/>
      <c r="D398" s="138" t="s">
        <v>446</v>
      </c>
      <c r="E398" s="94"/>
      <c r="F398" s="204"/>
      <c r="G398" s="127"/>
    </row>
    <row r="399" spans="1:7" x14ac:dyDescent="0.3">
      <c r="A399" s="18" t="s">
        <v>265</v>
      </c>
      <c r="B399" s="130" t="s">
        <v>32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t="s">
        <v>32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8</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427</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428</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70.5" customHeight="1" x14ac:dyDescent="0.3">
      <c r="A430" s="8" t="s">
        <v>267</v>
      </c>
      <c r="B430" s="130">
        <v>1</v>
      </c>
      <c r="C430" s="130"/>
      <c r="D430" s="129" t="s">
        <v>447</v>
      </c>
      <c r="E430" s="95"/>
      <c r="F430" s="204" t="s">
        <v>356</v>
      </c>
    </row>
    <row r="431" spans="1:16382" ht="69" customHeight="1" x14ac:dyDescent="0.3">
      <c r="A431" s="210" t="s">
        <v>137</v>
      </c>
      <c r="B431" s="130">
        <v>0</v>
      </c>
      <c r="C431" s="150">
        <f>IF(B431=0, -5, "0")</f>
        <v>-5</v>
      </c>
      <c r="D431" s="151" t="s">
        <v>429</v>
      </c>
      <c r="E431" s="95" t="s">
        <v>430</v>
      </c>
      <c r="F431" s="204" t="s">
        <v>357</v>
      </c>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2</v>
      </c>
      <c r="C436" s="130"/>
      <c r="D436" s="129"/>
      <c r="E436" s="94"/>
      <c r="F436" s="204"/>
      <c r="G436" s="233"/>
    </row>
    <row r="437" spans="1:7" ht="49.5" x14ac:dyDescent="0.3">
      <c r="A437" s="10" t="s">
        <v>391</v>
      </c>
      <c r="B437" s="130">
        <v>1</v>
      </c>
      <c r="C437" s="130"/>
      <c r="D437" s="223" t="s">
        <v>443</v>
      </c>
      <c r="E437" s="94"/>
      <c r="F437" s="204" t="s">
        <v>356</v>
      </c>
      <c r="G437" s="12"/>
    </row>
    <row r="438" spans="1:7" ht="66" x14ac:dyDescent="0.3">
      <c r="A438" s="10" t="s">
        <v>392</v>
      </c>
      <c r="B438" s="130" t="s">
        <v>32</v>
      </c>
      <c r="C438" s="150" t="str">
        <f>IF(B438=0, -5, "0")</f>
        <v>0</v>
      </c>
      <c r="D438" s="116" t="s">
        <v>444</v>
      </c>
      <c r="E438" s="94"/>
      <c r="F438" s="204"/>
      <c r="G438" s="12"/>
    </row>
    <row r="439" spans="1:7" ht="45" x14ac:dyDescent="0.3">
      <c r="A439" s="4" t="s">
        <v>249</v>
      </c>
      <c r="B439" s="280">
        <f>IF(D439=1, 2, IF(AND(D439&lt;1,D439&gt;0), 1, IF(D439=0,"0","NA")))</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7</v>
      </c>
    </row>
    <row r="441" spans="1:7" x14ac:dyDescent="0.3">
      <c r="A441" s="5" t="s">
        <v>35</v>
      </c>
      <c r="B441" s="132"/>
      <c r="C441" s="133"/>
      <c r="D441" s="134">
        <f>D440/(COUNT(B430:C434,B436:C439)*2)</f>
        <v>0.3888888888888889</v>
      </c>
    </row>
    <row r="442" spans="1:7" x14ac:dyDescent="0.3">
      <c r="A442" s="2"/>
      <c r="B442" s="135"/>
      <c r="C442" s="135"/>
      <c r="D442" s="135"/>
    </row>
    <row r="443" spans="1:7" ht="18" x14ac:dyDescent="0.35">
      <c r="A443" s="42" t="s">
        <v>41</v>
      </c>
      <c r="B443" s="152"/>
      <c r="C443" s="153"/>
      <c r="D443" s="143">
        <f>SUM(D440,D417,D426,D406)</f>
        <v>37</v>
      </c>
    </row>
    <row r="444" spans="1:7" ht="18" x14ac:dyDescent="0.35">
      <c r="A444" s="42" t="s">
        <v>206</v>
      </c>
      <c r="B444" s="152"/>
      <c r="C444" s="153"/>
      <c r="D444" s="144">
        <f>D443/(COUNT(B430:C434,B410:C416,B421:C425,B398:C404,B436:C439)*2)</f>
        <v>0.74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43222</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t="str">
        <f>IF(D476=1, 2, IF(AND(D476&lt;1,D476&gt;0), 1, IF(D476=0,"0","NA")))</f>
        <v>NA</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43222</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ht="30.75" customHeight="1" x14ac:dyDescent="0.3">
      <c r="A488" s="4" t="s">
        <v>263</v>
      </c>
      <c r="B488" s="130">
        <v>2</v>
      </c>
      <c r="C488" s="130"/>
      <c r="D488" s="95"/>
      <c r="E488" s="94"/>
      <c r="F488" s="204"/>
    </row>
    <row r="489" spans="1:7" ht="32.25" customHeight="1" x14ac:dyDescent="0.3">
      <c r="A489" s="4" t="s">
        <v>389</v>
      </c>
      <c r="B489" s="130" t="s">
        <v>32</v>
      </c>
      <c r="C489" s="130"/>
      <c r="D489" s="95"/>
      <c r="E489" s="94"/>
      <c r="F489" s="204" t="s">
        <v>356</v>
      </c>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43222</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51"/>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t="s">
        <v>356</v>
      </c>
    </row>
    <row r="512" spans="1:7" ht="45" x14ac:dyDescent="0.3">
      <c r="A512" s="62" t="s">
        <v>249</v>
      </c>
      <c r="B512" s="280">
        <f>IF(D512=1, 2, IF(AND(D512&lt;1,D512&gt;0), 1, IF(D512=0,"0","NA")))</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43222</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51"/>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t="s">
        <v>32</v>
      </c>
      <c r="C522" s="130"/>
      <c r="D522" s="95"/>
      <c r="E522" s="94"/>
      <c r="F522" s="204"/>
    </row>
    <row r="523" spans="1:7" x14ac:dyDescent="0.3">
      <c r="A523" s="70" t="s">
        <v>385</v>
      </c>
      <c r="B523" s="130" t="s">
        <v>32</v>
      </c>
      <c r="C523" s="131"/>
      <c r="D523" s="95"/>
      <c r="E523" s="94"/>
      <c r="F523" s="204"/>
    </row>
    <row r="524" spans="1:7" ht="73.5" customHeight="1" x14ac:dyDescent="0.3">
      <c r="A524" s="8" t="s">
        <v>108</v>
      </c>
      <c r="B524" s="130">
        <v>0</v>
      </c>
      <c r="C524" s="130"/>
      <c r="D524" s="95" t="s">
        <v>431</v>
      </c>
      <c r="E524" s="95" t="s">
        <v>432</v>
      </c>
      <c r="F524" s="204" t="s">
        <v>356</v>
      </c>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81">
        <f>IFERROR(E532/F532,"N.A")</f>
        <v>1</v>
      </c>
      <c r="E532" s="282">
        <f>COUNTIF('A1 Exploitation'!F520:F531,"ok")</f>
        <v>1</v>
      </c>
      <c r="F532" s="283">
        <f>COUNTA('A1 Exploitation'!F520:F531)</f>
        <v>1</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43222</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51"/>
      <c r="E539" s="318"/>
      <c r="F539" s="318"/>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0.875</v>
      </c>
    </row>
    <row r="548" spans="1:4" ht="22.5" x14ac:dyDescent="0.45">
      <c r="A548" s="35" t="s">
        <v>45</v>
      </c>
      <c r="B548" s="181"/>
      <c r="C548" s="182"/>
      <c r="D548" s="183">
        <f>SUM(D544,D533,D513,D502,D443,D390,D357,D45,D317,D265,D157,D480,D204,D102)</f>
        <v>187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0.87383177570093462</v>
      </c>
    </row>
  </sheetData>
  <sheetProtection algorithmName="SHA-512" hashValue="aNnMyYsmMIf/VXmLoCn3TcoWKN3Rp+DzcREzCQLQpatWta4aF9KiREm/uwec9uCKXBHBQX0y8KrH4TWfKzwffw==" saltValue="aVW9YX/B+Sh6xf6PweuFj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0 B110:B116 B121:B138 B143:B147 B95:B98 B149:B153 B165:B171 B540:B542 B196:B200 B212:B221 B226:B243 B176:B194 B257:B261 B273:B284 B248:B255 B309:B313 B337:B348 B289:B307 B365:B372 B377:B382 B350:B352 B325:B332 B410:B416 B421:B425 B430:B434 B384:B385 B398:B405 B451:B456 B436:B438 B488:B492 B461:B470 B496:B497 B509:B511 B472:B475">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512 B439 B498 B476 B353 B386 B543"/>
  </dataValidations>
  <pageMargins left="0.7" right="0.7" top="0.75" bottom="0.75" header="0.3" footer="0.3"/>
  <pageSetup paperSize="9" scale="38" orientation="portrait" r:id="rId1"/>
  <rowBreaks count="6" manualBreakCount="6">
    <brk id="85" max="6" man="1"/>
    <brk id="174" max="6" man="1"/>
    <brk id="267" max="6" man="1"/>
    <brk id="359" max="6" man="1"/>
    <brk id="445" max="6" man="1"/>
    <brk id="53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83" zoomScale="80" zoomScaleNormal="90" zoomScaleSheetLayoutView="80" workbookViewId="0">
      <selection activeCell="A194" sqref="A194:C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3" t="s">
        <v>50</v>
      </c>
      <c r="B6" s="333"/>
      <c r="C6" s="333"/>
      <c r="D6" s="333"/>
      <c r="E6" s="333"/>
      <c r="F6" s="333"/>
      <c r="G6" s="125"/>
    </row>
    <row r="7" spans="1:7" s="12" customFormat="1" ht="21.75" customHeight="1" x14ac:dyDescent="0.45">
      <c r="A7" s="311" t="str">
        <f>'A2 Exploitation'!A8:F8</f>
        <v>Manouba</v>
      </c>
      <c r="B7" s="311"/>
      <c r="C7" s="311"/>
      <c r="D7" s="311"/>
      <c r="E7" s="311"/>
      <c r="F7" s="311"/>
      <c r="G7" s="125"/>
    </row>
    <row r="8" spans="1:7" s="12" customFormat="1" ht="24" x14ac:dyDescent="0.45">
      <c r="A8" s="14" t="s">
        <v>42</v>
      </c>
      <c r="B8" s="334" t="str">
        <f>'A2 Exploitation'!B9:F9</f>
        <v>M Dhia Mechlaoui</v>
      </c>
      <c r="C8" s="334"/>
      <c r="D8" s="334"/>
      <c r="E8" s="334"/>
      <c r="F8" s="334"/>
      <c r="G8" s="125"/>
    </row>
    <row r="9" spans="1:7" s="12" customFormat="1" ht="24" x14ac:dyDescent="0.45">
      <c r="A9" s="15" t="s">
        <v>44</v>
      </c>
      <c r="B9" s="335" t="str">
        <f>'A2 Exploitation'!B10:F10</f>
        <v>Directeur magazin M Chawki REZGI et Chef rayons</v>
      </c>
      <c r="C9" s="335"/>
      <c r="D9" s="335"/>
      <c r="E9" s="335"/>
      <c r="F9" s="335"/>
      <c r="G9" s="125"/>
    </row>
    <row r="10" spans="1:7" s="12" customFormat="1" ht="24" x14ac:dyDescent="0.45">
      <c r="A10" s="14" t="s">
        <v>43</v>
      </c>
      <c r="B10" s="332">
        <f>'A2 Exploitation'!B11:F11</f>
        <v>43222</v>
      </c>
      <c r="C10" s="332"/>
      <c r="D10" s="332"/>
      <c r="E10" s="332"/>
      <c r="F10" s="332"/>
      <c r="G10" s="125"/>
    </row>
    <row r="11" spans="1:7" s="12" customFormat="1" ht="24" x14ac:dyDescent="0.45">
      <c r="A11" s="14" t="s">
        <v>294</v>
      </c>
      <c r="B11" s="336">
        <f>D199</f>
        <v>0.84090909090909094</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t="s">
        <v>433</v>
      </c>
      <c r="E17" s="94"/>
      <c r="F17" s="94" t="s">
        <v>357</v>
      </c>
      <c r="G17" s="126" t="s">
        <v>357</v>
      </c>
    </row>
    <row r="18" spans="1:7" x14ac:dyDescent="0.3">
      <c r="A18" s="20" t="s">
        <v>80</v>
      </c>
      <c r="B18" s="94">
        <v>2</v>
      </c>
      <c r="C18" s="94"/>
      <c r="D18" s="95"/>
      <c r="E18" s="94"/>
      <c r="F18" s="94"/>
    </row>
    <row r="19" spans="1:7" x14ac:dyDescent="0.3">
      <c r="A19" s="17" t="s">
        <v>81</v>
      </c>
      <c r="B19" s="94">
        <v>1</v>
      </c>
      <c r="C19" s="94"/>
      <c r="D19" s="95" t="s">
        <v>438</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43"/>
      <c r="C22" s="344"/>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t="s">
        <v>32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10</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37" t="s">
        <v>36</v>
      </c>
      <c r="B42" s="338"/>
      <c r="C42" s="339"/>
      <c r="D42" s="248">
        <f>SUM(B37:C41)</f>
        <v>0</v>
      </c>
      <c r="E42" s="13"/>
      <c r="F42" s="13"/>
      <c r="G42" s="126"/>
    </row>
    <row r="43" spans="1:7" s="22" customFormat="1" x14ac:dyDescent="0.3">
      <c r="A43" s="337" t="s">
        <v>295</v>
      </c>
      <c r="B43" s="338"/>
      <c r="C43" s="339"/>
      <c r="D43" s="33" t="e">
        <f>D42/(COUNT(B37:C41)*2)</f>
        <v>#DIV/0!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t="s">
        <v>32</v>
      </c>
      <c r="C57" s="94"/>
      <c r="D57" s="94"/>
      <c r="E57" s="99"/>
      <c r="F57" s="94"/>
    </row>
    <row r="58" spans="1:7" ht="49.5" x14ac:dyDescent="0.3">
      <c r="A58" s="23" t="s">
        <v>244</v>
      </c>
      <c r="B58" s="94">
        <v>1</v>
      </c>
      <c r="C58" s="94"/>
      <c r="D58" s="95" t="s">
        <v>434</v>
      </c>
      <c r="E58" s="95"/>
      <c r="F58" s="94" t="s">
        <v>356</v>
      </c>
    </row>
    <row r="59" spans="1:7" ht="49.5" x14ac:dyDescent="0.3">
      <c r="A59" s="23" t="s">
        <v>92</v>
      </c>
      <c r="B59" s="94">
        <v>1</v>
      </c>
      <c r="C59" s="94"/>
      <c r="D59" s="95" t="s">
        <v>448</v>
      </c>
      <c r="E59" s="94"/>
      <c r="F59" s="94" t="s">
        <v>356</v>
      </c>
    </row>
    <row r="60" spans="1:7" ht="36" x14ac:dyDescent="0.35">
      <c r="A60" s="43" t="s">
        <v>221</v>
      </c>
      <c r="B60" s="94">
        <v>2</v>
      </c>
      <c r="C60" s="120" t="str">
        <f>IF(B60=0, -5, "0")</f>
        <v>0</v>
      </c>
      <c r="D60" s="95" t="s">
        <v>435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8</v>
      </c>
    </row>
    <row r="64" spans="1:7" x14ac:dyDescent="0.3">
      <c r="A64" s="337" t="s">
        <v>295</v>
      </c>
      <c r="B64" s="338"/>
      <c r="C64" s="339"/>
      <c r="D64" s="33">
        <f>D63/(COUNT(B56:C62)*2)</f>
        <v>0.8</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v>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7" t="s">
        <v>36</v>
      </c>
      <c r="B84" s="338"/>
      <c r="C84" s="339"/>
      <c r="D84" s="248">
        <f>SUM(B67:C83)</f>
        <v>2</v>
      </c>
    </row>
    <row r="85" spans="1:7" x14ac:dyDescent="0.3">
      <c r="A85" s="337" t="s">
        <v>295</v>
      </c>
      <c r="B85" s="338"/>
      <c r="C85" s="339"/>
      <c r="D85" s="33">
        <f>D84/(COUNT(B67:C83)*2)</f>
        <v>1</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7" t="s">
        <v>36</v>
      </c>
      <c r="B102" s="338"/>
      <c r="C102" s="339"/>
      <c r="D102" s="248">
        <f>SUM(B88:C101)</f>
        <v>0</v>
      </c>
    </row>
    <row r="103" spans="1:7" x14ac:dyDescent="0.3">
      <c r="A103" s="337" t="s">
        <v>295</v>
      </c>
      <c r="B103" s="338"/>
      <c r="C103" s="339"/>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t="s">
        <v>32</v>
      </c>
      <c r="C107" s="101"/>
      <c r="D107" s="107"/>
      <c r="E107" s="94"/>
      <c r="F107" s="94"/>
      <c r="G107" s="126"/>
    </row>
    <row r="108" spans="1:7" s="22" customFormat="1" ht="19.5" x14ac:dyDescent="0.4">
      <c r="A108" s="17" t="s">
        <v>184</v>
      </c>
      <c r="B108" s="110" t="s">
        <v>32</v>
      </c>
      <c r="C108" s="101"/>
      <c r="D108" s="107"/>
      <c r="E108" s="94"/>
      <c r="F108" s="94"/>
      <c r="G108" s="126"/>
    </row>
    <row r="109" spans="1:7" s="22" customFormat="1" ht="19.5" x14ac:dyDescent="0.4">
      <c r="A109" s="17" t="s">
        <v>290</v>
      </c>
      <c r="B109" s="110" t="s">
        <v>32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t="s">
        <v>32</v>
      </c>
      <c r="C113" s="94"/>
      <c r="D113" s="95"/>
      <c r="E113" s="94"/>
      <c r="F113" s="94"/>
      <c r="G113" s="126"/>
    </row>
    <row r="114" spans="1:7" s="22" customFormat="1" x14ac:dyDescent="0.3">
      <c r="A114" s="65" t="s">
        <v>282</v>
      </c>
      <c r="B114" s="110" t="s">
        <v>32</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t="s">
        <v>32</v>
      </c>
      <c r="C117" s="94"/>
      <c r="D117" s="107"/>
      <c r="E117" s="94"/>
      <c r="F117" s="94"/>
      <c r="G117" s="126"/>
    </row>
    <row r="118" spans="1:7" s="22" customFormat="1" x14ac:dyDescent="0.3">
      <c r="A118" s="337" t="s">
        <v>36</v>
      </c>
      <c r="B118" s="338"/>
      <c r="C118" s="339"/>
      <c r="D118" s="248">
        <f>SUM(B107:C117)</f>
        <v>0</v>
      </c>
      <c r="E118" s="13"/>
      <c r="F118" s="13"/>
      <c r="G118" s="126"/>
    </row>
    <row r="119" spans="1:7" s="22" customFormat="1" x14ac:dyDescent="0.3">
      <c r="A119" s="337" t="s">
        <v>295</v>
      </c>
      <c r="B119" s="338"/>
      <c r="C119" s="339"/>
      <c r="D119" s="33" t="e">
        <f>D118/(COUNT(B107:C117)*2)</f>
        <v>#DIV/0!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8">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449</v>
      </c>
      <c r="E155" s="95" t="s">
        <v>436</v>
      </c>
      <c r="F155" s="94" t="s">
        <v>357</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3"/>
      <c r="C161" s="344"/>
      <c r="D161" s="250">
        <f>SUM(B153:C160)</f>
        <v>9</v>
      </c>
    </row>
    <row r="162" spans="1:7" x14ac:dyDescent="0.3">
      <c r="A162" s="337" t="s">
        <v>295</v>
      </c>
      <c r="B162" s="338"/>
      <c r="C162" s="339"/>
      <c r="D162" s="33">
        <f>D161/(COUNT(B153:C160)*2)</f>
        <v>0.5</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7" t="s">
        <v>36</v>
      </c>
      <c r="B169" s="338"/>
      <c r="C169" s="339"/>
      <c r="D169" s="248">
        <f>SUM(B165:C168)</f>
        <v>4</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2</v>
      </c>
      <c r="C181" s="94"/>
      <c r="D181" s="95"/>
      <c r="E181" s="95"/>
      <c r="F181" s="94"/>
    </row>
    <row r="182" spans="1:7" ht="49.5" x14ac:dyDescent="0.3">
      <c r="A182" s="52" t="s">
        <v>220</v>
      </c>
      <c r="B182" s="94">
        <v>1</v>
      </c>
      <c r="C182" s="94"/>
      <c r="D182" s="95" t="s">
        <v>437</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9</v>
      </c>
    </row>
    <row r="187" spans="1:7" x14ac:dyDescent="0.3">
      <c r="A187" s="337" t="s">
        <v>295</v>
      </c>
      <c r="B187" s="338"/>
      <c r="C187" s="339"/>
      <c r="D187" s="33">
        <f>D186/(COUNT(B181:C185)*2)</f>
        <v>0.9</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1</v>
      </c>
    </row>
    <row r="197" spans="1:6" ht="18" x14ac:dyDescent="0.35">
      <c r="A197" s="64" t="s">
        <v>246</v>
      </c>
      <c r="B197" s="63"/>
      <c r="C197" s="63"/>
      <c r="D197" s="294">
        <f>E197/F197</f>
        <v>0.5</v>
      </c>
      <c r="E197" s="298">
        <f>COUNTIF('A1 Technique'!F17:F193,"ok")</f>
        <v>1</v>
      </c>
      <c r="F197" s="298">
        <f>COUNTA('A1 Technique'!F17:F193)</f>
        <v>2</v>
      </c>
    </row>
    <row r="198" spans="1:6" ht="22.5" x14ac:dyDescent="0.3">
      <c r="A198" s="35" t="s">
        <v>322</v>
      </c>
      <c r="B198" s="36"/>
      <c r="C198" s="37"/>
      <c r="D198" s="38">
        <f>SUM(D194,D186,D177,D169,D161,D63,D52,D33,D22,D118,D149,D133,D102,D84,D42)</f>
        <v>74</v>
      </c>
    </row>
    <row r="199" spans="1:6" ht="22.5" x14ac:dyDescent="0.3">
      <c r="A199" s="35" t="s">
        <v>323</v>
      </c>
      <c r="B199" s="36"/>
      <c r="C199" s="37"/>
      <c r="D199" s="39">
        <f>D198/(COUNT(B190:C193,B181:C185,B173:C176,B165:C168,B153:C160,B56:C62,B46:C51,B26:C32,B17:C21,B107:C117,B137:C148,B122:C132,B88:C101,B67:C83,B37:C41)*2)</f>
        <v>0.84090909090909094</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4" orientation="portrait" r:id="rId1"/>
  <rowBreaks count="2" manualBreakCount="2">
    <brk id="86" max="5" man="1"/>
    <brk id="171"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36" zoomScale="110" zoomScaleNormal="110" workbookViewId="0">
      <selection activeCell="B550" sqref="B55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0" t="s">
        <v>179</v>
      </c>
      <c r="B7" s="310"/>
      <c r="C7" s="310"/>
      <c r="D7" s="310"/>
      <c r="E7" s="310"/>
      <c r="F7" s="310"/>
      <c r="G7" s="125"/>
    </row>
    <row r="8" spans="1:7" ht="29.25" x14ac:dyDescent="0.45">
      <c r="A8" s="311" t="str">
        <f>'Page de garde'!D18</f>
        <v>Manouba</v>
      </c>
      <c r="B8" s="311"/>
      <c r="C8" s="311"/>
      <c r="D8" s="311"/>
      <c r="E8" s="311"/>
      <c r="F8" s="311"/>
      <c r="G8" s="125"/>
    </row>
    <row r="9" spans="1:7" ht="24" x14ac:dyDescent="0.45">
      <c r="A9" s="14" t="s">
        <v>42</v>
      </c>
      <c r="B9" s="312" t="s">
        <v>453</v>
      </c>
      <c r="C9" s="312"/>
      <c r="D9" s="312"/>
      <c r="E9" s="312"/>
      <c r="F9" s="312"/>
      <c r="G9" s="125"/>
    </row>
    <row r="10" spans="1:7" ht="24" x14ac:dyDescent="0.45">
      <c r="A10" s="15" t="s">
        <v>44</v>
      </c>
      <c r="B10" s="313" t="s">
        <v>454</v>
      </c>
      <c r="C10" s="313"/>
      <c r="D10" s="313"/>
      <c r="E10" s="313"/>
      <c r="F10" s="313"/>
      <c r="G10" s="125"/>
    </row>
    <row r="11" spans="1:7" ht="24" x14ac:dyDescent="0.45">
      <c r="A11" s="14" t="s">
        <v>43</v>
      </c>
      <c r="B11" s="308">
        <v>43308</v>
      </c>
      <c r="C11" s="308"/>
      <c r="D11" s="308"/>
      <c r="E11" s="308"/>
      <c r="F11" s="308"/>
      <c r="G11" s="125"/>
    </row>
    <row r="12" spans="1:7" ht="24" x14ac:dyDescent="0.45">
      <c r="A12" s="14" t="s">
        <v>239</v>
      </c>
      <c r="B12" s="314">
        <f>D549</f>
        <v>0.8589108910891089</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43308</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9">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43308</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t="s">
        <v>32</v>
      </c>
      <c r="C54" s="130"/>
      <c r="D54" s="138"/>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t="s">
        <v>32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t="s">
        <v>32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0</v>
      </c>
    </row>
    <row r="85" spans="1:7" x14ac:dyDescent="0.3">
      <c r="A85" s="5" t="s">
        <v>35</v>
      </c>
      <c r="B85" s="132"/>
      <c r="C85" s="133"/>
      <c r="D85" s="134" t="e">
        <f>D84/(COUNT(B65:C83)*2)</f>
        <v>#DIV/0!</v>
      </c>
    </row>
    <row r="86" spans="1:7" x14ac:dyDescent="0.3">
      <c r="A86" s="145"/>
      <c r="B86" s="124"/>
      <c r="C86" s="135"/>
      <c r="D86" s="124"/>
    </row>
    <row r="87" spans="1:7" ht="18" x14ac:dyDescent="0.3">
      <c r="A87" s="194" t="s">
        <v>25</v>
      </c>
      <c r="B87" s="195"/>
      <c r="C87" s="195"/>
      <c r="D87" s="195"/>
      <c r="E87" s="195"/>
      <c r="F87" s="197"/>
    </row>
    <row r="88" spans="1:7" ht="66" x14ac:dyDescent="0.3">
      <c r="A88" s="4" t="s">
        <v>96</v>
      </c>
      <c r="B88" s="130">
        <v>1</v>
      </c>
      <c r="C88" s="130"/>
      <c r="D88" s="137" t="s">
        <v>455</v>
      </c>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49.5" x14ac:dyDescent="0.3">
      <c r="A93" s="4" t="s">
        <v>359</v>
      </c>
      <c r="B93" s="130">
        <v>0</v>
      </c>
      <c r="C93" s="130"/>
      <c r="D93" s="129" t="s">
        <v>463</v>
      </c>
      <c r="E93" s="95" t="s">
        <v>472</v>
      </c>
      <c r="F93" s="204"/>
    </row>
    <row r="94" spans="1:7" x14ac:dyDescent="0.3">
      <c r="A94" s="319" t="s">
        <v>379</v>
      </c>
      <c r="B94" s="320"/>
      <c r="C94" s="320"/>
      <c r="D94" s="320"/>
      <c r="E94" s="320"/>
      <c r="F94" s="321"/>
    </row>
    <row r="95" spans="1:7" ht="46.5" customHeight="1" x14ac:dyDescent="0.3">
      <c r="A95" s="229" t="s">
        <v>361</v>
      </c>
      <c r="B95" s="130" t="s">
        <v>32</v>
      </c>
      <c r="C95" s="230"/>
      <c r="D95" s="231" t="s">
        <v>473</v>
      </c>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t="s">
        <v>32</v>
      </c>
      <c r="C97" s="213"/>
      <c r="D97" s="223"/>
      <c r="E97" s="106"/>
      <c r="F97" s="204"/>
      <c r="G97" s="127"/>
    </row>
    <row r="98" spans="1:7" s="112" customFormat="1" ht="24" customHeight="1" x14ac:dyDescent="0.3">
      <c r="A98" s="219" t="s">
        <v>392</v>
      </c>
      <c r="B98" s="130" t="s">
        <v>32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1</v>
      </c>
      <c r="F99" s="283">
        <f>COUNTA('A2 Exploitation'!F53:F98)</f>
        <v>1</v>
      </c>
      <c r="G99" s="127"/>
    </row>
    <row r="100" spans="1:7" x14ac:dyDescent="0.3">
      <c r="A100" s="5" t="s">
        <v>36</v>
      </c>
      <c r="B100" s="5"/>
      <c r="C100" s="5"/>
      <c r="D100" s="5">
        <f>SUM(B88:C93,B95:C99)</f>
        <v>11</v>
      </c>
    </row>
    <row r="101" spans="1:7" x14ac:dyDescent="0.3">
      <c r="A101" s="5" t="s">
        <v>35</v>
      </c>
      <c r="B101" s="132"/>
      <c r="C101" s="133"/>
      <c r="D101" s="134">
        <f>D100/(COUNT(B88:C93,B95:C99)*2)</f>
        <v>0.7857142857142857</v>
      </c>
    </row>
    <row r="102" spans="1:7" ht="18" x14ac:dyDescent="0.35">
      <c r="A102" s="42" t="s">
        <v>61</v>
      </c>
      <c r="B102" s="152"/>
      <c r="C102" s="153"/>
      <c r="D102" s="143">
        <f>SUM(D84,D100,D61)</f>
        <v>11</v>
      </c>
    </row>
    <row r="103" spans="1:7" ht="18" x14ac:dyDescent="0.35">
      <c r="A103" s="42" t="s">
        <v>199</v>
      </c>
      <c r="B103" s="152"/>
      <c r="C103" s="153"/>
      <c r="D103" s="144">
        <f>D102/(COUNT(B88:C93,B53:C60,B65:C83,B95:C99)*2)</f>
        <v>0.7857142857142857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43308</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43308</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ht="49.5" x14ac:dyDescent="0.3">
      <c r="A165" s="7" t="s">
        <v>119</v>
      </c>
      <c r="B165" s="130">
        <v>2</v>
      </c>
      <c r="C165" s="130"/>
      <c r="D165" s="95" t="s">
        <v>474</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5.25" customHeight="1" x14ac:dyDescent="0.3">
      <c r="A177" s="4" t="s">
        <v>122</v>
      </c>
      <c r="B177" s="130">
        <v>2</v>
      </c>
      <c r="C177" s="130"/>
      <c r="E177" s="94"/>
      <c r="F177" s="204"/>
    </row>
    <row r="178" spans="1:7" ht="90.75" customHeight="1" x14ac:dyDescent="0.3">
      <c r="A178" s="4" t="s">
        <v>59</v>
      </c>
      <c r="B178" s="130">
        <v>2</v>
      </c>
      <c r="C178" s="130"/>
      <c r="D178" s="113"/>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66" x14ac:dyDescent="0.3">
      <c r="A183" s="70" t="s">
        <v>376</v>
      </c>
      <c r="B183" s="130">
        <v>0</v>
      </c>
      <c r="C183" s="150"/>
      <c r="D183" s="226" t="s">
        <v>475</v>
      </c>
      <c r="E183" s="116" t="s">
        <v>476</v>
      </c>
      <c r="F183" s="204"/>
      <c r="G183" s="127"/>
    </row>
    <row r="184" spans="1:7" x14ac:dyDescent="0.3">
      <c r="A184" s="210" t="s">
        <v>363</v>
      </c>
      <c r="B184" s="130">
        <v>2</v>
      </c>
      <c r="C184" s="150" t="str">
        <f>IF(B184=0, -5, "0")</f>
        <v>0</v>
      </c>
      <c r="D184" s="157"/>
      <c r="E184" s="95"/>
      <c r="F184" s="204"/>
    </row>
    <row r="185" spans="1:7" ht="115.5" x14ac:dyDescent="0.3">
      <c r="A185" s="70" t="s">
        <v>136</v>
      </c>
      <c r="B185" s="130">
        <v>0</v>
      </c>
      <c r="C185" s="130"/>
      <c r="D185" s="147" t="s">
        <v>478</v>
      </c>
      <c r="E185" s="95" t="s">
        <v>477</v>
      </c>
      <c r="F185" s="204"/>
    </row>
    <row r="186" spans="1:7" ht="40.5" customHeight="1" x14ac:dyDescent="0.3">
      <c r="A186" s="299" t="s">
        <v>186</v>
      </c>
      <c r="B186" s="130">
        <v>2</v>
      </c>
      <c r="C186" s="136" t="str">
        <f>IF(B186=0, -10, "0")</f>
        <v>0</v>
      </c>
      <c r="D186" s="296"/>
      <c r="E186" s="94"/>
      <c r="F186" s="204"/>
    </row>
    <row r="187" spans="1:7" ht="66" x14ac:dyDescent="0.3">
      <c r="A187" s="70" t="s">
        <v>251</v>
      </c>
      <c r="B187" s="130">
        <v>1</v>
      </c>
      <c r="C187" s="130"/>
      <c r="D187" s="116" t="s">
        <v>458</v>
      </c>
      <c r="E187" s="94"/>
      <c r="F187" s="204"/>
    </row>
    <row r="188" spans="1:7" ht="42" customHeight="1" x14ac:dyDescent="0.3">
      <c r="A188" s="70" t="s">
        <v>170</v>
      </c>
      <c r="B188" s="130">
        <v>2</v>
      </c>
      <c r="C188" s="130"/>
      <c r="D188" s="116" t="s">
        <v>459</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54.75" customHeight="1" x14ac:dyDescent="0.3">
      <c r="A194" s="269" t="s">
        <v>388</v>
      </c>
      <c r="B194" s="130">
        <v>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t="s">
        <v>32</v>
      </c>
      <c r="C196" s="131"/>
      <c r="D196" s="116" t="s">
        <v>456</v>
      </c>
      <c r="E196" s="106"/>
      <c r="F196" s="204"/>
      <c r="G196" s="127"/>
    </row>
    <row r="197" spans="1:7" s="112" customFormat="1" ht="25.5" customHeight="1" x14ac:dyDescent="0.3">
      <c r="A197" s="70" t="s">
        <v>386</v>
      </c>
      <c r="B197" s="130" t="s">
        <v>32</v>
      </c>
      <c r="C197" s="131"/>
      <c r="D197" s="116" t="s">
        <v>457</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37</v>
      </c>
    </row>
    <row r="202" spans="1:7" x14ac:dyDescent="0.3">
      <c r="A202" s="5" t="s">
        <v>35</v>
      </c>
      <c r="B202" s="132"/>
      <c r="C202" s="133"/>
      <c r="D202" s="134">
        <f>D201/(COUNT(B176:C194,B196:C200)*2)</f>
        <v>0.88095238095238093</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0.9107142857142857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43308</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82.5" x14ac:dyDescent="0.3">
      <c r="A215" s="7" t="s">
        <v>141</v>
      </c>
      <c r="B215" s="130">
        <v>1</v>
      </c>
      <c r="C215" s="130"/>
      <c r="D215" s="95" t="s">
        <v>479</v>
      </c>
      <c r="E215" s="95"/>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95" t="s">
        <v>460</v>
      </c>
      <c r="E226" s="116" t="s">
        <v>480</v>
      </c>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66" x14ac:dyDescent="0.3">
      <c r="A232" s="4" t="s">
        <v>64</v>
      </c>
      <c r="B232" s="130">
        <v>1</v>
      </c>
      <c r="C232" s="131"/>
      <c r="D232" s="157" t="s">
        <v>481</v>
      </c>
      <c r="E232" s="95"/>
      <c r="F232" s="204"/>
    </row>
    <row r="233" spans="1:7" x14ac:dyDescent="0.3">
      <c r="A233" s="70" t="s">
        <v>251</v>
      </c>
      <c r="B233" s="130">
        <v>2</v>
      </c>
      <c r="C233" s="130"/>
      <c r="D233" s="157"/>
      <c r="E233" s="94"/>
      <c r="F233" s="204"/>
    </row>
    <row r="234" spans="1:7" x14ac:dyDescent="0.3">
      <c r="A234" s="4" t="s">
        <v>170</v>
      </c>
      <c r="B234" s="130">
        <v>0</v>
      </c>
      <c r="C234" s="130"/>
      <c r="D234" s="95" t="s">
        <v>482</v>
      </c>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0</v>
      </c>
      <c r="C238" s="150">
        <f>IF(B238=0, -5, "0")</f>
        <v>-5</v>
      </c>
      <c r="D238" s="296" t="s">
        <v>483</v>
      </c>
      <c r="E238" s="95" t="s">
        <v>484</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1</v>
      </c>
      <c r="C243" s="131"/>
      <c r="D243" s="217" t="s">
        <v>485</v>
      </c>
      <c r="E243" s="106"/>
      <c r="F243" s="204"/>
      <c r="G243" s="127"/>
    </row>
    <row r="244" spans="1:7" x14ac:dyDescent="0.3">
      <c r="A244" s="5" t="s">
        <v>36</v>
      </c>
      <c r="B244" s="5"/>
      <c r="C244" s="5"/>
      <c r="D244" s="5">
        <f>SUM(B226:C243)</f>
        <v>21</v>
      </c>
    </row>
    <row r="245" spans="1:7" x14ac:dyDescent="0.3">
      <c r="A245" s="5" t="s">
        <v>35</v>
      </c>
      <c r="B245" s="132"/>
      <c r="C245" s="133"/>
      <c r="D245" s="134">
        <f>D244/(COUNT(B226:C243)*2)</f>
        <v>0.58333333333333337</v>
      </c>
    </row>
    <row r="246" spans="1:7" x14ac:dyDescent="0.3">
      <c r="A246" s="145"/>
      <c r="B246" s="124"/>
      <c r="C246" s="135"/>
      <c r="D246" s="124"/>
    </row>
    <row r="247" spans="1:7" ht="18" x14ac:dyDescent="0.3">
      <c r="A247" s="194" t="s">
        <v>172</v>
      </c>
      <c r="B247" s="195"/>
      <c r="C247" s="195"/>
      <c r="D247" s="195"/>
      <c r="E247" s="195"/>
      <c r="F247" s="197"/>
    </row>
    <row r="248" spans="1:7" ht="41.25" customHeight="1" x14ac:dyDescent="0.3">
      <c r="A248" s="4" t="s">
        <v>182</v>
      </c>
      <c r="B248" s="130">
        <v>2</v>
      </c>
      <c r="C248" s="130"/>
      <c r="E248" s="94"/>
      <c r="F248" s="204"/>
    </row>
    <row r="249" spans="1:7" ht="35.25" customHeight="1"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489</v>
      </c>
      <c r="E254" s="106"/>
      <c r="F254" s="204"/>
    </row>
    <row r="255" spans="1:7" x14ac:dyDescent="0.3">
      <c r="A255" s="70" t="s">
        <v>143</v>
      </c>
      <c r="B255" s="130">
        <v>2</v>
      </c>
      <c r="C255" s="130"/>
      <c r="D255" s="138"/>
      <c r="E255" s="94"/>
      <c r="F255" s="204"/>
    </row>
    <row r="256" spans="1:7" x14ac:dyDescent="0.3">
      <c r="A256" s="325" t="s">
        <v>379</v>
      </c>
      <c r="B256" s="325"/>
      <c r="C256" s="325"/>
      <c r="D256" s="325"/>
      <c r="E256" s="325"/>
      <c r="F256" s="325"/>
    </row>
    <row r="257" spans="1:7" ht="31.5" customHeight="1" x14ac:dyDescent="0.3">
      <c r="A257" s="58" t="s">
        <v>361</v>
      </c>
      <c r="B257" s="130" t="s">
        <v>32</v>
      </c>
      <c r="C257" s="227"/>
      <c r="D257" s="227"/>
      <c r="E257" s="227"/>
      <c r="F257" s="204"/>
      <c r="G257" s="127"/>
    </row>
    <row r="258" spans="1:7" ht="33" x14ac:dyDescent="0.3">
      <c r="A258" s="55" t="s">
        <v>386</v>
      </c>
      <c r="B258" s="130" t="s">
        <v>32</v>
      </c>
      <c r="C258" s="131"/>
      <c r="D258" s="147" t="s">
        <v>456</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59</v>
      </c>
    </row>
    <row r="266" spans="1:7" ht="18" x14ac:dyDescent="0.35">
      <c r="A266" s="57" t="s">
        <v>202</v>
      </c>
      <c r="B266" s="160"/>
      <c r="C266" s="161"/>
      <c r="D266" s="162">
        <f>D265/(COUNT(B226:C243,B248:C255,B212:C221,B257:C261)*2)</f>
        <v>0.77631578947368418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43308</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48.75" customHeight="1" x14ac:dyDescent="0.3">
      <c r="A289" s="211" t="s">
        <v>372</v>
      </c>
      <c r="B289" s="130">
        <v>2</v>
      </c>
      <c r="C289" s="131"/>
      <c r="D289" s="147"/>
      <c r="E289" s="106"/>
      <c r="F289" s="204"/>
      <c r="G289" s="214"/>
    </row>
    <row r="290" spans="1:7" s="16" customFormat="1" ht="39" customHeight="1" x14ac:dyDescent="0.3">
      <c r="A290" s="4" t="s">
        <v>183</v>
      </c>
      <c r="B290" s="130">
        <v>2</v>
      </c>
      <c r="C290" s="130"/>
      <c r="D290" s="113"/>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53.25" customHeight="1" x14ac:dyDescent="0.3">
      <c r="A297" s="270" t="s">
        <v>388</v>
      </c>
      <c r="B297" s="130">
        <v>2</v>
      </c>
      <c r="C297" s="136" t="str">
        <f>IF(B297=0, -10, "0")</f>
        <v>0</v>
      </c>
      <c r="D297" s="156"/>
      <c r="E297" s="116"/>
      <c r="F297" s="204"/>
      <c r="G297" s="214"/>
    </row>
    <row r="298" spans="1:7" s="16" customFormat="1" ht="36" customHeigh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0.95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60</v>
      </c>
      <c r="F317" s="206"/>
      <c r="G317" s="214"/>
    </row>
    <row r="318" spans="1:7" s="16" customFormat="1" ht="18" x14ac:dyDescent="0.35">
      <c r="A318" s="42" t="s">
        <v>203</v>
      </c>
      <c r="B318" s="152"/>
      <c r="C318" s="153"/>
      <c r="D318" s="144">
        <f>D317/(COUNT(B273:C284,B289:C307,B309:C313)*2)</f>
        <v>0.967741935483871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43308</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490</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t="s">
        <v>32</v>
      </c>
      <c r="C351" s="150"/>
      <c r="D351" s="223"/>
      <c r="E351" s="106"/>
      <c r="F351" s="204"/>
      <c r="G351" s="127"/>
    </row>
    <row r="352" spans="1:7" s="112" customFormat="1" x14ac:dyDescent="0.3">
      <c r="A352" s="219" t="s">
        <v>392</v>
      </c>
      <c r="B352" s="130" t="s">
        <v>32</v>
      </c>
      <c r="C352" s="131"/>
      <c r="D352" s="116"/>
      <c r="E352" s="106"/>
      <c r="F352" s="204"/>
      <c r="G352" s="127"/>
    </row>
    <row r="353" spans="1:7" ht="45" x14ac:dyDescent="0.3">
      <c r="A353" s="56" t="s">
        <v>249</v>
      </c>
      <c r="B353" s="280">
        <f>IF(D353=1, 2, IF(AND(D353&lt;1,D353&gt;0), 1, IF(D353=0,"0","NA")))</f>
        <v>1</v>
      </c>
      <c r="C353" s="130"/>
      <c r="D353" s="281">
        <f>IFERROR(E353/F353,"N.A")</f>
        <v>0.5</v>
      </c>
      <c r="E353" s="282">
        <f>COUNTIF('A2 Exploitation'!F325:F352,"ok")</f>
        <v>1</v>
      </c>
      <c r="F353" s="283">
        <f>COUNTA('A2 Exploitation'!F325:F352)</f>
        <v>2</v>
      </c>
    </row>
    <row r="354" spans="1:7" x14ac:dyDescent="0.3">
      <c r="A354" s="5" t="s">
        <v>36</v>
      </c>
      <c r="B354" s="59"/>
      <c r="C354" s="59"/>
      <c r="D354" s="232">
        <f>SUM(B337:C348,B350:C353)</f>
        <v>24</v>
      </c>
    </row>
    <row r="355" spans="1:7" x14ac:dyDescent="0.3">
      <c r="A355" s="5" t="s">
        <v>35</v>
      </c>
      <c r="B355" s="132"/>
      <c r="C355" s="133"/>
      <c r="D355" s="134">
        <f>D354/(COUNT(B337:C348,B350:C353)*2)</f>
        <v>0.92307692307692313</v>
      </c>
    </row>
    <row r="356" spans="1:7" x14ac:dyDescent="0.3">
      <c r="A356" s="2"/>
      <c r="B356" s="135"/>
      <c r="C356" s="135"/>
      <c r="D356" s="135"/>
    </row>
    <row r="357" spans="1:7" ht="18" x14ac:dyDescent="0.35">
      <c r="A357" s="42" t="s">
        <v>39</v>
      </c>
      <c r="B357" s="152"/>
      <c r="C357" s="153"/>
      <c r="D357" s="143">
        <f>SUM(D354,D333)</f>
        <v>24</v>
      </c>
    </row>
    <row r="358" spans="1:7" ht="18" x14ac:dyDescent="0.35">
      <c r="A358" s="42" t="s">
        <v>204</v>
      </c>
      <c r="B358" s="152"/>
      <c r="C358" s="153"/>
      <c r="D358" s="144">
        <f>D357/(COUNT(B337:C348,B325:C332,B350:C353)*2)</f>
        <v>0.92307692307692313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43308</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1</v>
      </c>
      <c r="C365" s="130"/>
      <c r="D365" s="113" t="s">
        <v>491</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49.5" x14ac:dyDescent="0.3">
      <c r="A371" s="208" t="s">
        <v>23</v>
      </c>
      <c r="B371" s="130">
        <v>0</v>
      </c>
      <c r="C371" s="150">
        <f>IF(B371=0, -5, "0")</f>
        <v>-5</v>
      </c>
      <c r="D371" s="123" t="s">
        <v>486</v>
      </c>
      <c r="E371" s="95" t="s">
        <v>487</v>
      </c>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6</v>
      </c>
      <c r="G373" s="127"/>
    </row>
    <row r="374" spans="1:7" x14ac:dyDescent="0.3">
      <c r="A374" s="5" t="s">
        <v>35</v>
      </c>
      <c r="B374" s="132"/>
      <c r="C374" s="133"/>
      <c r="D374" s="134">
        <f>D373/(COUNT(B365:C372)*2)</f>
        <v>0.375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464</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5" t="s">
        <v>379</v>
      </c>
      <c r="B383" s="325"/>
      <c r="C383" s="325"/>
      <c r="D383" s="325"/>
      <c r="E383" s="325"/>
      <c r="F383" s="325"/>
      <c r="G383" s="127"/>
    </row>
    <row r="384" spans="1:7" ht="48.75" customHeight="1" x14ac:dyDescent="0.3">
      <c r="A384" s="70" t="s">
        <v>361</v>
      </c>
      <c r="B384" s="130">
        <v>0</v>
      </c>
      <c r="C384" s="130"/>
      <c r="D384" s="149" t="s">
        <v>465</v>
      </c>
      <c r="E384" s="95" t="s">
        <v>492</v>
      </c>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21</v>
      </c>
      <c r="G390" s="127"/>
    </row>
    <row r="391" spans="1:7" ht="18" x14ac:dyDescent="0.35">
      <c r="A391" s="42" t="s">
        <v>205</v>
      </c>
      <c r="B391" s="152"/>
      <c r="C391" s="153"/>
      <c r="D391" s="168">
        <f>D390/(COUNT(B377:C382,B365:C372,B384:C386)*2)</f>
        <v>0.61764705882352944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43308</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50.25" x14ac:dyDescent="0.35">
      <c r="A411" s="261" t="s">
        <v>55</v>
      </c>
      <c r="B411" s="130">
        <v>1</v>
      </c>
      <c r="C411" s="136">
        <f>IF(B411=0, -10, IF(B411=1, -5, "0"))</f>
        <v>-5</v>
      </c>
      <c r="D411" s="95" t="s">
        <v>493</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8</v>
      </c>
    </row>
    <row r="418" spans="1:16382" x14ac:dyDescent="0.3">
      <c r="A418" s="5" t="s">
        <v>35</v>
      </c>
      <c r="B418" s="132"/>
      <c r="C418" s="132"/>
      <c r="D418" s="169">
        <f>D417/(COUNT(B410:C416)*2)</f>
        <v>0.5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f>IF(D439=1, 2, IF(AND(D439&lt;1,D439&gt;0), 1, IF(D439=0,"0","NA")))</f>
        <v>1</v>
      </c>
      <c r="C439" s="130"/>
      <c r="D439" s="281">
        <f>IFERROR(E439/F439,"N.A")</f>
        <v>0.8</v>
      </c>
      <c r="E439" s="282">
        <f>COUNTIF('A2 Exploitation'!F398:F438,"ok")</f>
        <v>4</v>
      </c>
      <c r="F439" s="283">
        <f>COUNTA('A2 Exploitation'!F398:F438)</f>
        <v>5</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0.9375</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D443/(COUNT(B430:C434,B410:C416,B421:C425,B398:C404,B436:C439)*2)</f>
        <v>0.875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43308</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97"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43308</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1</v>
      </c>
      <c r="C490" s="150" t="str">
        <f>IF(B490=0, -5, "0")</f>
        <v>0</v>
      </c>
      <c r="D490" s="95" t="s">
        <v>461</v>
      </c>
      <c r="E490" s="94"/>
      <c r="F490" s="204"/>
    </row>
    <row r="491" spans="1:7" x14ac:dyDescent="0.3">
      <c r="A491" s="70" t="s">
        <v>355</v>
      </c>
      <c r="B491" s="130">
        <v>2</v>
      </c>
      <c r="C491" s="131"/>
      <c r="D491" s="94"/>
      <c r="E491" s="106"/>
      <c r="F491" s="204"/>
    </row>
    <row r="492" spans="1:7" ht="33" x14ac:dyDescent="0.3">
      <c r="A492" s="66" t="s">
        <v>400</v>
      </c>
      <c r="B492" s="130">
        <v>0</v>
      </c>
      <c r="C492" s="131"/>
      <c r="D492" s="116" t="s">
        <v>494</v>
      </c>
      <c r="E492" s="116" t="s">
        <v>495</v>
      </c>
      <c r="F492" s="204"/>
      <c r="G492" s="127"/>
    </row>
    <row r="493" spans="1:7" x14ac:dyDescent="0.3">
      <c r="A493" s="5" t="s">
        <v>36</v>
      </c>
      <c r="B493" s="5"/>
      <c r="C493" s="5"/>
      <c r="D493" s="54">
        <f>SUM(B488:C492)</f>
        <v>7</v>
      </c>
    </row>
    <row r="494" spans="1:7" x14ac:dyDescent="0.3">
      <c r="A494" s="5" t="s">
        <v>35</v>
      </c>
      <c r="B494" s="132"/>
      <c r="C494" s="133"/>
      <c r="D494" s="134">
        <f>D493/(COUNT(B488:C492)*2)</f>
        <v>0.7</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43308</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ht="33" x14ac:dyDescent="0.3">
      <c r="A509" s="6" t="s">
        <v>15</v>
      </c>
      <c r="B509" s="130">
        <v>1</v>
      </c>
      <c r="C509" s="130"/>
      <c r="D509" s="95" t="s">
        <v>462</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43308</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0</v>
      </c>
      <c r="C522" s="130"/>
      <c r="D522" s="95" t="s">
        <v>496</v>
      </c>
      <c r="E522" s="95" t="s">
        <v>497</v>
      </c>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43308</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30" x14ac:dyDescent="0.3">
      <c r="A540" s="70" t="s">
        <v>373</v>
      </c>
      <c r="B540" s="130">
        <v>2</v>
      </c>
      <c r="C540" s="130"/>
      <c r="D540" s="154"/>
      <c r="E540" s="94"/>
      <c r="F540" s="204"/>
    </row>
    <row r="541" spans="1:7" x14ac:dyDescent="0.3">
      <c r="A541" s="4" t="s">
        <v>54</v>
      </c>
      <c r="B541" s="130" t="s">
        <v>32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0.92222222222222228</v>
      </c>
    </row>
    <row r="548" spans="1:4" ht="22.5" x14ac:dyDescent="0.45">
      <c r="A548" s="35" t="s">
        <v>45</v>
      </c>
      <c r="B548" s="181"/>
      <c r="C548" s="182"/>
      <c r="D548" s="183">
        <f>SUM(D544,D533,D513,D502,D443,D390,D357,D45,D317,D265,D157,D480,D204,D102)</f>
        <v>347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0.8589108910891089</v>
      </c>
    </row>
  </sheetData>
  <sheetProtection algorithmName="SHA-512" hashValue="XvhlCA3pzpgWtnaiQVara8SfCAm66Th5kWR9VWaQTmzhB471dqzaYySBcKU8T3eYZSKR5uweNpy8RpuKTjWrVA==" saltValue="jilF2a3sZ0+8C0Z2P9O7f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0" zoomScaleNormal="90" zoomScaleSheetLayoutView="80" workbookViewId="0">
      <selection activeCell="E197" sqref="E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3" t="s">
        <v>50</v>
      </c>
      <c r="B6" s="333"/>
      <c r="C6" s="333"/>
      <c r="D6" s="333"/>
      <c r="E6" s="333"/>
      <c r="F6" s="333"/>
      <c r="G6" s="125"/>
    </row>
    <row r="7" spans="1:7" s="12" customFormat="1" ht="21.75" customHeight="1" x14ac:dyDescent="0.45">
      <c r="A7" s="311" t="str">
        <f>'A3 Exploitation'!A8:F8</f>
        <v>Manouba</v>
      </c>
      <c r="B7" s="311"/>
      <c r="C7" s="311"/>
      <c r="D7" s="311"/>
      <c r="E7" s="311"/>
      <c r="F7" s="311"/>
      <c r="G7" s="125"/>
    </row>
    <row r="8" spans="1:7" s="12" customFormat="1" ht="24" x14ac:dyDescent="0.45">
      <c r="A8" s="14" t="s">
        <v>42</v>
      </c>
      <c r="B8" s="334" t="str">
        <f>'A3 Exploitation'!B9:F9</f>
        <v>Mme Meriam Lahmer</v>
      </c>
      <c r="C8" s="334"/>
      <c r="D8" s="334"/>
      <c r="E8" s="334"/>
      <c r="F8" s="334"/>
      <c r="G8" s="125"/>
    </row>
    <row r="9" spans="1:7" s="12" customFormat="1" ht="24" x14ac:dyDescent="0.45">
      <c r="A9" s="15" t="s">
        <v>44</v>
      </c>
      <c r="B9" s="335" t="str">
        <f>'A3 Exploitation'!B10:F10</f>
        <v>Mme Nadia Ganmi (chef rayon PGC) et chefs rayons (Directeur Magasin en congé)</v>
      </c>
      <c r="C9" s="335"/>
      <c r="D9" s="335"/>
      <c r="E9" s="335"/>
      <c r="F9" s="335"/>
      <c r="G9" s="125"/>
    </row>
    <row r="10" spans="1:7" s="12" customFormat="1" ht="24" x14ac:dyDescent="0.45">
      <c r="A10" s="14" t="s">
        <v>43</v>
      </c>
      <c r="B10" s="332">
        <f>'A3 Exploitation'!B11:F11</f>
        <v>43308</v>
      </c>
      <c r="C10" s="332"/>
      <c r="D10" s="332"/>
      <c r="E10" s="332"/>
      <c r="F10" s="332"/>
      <c r="G10" s="125"/>
    </row>
    <row r="11" spans="1:7" s="12" customFormat="1" ht="24" x14ac:dyDescent="0.45">
      <c r="A11" s="14" t="s">
        <v>294</v>
      </c>
      <c r="B11" s="336">
        <f>D199</f>
        <v>0.875</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466</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43"/>
      <c r="C22" s="344"/>
      <c r="D22" s="92">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t="s">
        <v>32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10</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37" t="s">
        <v>36</v>
      </c>
      <c r="B42" s="338"/>
      <c r="C42" s="339"/>
      <c r="D42" s="91">
        <f>SUM(B37:C41)</f>
        <v>0</v>
      </c>
      <c r="E42" s="13"/>
      <c r="F42" s="13"/>
      <c r="G42" s="126"/>
    </row>
    <row r="43" spans="1:7" s="22" customFormat="1" x14ac:dyDescent="0.3">
      <c r="A43" s="337" t="s">
        <v>295</v>
      </c>
      <c r="B43" s="338"/>
      <c r="C43" s="339"/>
      <c r="D43" s="33" t="e">
        <f>D42/(COUNT(B37:C41)*2)</f>
        <v>#DIV/0!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1</v>
      </c>
      <c r="C50" s="94"/>
      <c r="D50" s="95" t="s">
        <v>471</v>
      </c>
      <c r="E50" s="94"/>
      <c r="F50" s="94"/>
    </row>
    <row r="51" spans="1:7" ht="18" x14ac:dyDescent="0.35">
      <c r="A51" s="40" t="s">
        <v>296</v>
      </c>
      <c r="B51" s="94">
        <v>2</v>
      </c>
      <c r="C51" s="120" t="str">
        <f>IF(B51=0, -5, "0")</f>
        <v>0</v>
      </c>
      <c r="D51" s="98"/>
      <c r="E51" s="94"/>
      <c r="F51" s="94"/>
    </row>
    <row r="52" spans="1:7" x14ac:dyDescent="0.3">
      <c r="A52" s="337" t="s">
        <v>36</v>
      </c>
      <c r="B52" s="338"/>
      <c r="C52" s="339"/>
      <c r="D52" s="91">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91">
        <f>SUM(B56:C62)</f>
        <v>14</v>
      </c>
    </row>
    <row r="64" spans="1:7" x14ac:dyDescent="0.3">
      <c r="A64" s="337" t="s">
        <v>295</v>
      </c>
      <c r="B64" s="338"/>
      <c r="C64" s="339"/>
      <c r="D64" s="33">
        <f>D63/(COUNT(B56:C62)*2)</f>
        <v>1</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7" t="s">
        <v>36</v>
      </c>
      <c r="B84" s="338"/>
      <c r="C84" s="339"/>
      <c r="D84" s="91">
        <f>SUM(B67:C83)</f>
        <v>0</v>
      </c>
    </row>
    <row r="85" spans="1:7" x14ac:dyDescent="0.3">
      <c r="A85" s="337" t="s">
        <v>295</v>
      </c>
      <c r="B85" s="338"/>
      <c r="C85" s="339"/>
      <c r="D85" s="33" t="e">
        <f>D84/(COUNT(B67:C83)*2)</f>
        <v>#DIV/0!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7" t="s">
        <v>36</v>
      </c>
      <c r="B102" s="338"/>
      <c r="C102" s="339"/>
      <c r="D102" s="91">
        <f>SUM(B88:C101)</f>
        <v>0</v>
      </c>
    </row>
    <row r="103" spans="1:7" x14ac:dyDescent="0.3">
      <c r="A103" s="337" t="s">
        <v>295</v>
      </c>
      <c r="B103" s="338"/>
      <c r="C103" s="339"/>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467</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2"/>
      <c r="E115" s="94"/>
      <c r="F115" s="94"/>
      <c r="G115" s="126"/>
    </row>
    <row r="116" spans="1:7" s="22" customFormat="1" ht="33.75" x14ac:dyDescent="0.35">
      <c r="A116" s="46" t="s">
        <v>317</v>
      </c>
      <c r="B116" s="110">
        <v>1</v>
      </c>
      <c r="C116" s="120" t="str">
        <f>IF(B116=0, -5, "0")</f>
        <v>0</v>
      </c>
      <c r="D116" s="95" t="s">
        <v>468</v>
      </c>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21</v>
      </c>
      <c r="E118" s="13"/>
      <c r="F118" s="13"/>
      <c r="G118" s="126"/>
    </row>
    <row r="119" spans="1:7" s="22" customFormat="1" x14ac:dyDescent="0.3">
      <c r="A119" s="337" t="s">
        <v>295</v>
      </c>
      <c r="B119" s="338"/>
      <c r="C119" s="339"/>
      <c r="D119" s="33">
        <f>D118/(COUNT(B107:C117)*2)</f>
        <v>0.95454545454545459</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12"/>
      <c r="E130" s="95"/>
      <c r="F130" s="94"/>
    </row>
    <row r="131" spans="1:7" x14ac:dyDescent="0.3">
      <c r="A131" s="23" t="s">
        <v>276</v>
      </c>
      <c r="B131" s="111">
        <v>2</v>
      </c>
      <c r="C131" s="121"/>
      <c r="D131" s="95"/>
      <c r="E131" s="95"/>
      <c r="F131" s="94"/>
    </row>
    <row r="132" spans="1:7" ht="50.25" x14ac:dyDescent="0.35">
      <c r="A132" s="45" t="s">
        <v>317</v>
      </c>
      <c r="B132" s="111">
        <v>1</v>
      </c>
      <c r="C132" s="120" t="str">
        <f>IF(B132=0, -5, "0")</f>
        <v>0</v>
      </c>
      <c r="D132" s="95" t="s">
        <v>469</v>
      </c>
      <c r="E132" s="102"/>
      <c r="F132" s="94"/>
    </row>
    <row r="133" spans="1:7" x14ac:dyDescent="0.3">
      <c r="A133" s="337" t="s">
        <v>36</v>
      </c>
      <c r="B133" s="338"/>
      <c r="C133" s="339"/>
      <c r="D133" s="91">
        <f>SUM(B122:C132)</f>
        <v>21</v>
      </c>
    </row>
    <row r="134" spans="1:7" x14ac:dyDescent="0.3">
      <c r="A134" s="337" t="s">
        <v>295</v>
      </c>
      <c r="B134" s="338"/>
      <c r="C134" s="339"/>
      <c r="D134" s="32">
        <f>D133/(COUNT(B122:C132)*2)</f>
        <v>0.95454545454545459</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2</v>
      </c>
      <c r="C137" s="101"/>
      <c r="D137" s="103"/>
      <c r="E137" s="94"/>
      <c r="F137" s="94"/>
    </row>
    <row r="138" spans="1:7" ht="50.25" x14ac:dyDescent="0.35">
      <c r="A138" s="40" t="s">
        <v>127</v>
      </c>
      <c r="B138" s="110">
        <v>2</v>
      </c>
      <c r="C138" s="120" t="str">
        <f>IF(B138=0, -5, "0")</f>
        <v>0</v>
      </c>
      <c r="D138" s="95" t="s">
        <v>470</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91">
        <f>SUM(B137:C148)</f>
        <v>24</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33.75" x14ac:dyDescent="0.35">
      <c r="A155" s="40" t="s">
        <v>306</v>
      </c>
      <c r="B155" s="94">
        <v>0</v>
      </c>
      <c r="C155" s="120">
        <f>IF(B155=0, -5, "0")</f>
        <v>-5</v>
      </c>
      <c r="D155" s="95" t="s">
        <v>498</v>
      </c>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3"/>
      <c r="C161" s="344"/>
      <c r="D161" s="92">
        <f>SUM(B153:C160)</f>
        <v>5</v>
      </c>
    </row>
    <row r="162" spans="1:7" x14ac:dyDescent="0.3">
      <c r="A162" s="337" t="s">
        <v>295</v>
      </c>
      <c r="B162" s="338"/>
      <c r="C162" s="339"/>
      <c r="D162" s="33">
        <f>D161/(COUNT(B153:C160)*2)</f>
        <v>0.27777777777777779</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91">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2</v>
      </c>
      <c r="C173" s="94"/>
      <c r="D173" s="119"/>
      <c r="E173" s="94"/>
      <c r="F173" s="94"/>
    </row>
    <row r="174" spans="1:7" x14ac:dyDescent="0.3">
      <c r="A174" s="17" t="s">
        <v>87</v>
      </c>
      <c r="B174" s="94">
        <v>2</v>
      </c>
      <c r="C174" s="94"/>
      <c r="D174" s="119"/>
      <c r="E174" s="94"/>
      <c r="F174" s="94"/>
    </row>
    <row r="175" spans="1:7" ht="66" x14ac:dyDescent="0.3">
      <c r="A175" s="44" t="s">
        <v>197</v>
      </c>
      <c r="B175" s="94">
        <v>0</v>
      </c>
      <c r="C175" s="94"/>
      <c r="D175" s="95" t="s">
        <v>488</v>
      </c>
      <c r="E175" s="95" t="s">
        <v>499</v>
      </c>
      <c r="F175" s="94"/>
    </row>
    <row r="176" spans="1:7" x14ac:dyDescent="0.3">
      <c r="A176" s="17" t="s">
        <v>150</v>
      </c>
      <c r="B176" s="94">
        <v>2</v>
      </c>
      <c r="C176" s="94"/>
      <c r="D176" s="95"/>
      <c r="E176" s="95"/>
      <c r="F176" s="94"/>
    </row>
    <row r="177" spans="1:7" x14ac:dyDescent="0.3">
      <c r="A177" s="337" t="s">
        <v>36</v>
      </c>
      <c r="B177" s="338"/>
      <c r="C177" s="339"/>
      <c r="D177" s="91">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91">
        <f>SUM(B181:C185)</f>
        <v>10</v>
      </c>
    </row>
    <row r="187" spans="1:7" x14ac:dyDescent="0.3">
      <c r="A187" s="337" t="s">
        <v>295</v>
      </c>
      <c r="B187" s="338"/>
      <c r="C187" s="339"/>
      <c r="D187" s="33">
        <f>D186/(COUNT(B181:C185)*2)</f>
        <v>1</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2</v>
      </c>
    </row>
    <row r="195" spans="1:6" x14ac:dyDescent="0.3">
      <c r="A195" s="337" t="s">
        <v>295</v>
      </c>
      <c r="B195" s="338"/>
      <c r="C195" s="339"/>
      <c r="D195" s="33">
        <f>D194/(COUNT(B190:C193)*2)</f>
        <v>1</v>
      </c>
    </row>
    <row r="197" spans="1:6" ht="18" x14ac:dyDescent="0.35">
      <c r="A197" s="64" t="s">
        <v>246</v>
      </c>
      <c r="B197" s="63"/>
      <c r="C197" s="63"/>
      <c r="D197" s="294">
        <f>E197/F197</f>
        <v>0.33333333333333331</v>
      </c>
      <c r="E197" s="298">
        <f>COUNTIF('A2 Technique'!F17:F193,"ok")</f>
        <v>2</v>
      </c>
      <c r="F197" s="298">
        <f>COUNTA('A2 Technique'!F17:F193)</f>
        <v>6</v>
      </c>
    </row>
    <row r="198" spans="1:6" ht="22.5" x14ac:dyDescent="0.3">
      <c r="A198" s="35" t="s">
        <v>322</v>
      </c>
      <c r="B198" s="36"/>
      <c r="C198" s="37"/>
      <c r="D198" s="38">
        <f>SUM(D194,D186,D177,D169,D161,D63,D52,D33,D22,D118,D149,D133,D102,D84,D42)</f>
        <v>140</v>
      </c>
    </row>
    <row r="199" spans="1:6" ht="22.5" x14ac:dyDescent="0.3">
      <c r="A199" s="35" t="s">
        <v>323</v>
      </c>
      <c r="B199" s="36"/>
      <c r="C199" s="37"/>
      <c r="D199" s="39">
        <f>D198/(COUNT(B190:C193,B181:C185,B173:C176,B165:C168,B153:C160,B56:C62,B46:C51,B26:C32,B17:C21,B107:C117,B137:C148,B122:C132,B88:C101,B67:C83,B37:C41)*2)</f>
        <v>0.875</v>
      </c>
    </row>
  </sheetData>
  <sheetProtection algorithmName="SHA-512" hashValue="r9Mpbkqnyj//558V+M4oQ8S4bDymXbS+oPyeQe4mZmI4FRnt3SFCvHYkPdD+R9VDVCUks2FQeHQMhTUK3ufJ3Q==" saltValue="nIBR8q/1mbs3TMsEoxlHp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2" zoomScale="70" zoomScaleSheetLayoutView="70" workbookViewId="0">
      <selection activeCell="B476" sqref="B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0" t="s">
        <v>179</v>
      </c>
      <c r="B7" s="310"/>
      <c r="C7" s="310"/>
      <c r="D7" s="310"/>
      <c r="E7" s="310"/>
      <c r="F7" s="310"/>
      <c r="G7" s="125"/>
    </row>
    <row r="8" spans="1:7" ht="29.25" x14ac:dyDescent="0.45">
      <c r="A8" s="311" t="str">
        <f>'Page de garde'!D18</f>
        <v>Manouba</v>
      </c>
      <c r="B8" s="311"/>
      <c r="C8" s="311"/>
      <c r="D8" s="311"/>
      <c r="E8" s="311"/>
      <c r="F8" s="311"/>
      <c r="G8" s="125"/>
    </row>
    <row r="9" spans="1:7" ht="24" x14ac:dyDescent="0.45">
      <c r="A9" s="14" t="s">
        <v>42</v>
      </c>
      <c r="B9" s="312"/>
      <c r="C9" s="312"/>
      <c r="D9" s="312"/>
      <c r="E9" s="312"/>
      <c r="F9" s="312"/>
      <c r="G9" s="125"/>
    </row>
    <row r="10" spans="1:7" ht="24" x14ac:dyDescent="0.45">
      <c r="A10" s="15" t="s">
        <v>44</v>
      </c>
      <c r="B10" s="313"/>
      <c r="C10" s="313"/>
      <c r="D10" s="313"/>
      <c r="E10" s="313"/>
      <c r="F10" s="313"/>
      <c r="G10" s="125"/>
    </row>
    <row r="11" spans="1:7" ht="24" x14ac:dyDescent="0.45">
      <c r="A11" s="14" t="s">
        <v>43</v>
      </c>
      <c r="B11" s="308"/>
      <c r="C11" s="308"/>
      <c r="D11" s="308"/>
      <c r="E11" s="308"/>
      <c r="F11" s="308"/>
      <c r="G11" s="125"/>
    </row>
    <row r="12" spans="1:7" ht="24" x14ac:dyDescent="0.45">
      <c r="A12" s="14" t="s">
        <v>239</v>
      </c>
      <c r="B12" s="314">
        <f>D549</f>
        <v>0</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5" t="s">
        <v>379</v>
      </c>
      <c r="B256" s="325"/>
      <c r="C256" s="325"/>
      <c r="D256" s="325"/>
      <c r="E256" s="325"/>
      <c r="F256" s="32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7"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dkmsUL0RJNTNStInZSoMvmLsBAnHiz/3CvzRRRVuNGDWfDcTVRGwC6Lkw7nz3IzHH5uqIvCUlqY+UVshuIbCA==" saltValue="TlTibZAb3o6vRHw+GHHjn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3" t="s">
        <v>50</v>
      </c>
      <c r="B6" s="333"/>
      <c r="C6" s="333"/>
      <c r="D6" s="333"/>
      <c r="E6" s="333"/>
      <c r="F6" s="333"/>
      <c r="G6" s="125"/>
    </row>
    <row r="7" spans="1:7" s="12" customFormat="1" ht="21.75" customHeight="1" x14ac:dyDescent="0.45">
      <c r="A7" s="311" t="e">
        <f>#REF!</f>
        <v>#REF!</v>
      </c>
      <c r="B7" s="311"/>
      <c r="C7" s="311"/>
      <c r="D7" s="311"/>
      <c r="E7" s="311"/>
      <c r="F7" s="311"/>
      <c r="G7" s="125"/>
    </row>
    <row r="8" spans="1:7" s="12" customFormat="1" ht="24" x14ac:dyDescent="0.45">
      <c r="A8" s="14" t="s">
        <v>42</v>
      </c>
      <c r="B8" s="334">
        <f>'A4 Exploitation'!B9:F9</f>
        <v>0</v>
      </c>
      <c r="C8" s="334"/>
      <c r="D8" s="334"/>
      <c r="E8" s="334"/>
      <c r="F8" s="334"/>
      <c r="G8" s="125"/>
    </row>
    <row r="9" spans="1:7" s="12" customFormat="1" ht="24" x14ac:dyDescent="0.45">
      <c r="A9" s="15" t="s">
        <v>44</v>
      </c>
      <c r="B9" s="335">
        <f>'A4 Exploitation'!B10:F10</f>
        <v>0</v>
      </c>
      <c r="C9" s="335"/>
      <c r="D9" s="335"/>
      <c r="E9" s="335"/>
      <c r="F9" s="335"/>
      <c r="G9" s="125"/>
    </row>
    <row r="10" spans="1:7" s="12" customFormat="1" ht="24" x14ac:dyDescent="0.45">
      <c r="A10" s="14" t="s">
        <v>43</v>
      </c>
      <c r="B10" s="332">
        <f>'A4 Exploitation'!A8:F8</f>
        <v>0</v>
      </c>
      <c r="C10" s="332"/>
      <c r="D10" s="332"/>
      <c r="E10" s="332"/>
      <c r="F10" s="332"/>
      <c r="G10" s="125"/>
    </row>
    <row r="11" spans="1:7" s="12" customFormat="1" ht="24" x14ac:dyDescent="0.45">
      <c r="A11" s="14" t="s">
        <v>294</v>
      </c>
      <c r="B11" s="336">
        <f>D199</f>
        <v>0</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43"/>
      <c r="C22" s="344"/>
      <c r="D22" s="245">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44">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44">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4">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44">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44">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44">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44">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4">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44">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3"/>
      <c r="C161" s="344"/>
      <c r="D161" s="245">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44">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44">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44">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E197/F197</f>
        <v>#DIV/0!</v>
      </c>
      <c r="E197" s="298">
        <f>COUNTIF('A3 Technique'!F17:F193,"ok")</f>
        <v>0</v>
      </c>
      <c r="F197" s="29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2018-08-11T08:21:57Z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