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LC\Desktop\"/>
    </mc:Choice>
  </mc:AlternateContent>
  <bookViews>
    <workbookView xWindow="0" yWindow="0" windowWidth="20400" windowHeight="7620"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F424" i="40"/>
  <c r="E424" i="40"/>
  <c r="F366" i="40"/>
  <c r="E366" i="40"/>
  <c r="D366" i="40" s="1"/>
  <c r="B366" i="40" s="1"/>
  <c r="F299" i="40"/>
  <c r="E299" i="40"/>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D471" i="40"/>
  <c r="B471" i="40" s="1"/>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9" i="39"/>
  <c r="A7" i="39"/>
  <c r="B129" i="36"/>
  <c r="B43"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B525" i="36" s="1"/>
  <c r="D129" i="36"/>
  <c r="D43" i="36"/>
  <c r="D149" i="39" l="1"/>
  <c r="D150" i="39" s="1"/>
  <c r="D390" i="38"/>
  <c r="D391" i="38" s="1"/>
  <c r="D203" i="38"/>
  <c r="D204" i="38" s="1"/>
  <c r="D588" i="42"/>
  <c r="D589" i="42" s="1"/>
  <c r="D133" i="43"/>
  <c r="D134" i="43" s="1"/>
  <c r="D149" i="43"/>
  <c r="D150" i="43" s="1"/>
  <c r="D63" i="39"/>
  <c r="D64" i="39" s="1"/>
  <c r="D102" i="39"/>
  <c r="D103" i="39" s="1"/>
  <c r="D118" i="39"/>
  <c r="D119" i="39" s="1"/>
  <c r="D627" i="40"/>
  <c r="D245" i="40"/>
  <c r="D728" i="36"/>
  <c r="B43" i="29" s="1"/>
  <c r="D197" i="39"/>
  <c r="D203" i="40"/>
  <c r="D204" i="40" s="1"/>
  <c r="D344" i="40"/>
  <c r="D345" i="40" s="1"/>
  <c r="D424" i="40"/>
  <c r="B424" i="40" s="1"/>
  <c r="D425" i="40" s="1"/>
  <c r="D426" i="40" s="1"/>
  <c r="D525" i="40"/>
  <c r="B525" i="40" s="1"/>
  <c r="D526" i="40" s="1"/>
  <c r="D527" i="40" s="1"/>
  <c r="B126" i="29" s="1"/>
  <c r="D605" i="40"/>
  <c r="B605" i="40" s="1"/>
  <c r="D161" i="41"/>
  <c r="D162" i="41" s="1"/>
  <c r="D197" i="41"/>
  <c r="D203" i="42"/>
  <c r="D204" i="42" s="1"/>
  <c r="D650" i="42"/>
  <c r="D651" i="42" s="1"/>
  <c r="D129" i="42"/>
  <c r="B129" i="42" s="1"/>
  <c r="D130" i="42" s="1"/>
  <c r="D131" i="42" s="1"/>
  <c r="B64" i="29" s="1"/>
  <c r="E244" i="42"/>
  <c r="D84" i="43"/>
  <c r="D85" i="43" s="1"/>
  <c r="D102" i="43"/>
  <c r="D103" i="43" s="1"/>
  <c r="D118" i="43"/>
  <c r="D119" i="43" s="1"/>
  <c r="D566" i="42"/>
  <c r="D84" i="41"/>
  <c r="D85" i="41" s="1"/>
  <c r="D102" i="41"/>
  <c r="D103" i="41" s="1"/>
  <c r="D227" i="42"/>
  <c r="D228" i="42" s="1"/>
  <c r="D526" i="42"/>
  <c r="D527" i="42" s="1"/>
  <c r="B127" i="29" s="1"/>
  <c r="D63" i="43"/>
  <c r="D64" i="43" s="1"/>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367" i="40"/>
  <c r="D368" i="40" s="1"/>
  <c r="D300" i="40"/>
  <c r="D301" i="40" s="1"/>
  <c r="D185" i="40"/>
  <c r="B185" i="40" s="1"/>
  <c r="D186" i="40" s="1"/>
  <c r="D187" i="40" s="1"/>
  <c r="B72" i="29" s="1"/>
  <c r="D130" i="40"/>
  <c r="D131" i="40" s="1"/>
  <c r="B63" i="29" s="1"/>
  <c r="D43" i="40"/>
  <c r="B43" i="40" s="1"/>
  <c r="D44" i="40" s="1"/>
  <c r="D628" i="40"/>
  <c r="D303" i="40"/>
  <c r="D304" i="40" s="1"/>
  <c r="B90" i="29" s="1"/>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9" i="38" s="1"/>
  <c r="D610" i="38" s="1"/>
  <c r="B143" i="29" s="1"/>
  <c r="D565" i="38"/>
  <c r="B565" i="38" s="1"/>
  <c r="D566"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B43" i="38" s="1"/>
  <c r="D44" i="38" s="1"/>
  <c r="D47" i="38" s="1"/>
  <c r="D48" i="38" s="1"/>
  <c r="B53" i="29" s="1"/>
  <c r="D266" i="38"/>
  <c r="D588" i="38"/>
  <c r="D589" i="38" s="1"/>
  <c r="D198" i="39" l="1"/>
  <c r="D199" i="39" s="1"/>
  <c r="B180" i="29" s="1"/>
  <c r="D248" i="38"/>
  <c r="D249" i="38" s="1"/>
  <c r="B80" i="29" s="1"/>
  <c r="D725" i="38"/>
  <c r="D726" i="38" s="1"/>
  <c r="B171" i="29" s="1"/>
  <c r="D370" i="38"/>
  <c r="D371" i="38" s="1"/>
  <c r="B98" i="29" s="1"/>
  <c r="D368" i="38"/>
  <c r="D569" i="38"/>
  <c r="D570" i="38" s="1"/>
  <c r="B134" i="29" s="1"/>
  <c r="D567" i="38"/>
  <c r="D301" i="38"/>
  <c r="D303" i="38"/>
  <c r="D304" i="38" s="1"/>
  <c r="B89" i="29" s="1"/>
  <c r="D428" i="38"/>
  <c r="D429" i="38" s="1"/>
  <c r="B107" i="29" s="1"/>
  <c r="D426" i="38"/>
  <c r="D473" i="38"/>
  <c r="D475" i="38"/>
  <c r="D476" i="38" s="1"/>
  <c r="B116" i="29" s="1"/>
  <c r="D672" i="38"/>
  <c r="D673" i="38" s="1"/>
  <c r="B152" i="29" s="1"/>
  <c r="D370" i="40"/>
  <c r="D371" i="40" s="1"/>
  <c r="B99" i="29" s="1"/>
  <c r="D198" i="43"/>
  <c r="D199" i="43" s="1"/>
  <c r="D198" i="41"/>
  <c r="D199" i="41" s="1"/>
  <c r="D606" i="38"/>
  <c r="D607" i="38" s="1"/>
  <c r="B129" i="38"/>
  <c r="D130" i="38" s="1"/>
  <c r="D131" i="38" s="1"/>
  <c r="B62" i="29" s="1"/>
  <c r="B185" i="38"/>
  <c r="D186" i="38"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D187" i="38"/>
  <c r="B71" i="29" s="1"/>
  <c r="D729" i="38"/>
  <c r="D730" i="38" s="1"/>
  <c r="B35" i="29" s="1"/>
  <c r="B11" i="41"/>
  <c r="B181" i="29"/>
  <c r="B11" i="43"/>
  <c r="B182"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<sst xmlns="http://schemas.openxmlformats.org/spreadsheetml/2006/main" count="5333" uniqueCount="684">
  <si>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</si>
  <si>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</si>
  <si>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</si>
  <si>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</si>
  <si>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</si>
  <si>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</si>
  <si>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</si>
  <si>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</si>
  <si>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</si>
  <si>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</si>
  <si>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</si>
  <si>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</si>
  <si>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</si>
  <si>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</si>
  <si>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</si>
  <si>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</si>
  <si>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</si>
  <si>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</si>
  <si>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</si>
  <si>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</si>
  <si>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</si>
  <si>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</si>
  <si>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</si>
  <si>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</si>
  <si>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</si>
  <si>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</si>
  <si>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</si>
  <si>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</si>
  <si>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</si>
  <si>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</si>
  <si>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</si>
  <si>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</si>
  <si>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</si>
  <si>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</si>
  <si>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</si>
  <si>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</si>
  <si>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</si>
  <si>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</si>
  <si>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</si>
  <si>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</si>
  <si>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</si>
  <si>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</si>
  <si>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</si>
  <si>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</si>
  <si>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</si>
  <si>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</si>
  <si>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</si>
  <si>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</si>
  <si>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</si>
  <si>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</si>
  <si>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</si>
  <si>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</si>
  <si>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</si>
  <si>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</si>
  <si>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</si>
  <si>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</si>
  <si>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</si>
  <si>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</si>
  <si>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</si>
  <si>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</si>
  <si>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</si>
  <si>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</si>
  <si>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</si>
  <si>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</si>
  <si>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</si>
  <si>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</si>
  <si>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</si>
  <si>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</si>
  <si>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</si>
  <si>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</si>
  <si>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</si>
  <si>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</si>
  <si>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</si>
  <si>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</si>
  <si>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</si>
  <si>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</si>
  <si>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</si>
  <si>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</si>
  <si>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</si>
  <si>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</si>
  <si>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</si>
  <si>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</si>
  <si>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</si>
  <si>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</si>
  <si>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</si>
  <si>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</si>
  <si>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</si>
  <si>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</si>
  <si>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</si>
  <si>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</si>
  <si>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</si>
  <si>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</si>
  <si>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</si>
  <si>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</si>
  <si>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</si>
  <si>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</si>
  <si>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</si>
  <si>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</si>
  <si>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</si>
  <si>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</si>
  <si>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</si>
  <si>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</si>
  <si>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</si>
  <si>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</si>
  <si>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</si>
  <si>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</si>
  <si>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</si>
  <si>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</si>
  <si>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</si>
  <si>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</si>
  <si>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</si>
  <si>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</si>
  <si>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</si>
  <si>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</si>
  <si>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</si>
  <si>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</si>
  <si>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</si>
  <si>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</si>
  <si>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</si>
  <si>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</si>
  <si>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</si>
  <si>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</si>
  <si>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</si>
  <si>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</si>
  <si>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</si>
  <si>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</si>
  <si>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</si>
  <si>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</si>
  <si>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</si>
  <si>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</si>
  <si>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</si>
  <si>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</si>
  <si>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</si>
  <si>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</si>
  <si>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</si>
  <si>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</si>
  <si>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</si>
  <si>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</si>
  <si>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</si>
  <si>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</si>
  <si>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</si>
  <si>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</si>
  <si>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</si>
  <si>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</si>
  <si>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</si>
  <si>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</si>
  <si>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</si>
  <si>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</si>
  <si>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</si>
  <si>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</si>
  <si>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</si>
  <si>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</si>
  <si>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</si>
  <si>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</si>
  <si>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</si>
  <si>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</si>
  <si>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</si>
  <si>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</si>
  <si>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</si>
  <si>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</si>
  <si>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</si>
  <si>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</si>
  <si>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</si>
  <si>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</si>
  <si>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</si>
  <si>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</si>
  <si>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</si>
  <si>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</si>
  <si>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</si>
  <si>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</si>
  <si>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</si>
  <si>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</si>
  <si>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</si>
  <si>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</si>
  <si>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</si>
  <si>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</si>
  <si>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</si>
  <si>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</si>
  <si>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</si>
  <si>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</si>
  <si>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</si>
  <si>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</si>
  <si>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</si>
  <si>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</si>
  <si>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</si>
  <si>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</si>
  <si>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</si>
  <si>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</si>
  <si>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</si>
  <si>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</si>
  <si>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</si>
  <si>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</si>
  <si>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</si>
  <si>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</si>
  <si>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</si>
  <si>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</si>
  <si>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</si>
  <si>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</si>
  <si>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</si>
  <si>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</si>
  <si>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</si>
  <si>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</si>
  <si>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</si>
  <si>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</si>
  <si>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</si>
  <si>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</si>
  <si>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</si>
  <si>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</si>
  <si>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</si>
  <si>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</si>
  <si>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</si>
  <si>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</si>
  <si>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</si>
  <si>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</si>
  <si>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</si>
  <si>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</si>
  <si>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</si>
  <si>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</si>
  <si>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</si>
  <si>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</si>
  <si>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</si>
  <si>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</si>
  <si>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</si>
  <si>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</si>
  <si>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</si>
  <si>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</si>
  <si>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</si>
  <si>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</si>
  <si>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</si>
  <si>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</si>
  <si>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</si>
  <si>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</si>
  <si>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</si>
  <si>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</si>
  <si>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</si>
  <si>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</si>
  <si>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</si>
  <si>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</si>
  <si>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</si>
  <si>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</si>
  <si>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</si>
  <si>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</si>
  <si>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</si>
  <si>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</si>
  <si>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</si>
  <si>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</si>
  <si>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</si>
  <si>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</si>
  <si>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</si>
  <si>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</si>
  <si>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</si>
  <si>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</si>
  <si>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</si>
  <si>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</si>
  <si>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</si>
  <si>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</si>
  <si>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</si>
  <si>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</si>
  <si>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</si>
  <si>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</si>
  <si>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</si>
  <si>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</si>
  <si>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</si>
  <si>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</si>
  <si>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</si>
  <si>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</si>
  <si>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</si>
  <si>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</si>
  <si>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</si>
  <si>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</si>
  <si>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</si>
  <si>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</si>
  <si>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</si>
  <si>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</si>
  <si>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</si>
  <si>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</si>
  <si>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</si>
  <si>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</si>
  <si>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</si>
  <si>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</si>
  <si>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</si>
  <si>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</si>
  <si>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</si>
  <si>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</si>
  <si>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</si>
  <si>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</si>
  <si>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</si>
  <si>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</si>
  <si>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</si>
  <si>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</si>
  <si>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</si>
  <si>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</si>
  <si>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</si>
  <si>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</si>
  <si>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</si>
  <si>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</si>
  <si>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</si>
  <si>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</si>
  <si>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</si>
  <si>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</si>
  <si>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</si>
  <si>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</si>
  <si>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</si>
  <si>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</si>
  <si>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</si>
  <si>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</si>
  <si>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</si>
  <si>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</si>
  <si>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</si>
  <si>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</si>
  <si>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</si>
  <si>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</si>
  <si>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</si>
  <si>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</si>
  <si>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</si>
  <si>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</si>
  <si>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</si>
  <si>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</si>
  <si>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</si>
  <si>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</si>
  <si>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</si>
  <si>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</si>
  <si>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</si>
  <si>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</si>
  <si>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</si>
  <si>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</si>
  <si>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</si>
  <si>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</si>
  <si>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</si>
  <si>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</si>
  <si>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</si>
  <si>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</si>
  <si>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</si>
  <si>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</si>
  <si>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</si>
  <si>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</si>
  <si>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</si>
  <si>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</si>
  <si>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</si>
  <si>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</si>
  <si>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</si>
  <si>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</si>
  <si>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</si>
  <si>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</si>
  <si>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</si>
  <si>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</si>
  <si>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</si>
  <si>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</si>
  <si>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</si>
  <si>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</si>
  <si>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</si>
  <si>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</si>
  <si>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</si>
  <si>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</si>
  <si>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</si>
  <si>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</si>
  <si>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</si>
  <si>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</si>
  <si>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</si>
  <si>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</si>
  <si>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</si>
  <si>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</si>
  <si>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</si>
  <si>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</si>
  <si>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</si>
  <si>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</si>
  <si>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</si>
  <si>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</si>
  <si>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</si>
  <si>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</si>
  <si>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</si>
  <si>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</si>
  <si>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</si>
  <si>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</si>
  <si>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</si>
  <si>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</si>
  <si>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</si>
  <si>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</si>
  <si>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</si>
  <si>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</si>
  <si>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</si>
  <si>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</si>
  <si>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</si>
  <si>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</si>
  <si>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</si>
  <si>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</si>
  <si>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</si>
  <si>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</si>
  <si>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</si>
  <si>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</si>
  <si>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</si>
  <si>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</si>
  <si>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</si>
  <si>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</si>
  <si>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</si>
  <si>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</si>
  <si>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</si>
  <si>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</si>
  <si>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</si>
  <si>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</si>
  <si>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</si>
  <si>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</si>
  <si>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</si>
  <si>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</si>
  <si>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</si>
  <si>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</si>
  <si>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</si>
  <si>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</si>
  <si>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</si>
  <si>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</si>
  <si>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</si>
  <si>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</si>
  <si>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</si>
  <si>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</si>
  <si>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</si>
  <si>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</si>
  <si>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</si>
  <si>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</si>
  <si>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</si>
  <si>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</si>
  <si>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</si>
  <si>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</si>
  <si>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</si>
  <si>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</si>
  <si>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</si>
  <si>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</si>
  <si>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</si>
  <si>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</si>
  <si>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</si>
  <si>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</si>
  <si>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</si>
  <si>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</si>
  <si>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</si>
  <si>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</si>
  <si>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</si>
  <si>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</si>
  <si>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</si>
  <si>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</si>
  <si>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</si>
  <si>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</si>
  <si>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</si>
  <si>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</si>
  <si>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</si>
  <si>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</si>
  <si>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</si>
  <si>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</si>
  <si>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</si>
  <si>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</si>
  <si>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</si>
  <si>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</si>
  <si>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</si>
  <si>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</si>
  <si>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</si>
  <si>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</si>
  <si>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</si>
  <si>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</si>
  <si>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</si>
  <si>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</si>
  <si>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</si>
  <si>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</si>
  <si>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</si>
  <si>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</si>
  <si>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</si>
  <si>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</si>
  <si>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</si>
  <si>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</si>
  <si>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</si>
  <si>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</si>
  <si>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</si>
  <si>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</si>
  <si>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</si>
  <si>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</si>
  <si>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</si>
  <si>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</si>
  <si>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</si>
  <si>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</si>
  <si>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Hend KAMOUN</t>
  </si>
  <si>
    <t>Directeur du magasin et chefs rayons</t>
  </si>
  <si>
    <t>MANAR CITY</t>
  </si>
  <si>
    <t>Oranges sales non désinfectés convenablement</t>
  </si>
  <si>
    <t>pas d'enregistrement de la désinfection des oranges</t>
  </si>
  <si>
    <t>manque d'enregistrement du contrôle à la réception des poissons frais</t>
  </si>
  <si>
    <t>manque de conservation des certificats de salubrité des poissons frais</t>
  </si>
  <si>
    <t>assurer la conservation des certificats de salubrité des poissons frais</t>
  </si>
  <si>
    <t>assurer l'enregistrement du contrôle à la réception des poissons frais</t>
  </si>
  <si>
    <t>Quai de réception dépourvu de préau.</t>
  </si>
  <si>
    <t>Protéger le quai de réception.</t>
  </si>
  <si>
    <t>Couloir CF: présence d'un début d'écaillement au revêtement du sol.</t>
  </si>
  <si>
    <t>décoration des viennoiseries à la pièce par du pistache moulu: allergène majeur non déclaré sur l’étiquetage,</t>
  </si>
  <si>
    <t xml:space="preserve">décoration des viennoiseries à la pièce par du pistache moulu: allergène majeur non déclaré sur l’étiquetage,
</t>
  </si>
  <si>
    <t>2 barquettes de sablés périmés dont la DLC 27/02/19</t>
  </si>
  <si>
    <t>Entreposage des produits dans les cartons</t>
  </si>
  <si>
    <t>eliminer les emballages en carton</t>
  </si>
  <si>
    <t>respecter les fiches TSF</t>
  </si>
  <si>
    <t>Renforcer le contrôle de DLC</t>
  </si>
  <si>
    <t>Rapport et plan d'action non disponibles</t>
  </si>
  <si>
    <t>température affichée 1,1°C et celle vérifiée 2,6°C</t>
  </si>
  <si>
    <t xml:space="preserve">Chambre froide négative: excès de givre au niveau de l’évaporateur
</t>
  </si>
  <si>
    <t>Absence de lumière au niveau de la chambre froide négative</t>
  </si>
  <si>
    <t xml:space="preserve">Absence de lumière au niveau de la chambre froide négative
</t>
  </si>
  <si>
    <t>Les œufs sont désinfectés quelques jours avant l'utilisation</t>
  </si>
  <si>
    <t>assurer la desinfection des œufs la veille ou le jour meme de l'utilisation</t>
  </si>
  <si>
    <t>les pièces de l'english pie non identifiés par la DLC et DF du fourisseur</t>
  </si>
  <si>
    <t>assurer l'identfication de l'english pie par l'etiquette fournisseur</t>
  </si>
  <si>
    <t>rapport d'audit non affiché</t>
  </si>
  <si>
    <t>Absence de système de climatisation;
La température ambiante est de l'ordre de 26°C.</t>
  </si>
  <si>
    <t>Une vitre du meuble froid est démontée
Les eaux de dégivrage du meuble sont drainées à même le sol.</t>
  </si>
  <si>
    <t>Remplacer la vitre du meuble froid.
Résoudre le problème de drainage des eaux de dégivrage.</t>
  </si>
  <si>
    <t>Ajuster la température du meuble.</t>
  </si>
  <si>
    <t>T° meuble froid: 10,2°C</t>
  </si>
  <si>
    <t>T° à cœur du riz jerbien : 8,2°C</t>
  </si>
  <si>
    <t>la version du référentiel affichée est celle de 2017</t>
  </si>
  <si>
    <t>afficher la version de 2019</t>
  </si>
  <si>
    <t>certains boudins de super salami el mazraa ne comportant pas de DLC et DF</t>
  </si>
  <si>
    <t>verifier l'étiquetage des produits</t>
  </si>
  <si>
    <t>température affichée 1,1°C et celle vérifiée 4,1°C</t>
  </si>
  <si>
    <t>poubelle sans pédale au local déchets boucherie</t>
  </si>
  <si>
    <t xml:space="preserve">Entreposage de l’équipement  scie électrique et du mélangeur non fonctionnel dans la chambre froide PF qui est non utilisée
</t>
  </si>
  <si>
    <t>assurer l'entreposage des PF dans la ch froide PF</t>
  </si>
  <si>
    <t>Boucherie: absence de distributeur savon dans l’autre poste lave main</t>
  </si>
  <si>
    <t>Boucherie: absence de distributeur papier dans l’un des postes lave main</t>
  </si>
  <si>
    <t>viande hachée une seule fois à 8h30 pour toute la journée</t>
  </si>
  <si>
    <t>hachage de viande doit etre fait toutes les deux heures</t>
  </si>
  <si>
    <t>La quantité de parage ne fait pas l'objet de suivi,
manque de traçabilité pour les produits trad et LS: 
1/manque d'indication des données relatives à la MP utilisée le 11/03/19 pour les PF agneaux, foie d'agneau, foie de bœuf
2/kammounia emballée le 12/03/19 et agneau emballé le 11/03/19 non tracés
3/sur la fiche de réception du 09/03/19: manque d'indication des quantités et DF pour les viandes rouges et abats</t>
  </si>
  <si>
    <t>assurer la tracabilité rigoureuse de tous les PF et du parage</t>
  </si>
  <si>
    <t>L'opérateur ne protège pas correctement sa barbe.</t>
  </si>
  <si>
    <t xml:space="preserve">le siphon d’évacuation des eaux usées a été éliminée du labo boucherie et les eaux de nettoyage sont évacuées vers le siphon situé du coté linéaire
</t>
  </si>
  <si>
    <t>1/le siphon d’évacuation des eaux usées a été éliminée du labo boucherie et les eaux de nettoyage sont évacuées vers le siphon situé du coté linéaire
2/sol du labo en ciment</t>
  </si>
  <si>
    <t>mélangeur en panne</t>
  </si>
  <si>
    <t>Présence de piqûres de moisissures derrière les grilles de l'évaporateur.</t>
  </si>
  <si>
    <t>température affichée 1,2°C et celle vérifiée 0,9°C</t>
  </si>
  <si>
    <t>température à cœur du jarret 1,6°C</t>
  </si>
  <si>
    <t>revoir le siphon d'évacuation
entretenir le revetement du sol</t>
  </si>
  <si>
    <t>protéger totalement la barbe</t>
  </si>
  <si>
    <t>manque de tracabilité pour le calamar pané emballé le 16/01/19</t>
  </si>
  <si>
    <t>Présence de rouille sur la gaine de la fabrique de glace.</t>
  </si>
  <si>
    <t>température affichée -18,2°C et celle vérifiée -18,1°C</t>
  </si>
  <si>
    <t xml:space="preserve">les fraises sont exposées à température ambiante alors que le fournisseur exige une conservation à +4°C </t>
  </si>
  <si>
    <t>respect des exigences fournisseur</t>
  </si>
  <si>
    <t>assurer la désinfection des oranges à presser</t>
  </si>
  <si>
    <t>assurer l'enregistrement de désinfection des oranges</t>
  </si>
  <si>
    <t>au linéaire présence de 3 unités de dragées au chocolat périmés dont la DLC 24/02/19</t>
  </si>
  <si>
    <t>eviter de cacher les données d'étiquetage</t>
  </si>
  <si>
    <t xml:space="preserve">1/l’étiquetage fournisseur (DLC, DF et lot) caché par l’étiquette anti vol collé sur 2 types de fromages (voir photo)
</t>
  </si>
  <si>
    <t>pizza fino :étiquetage non conforme car la DF et n° lot ne sont pas indiqués par le fournisseur</t>
  </si>
  <si>
    <t>température affichée 0,9°C et celle vérifiée 2,4°C</t>
  </si>
  <si>
    <t>Le plan de positionnement des appâts est en cours de mise en place.</t>
  </si>
  <si>
    <t>une formation est à prévoir dans les brefs délais</t>
  </si>
  <si>
    <t xml:space="preserve">les 2 personnels de la boucherie ne sont pas formés aux BPH, </t>
  </si>
  <si>
    <t>Absence d'une station de nettoyage au niveau de la pâtisserie.</t>
  </si>
  <si>
    <t>Prévoir une station de nettoyage à la pâtisserie.</t>
  </si>
  <si>
    <t>La plus part des DEIV du rayon FLEG ne sont pas fonctionnels.</t>
  </si>
  <si>
    <t>La porte du local déchets et celle du quai de réception manquent d'étanchéité.</t>
  </si>
  <si>
    <t>absence de plan de N/D pour la machine presse agrumes</t>
  </si>
  <si>
    <t>mettre en place un plan de N/D</t>
  </si>
  <si>
    <t xml:space="preserve">Présence de noyau de fruit et de verre a café dans le casier
</t>
  </si>
  <si>
    <t>eviter de mettre les aliments dans les casiers</t>
  </si>
  <si>
    <t>Dr Raja Bouhalfaya</t>
  </si>
  <si>
    <t>Dernière vérification effectuée le 03/05/2019.</t>
  </si>
  <si>
    <t>Le protocole doit correspondre aux produits utilisés.</t>
  </si>
  <si>
    <t>Dernière vérification effectuée e 10/05/2019.</t>
  </si>
  <si>
    <t>Impression illisible de la dénomination du produit sur certaines étiquettes de gâteaux.</t>
  </si>
  <si>
    <t>Revoir cet écart d'étiquetage avec le service concerné.</t>
  </si>
  <si>
    <t>Assurer les opérations de nettoyage de ces éléments.</t>
  </si>
  <si>
    <t>Etat de propreté insatisfaisant du sol: 
présence de tâches noirâtres persistantes. (Voir photo).
Accumulation de déchets au niveau du siphon d'évacuation.</t>
  </si>
  <si>
    <t>Des opérations de nettoyage sont requises à ce niveau.</t>
  </si>
  <si>
    <t>Dernière vérification du thermomètre effectuée le 01/05/2019.</t>
  </si>
  <si>
    <t>Entreposage des meules de fromages blanc Meriah, ayant fait l'objet d'un retrait du rayon fromages/charcuterie; au niveau du meuble froid utilisé pour l'entreposage des ingrédients de préparation des sandwichs.
De plus, accumulation de liquides en provenance de ces fromages au niveau du meuble. (Voir photo).</t>
  </si>
  <si>
    <t>Assurer un enregistrement adéquat de tous les produits, pour éviter tout perte de la traçabilité.
On rappelle que le délai d'utilisation des volailles est de DLC-1j, si jamais ces volailles faisaient l'objet d'un retrait.
Or leur DLC était le 12/05/2019.</t>
  </si>
  <si>
    <t>Approvisionner les postes lave-mains en papier et savon.</t>
  </si>
  <si>
    <t>Dépassement de la température requise du meuble, engendrant un risque de rupture du froid. Revoir avec le service technique l'intensité du froid du meuble.</t>
  </si>
  <si>
    <t>Le meuble froid d'exposition affiche une température de 11,4°C.(Voir photo).
La température mesurée à cœur (riz djerbien) était de l'ordre de 11,7°C.</t>
  </si>
  <si>
    <t>Assurer la décontamination des crudités de façon régulière .
Respecter le dosage requis.</t>
  </si>
  <si>
    <t>Une partie de la plonge du stand était utilisée pour le lavage du matériel de la boucherie trad.
Risque de contaminations croisées à ce niveau.</t>
  </si>
  <si>
    <t>Utiliser la plonge du laboratoire de la boucherie pour cette opération.
Réserver la plonge du stand charcuterie/fromage pour le matériel de ce rayon uniquement.</t>
  </si>
  <si>
    <t>Manque d'identification par la date d'entame pour un boudin de salami de bœuf spécial.</t>
  </si>
  <si>
    <t>Respecter les durées de vie des produits: on rappelle que la durée de vie des Jambons est de J ouverture+15J et celle de l'utilisation des fromages frais est de DLC-2 jours.</t>
  </si>
  <si>
    <t>Effectuer l'enregistrement de toutes les dates d'ouvertures des boudins entamés.</t>
  </si>
  <si>
    <t>Dernière vérification effectuée le 02/05/2019.</t>
  </si>
  <si>
    <t>Le produit DEPTA DMD, n'était pas disponible le jour de l'audit.</t>
  </si>
  <si>
    <t>Prévoir l'approvisionnement en ce produit.</t>
  </si>
  <si>
    <t>Les produits retirés du rayon étaient entreposés au niveau de la poubelle du rayon.</t>
  </si>
  <si>
    <t>Entreposer les produits retirés dans l'armoire froide qui leur est destinée.</t>
  </si>
  <si>
    <t>Prévoir la fiche d'enregistrement correspondant au rayon.</t>
  </si>
  <si>
    <t>Même CF de stockage des produits de volailles et des viandes rouges.
Séparation effectuée par un panneau sandwich.</t>
  </si>
  <si>
    <t>Dernière vérification effectuée le 09/05/2019.</t>
  </si>
  <si>
    <t>Encombrement de la CF produits finis, par des équipements non utilisés.</t>
  </si>
  <si>
    <t>Respecter la durée de vie de 2 heures pour la viande hâchée.</t>
  </si>
  <si>
    <t>Prévoir la réparation ou le remplacement de cet élément.</t>
  </si>
  <si>
    <t>Fournir cet élément.</t>
  </si>
  <si>
    <t>Dernière vérification du thermomètre effectuée le 09/05/2019.</t>
  </si>
  <si>
    <t>Assurer un enregistrement correcte des dates d'ouvertures des cartons.</t>
  </si>
  <si>
    <t>Produit Calamar panné:
Indication erroné de la date d'ouverture du carton : le 16/01/2019.
Correspondant à la date d'emballage du 04/04/2019. Or ce carton était entamé le 31/12/2019.</t>
  </si>
  <si>
    <t>Améliorer le glaçage des bouteilles de jus ou prévoir de les entreposer dans le meuble froid.</t>
  </si>
  <si>
    <t>Prévoir la réparation de la pédale de la poubelle.</t>
  </si>
  <si>
    <t>1/Manque de propreté des étagères d'entreposage des produits farine et semoules.
2/Certaines boites de conserve étaient poussiéreuses.</t>
  </si>
  <si>
    <t>Renforcer les opérations de nettoyages des étagères d'exposition.</t>
  </si>
  <si>
    <t>Dépassement de la DLC pour un lot de pots de filets d'anchois.
La date  limite était le 22/02/2019.</t>
  </si>
  <si>
    <t>Assurer le contrôle des dates limites des produits .</t>
  </si>
  <si>
    <t>Vérification du thermomètre effectuée le 01/05/2019.</t>
  </si>
  <si>
    <t>Absence de port de badges pour certains opérateurs.</t>
  </si>
  <si>
    <t>Le port de badge est requis pour tout le personnel.</t>
  </si>
  <si>
    <t>Dernier passage de la société prestataire effectué le 10/05/2019.</t>
  </si>
  <si>
    <t>Assurer un nettoyage convenable de l'égouttoir.
Prévoir un emplacement pour le rangement du matériel.</t>
  </si>
  <si>
    <t>Le tableau du relevé mensuel des températures ne correspond pas aux meubles froids du rayon. (Voir photo).</t>
  </si>
  <si>
    <t>Certaines dates d'ouvertures mentionnées sur les boudins non concordantes au niveau des étiquettes des boudins et des dates mentionnées au niveau des fiches de traçabilité.
Perte de traçabilité des boudins entamés et non enregistrés.</t>
  </si>
  <si>
    <t>Correcte.</t>
  </si>
  <si>
    <t xml:space="preserve">Absence de l’enregistrement du relevé mensuel des températures pour le mois d’avril.
</t>
  </si>
  <si>
    <t>Manque de protection pour le quai de la réception.</t>
  </si>
  <si>
    <t>Prévoir une protection du quai de la réception.</t>
  </si>
  <si>
    <t>Revêtement du sol écaillé à plusieurs niveaux du couloir menant aux CF.</t>
  </si>
  <si>
    <t>Température affichée: 6,8°C
Température mesurée: 6,2°C</t>
  </si>
  <si>
    <t>Température affichée: 3,3°C
Température mesurée: 1,2°C</t>
  </si>
  <si>
    <t>Températures affichées: 2,9°C; 4,3°C; 4,6°C et 1,6°C et celles vérifiées: 4°C, 2,8°C et 3°C.
Meuble des produits surgelés:
Températures prélevées: -18°C et -20°C et vérifiées -25°C et -19°C.</t>
  </si>
  <si>
    <t>Température mesurée de la CF positive: 5°C.</t>
  </si>
  <si>
    <t>Température affichée: 3°C et mesurée 1,8°C.</t>
  </si>
  <si>
    <t>Manque d'étagères pour le rangement du matériel au niveau de la plonge.</t>
  </si>
  <si>
    <t>Température mesurée: 2,6°C.</t>
  </si>
  <si>
    <t>Le laboratoire était dépourvu de système de climatisation.</t>
  </si>
  <si>
    <t>Les meubles d'exposition étaient partiellement protégés.</t>
  </si>
  <si>
    <t>Température affichée au niveau du meuble froid de l'ordre de 11,4°C et vérifiée 11,6°C.</t>
  </si>
  <si>
    <t>Revoir l'intensité du froid de ce meuble .</t>
  </si>
  <si>
    <t>Température à cœur du riz djerbien: 11,7°C.</t>
  </si>
  <si>
    <t>L'ajustement de la température du meuble froid est nécessaire.</t>
  </si>
  <si>
    <t>Développement de rouille au niveau des étagères de stockage de la CF.</t>
  </si>
  <si>
    <t>Température mesurée: 2,2°C</t>
  </si>
  <si>
    <t xml:space="preserve">Meuble LS: 
Température affichée: 2°C et mesurée: 2,2°C.
</t>
  </si>
  <si>
    <t>Revêtement du sol endommagé suite aux derniers travaux: le sol était en ciment.</t>
  </si>
  <si>
    <t>Le rabotage de cette planche est requis.</t>
  </si>
  <si>
    <t>Température mesurée: 7,4°C</t>
  </si>
  <si>
    <t>Problème de stagnation d'eau au niveau de la CF.</t>
  </si>
  <si>
    <t>Revoir l'évacuation des eaux à ce niveau.</t>
  </si>
  <si>
    <t>Température affiché: -16°C et vérifiée -19°C.</t>
  </si>
  <si>
    <t>Développement de rouille aux alentours de la machine à glace.</t>
  </si>
  <si>
    <t>Un traitement anti-rouille est requis à ce niveau.</t>
  </si>
  <si>
    <t>Procéder à la fixation de ce support.</t>
  </si>
  <si>
    <t>Développement de rouille au niveau des étagères de la CF charcuterie/fromages.
Ainsi que aux alentours de la machine à glace de la poissonnerie.</t>
  </si>
  <si>
    <t>Procéder à un traitement anti-rouille.</t>
  </si>
  <si>
    <t>Plusieurs DEIV étaient non fonctionnels au niveau du magasin, notamment au rayon FLEG.</t>
  </si>
  <si>
    <t>Revoir le fonctionnement de ces DEIV.</t>
  </si>
  <si>
    <t>La réparation ou le remplacement des poubelles est préconisé.</t>
  </si>
  <si>
    <t>Présence de stagnation d'eau au niveau de la CF poissonnerie.</t>
  </si>
  <si>
    <t>Elimination du siphon du laboratoire de la boucherie, suite aux derniers travaux.</t>
  </si>
  <si>
    <t>Certains écarts d'ordre technique n'étaient pas encore traités.</t>
  </si>
  <si>
    <t>Procéder aux réparations nécessaires au niveau du magasin.</t>
  </si>
  <si>
    <t>Manque d'étanchéité de la porte de la réception.</t>
  </si>
  <si>
    <t>Améliorer l'étanchéité à ce niveau.</t>
  </si>
  <si>
    <t>Procéder aux réparations du sol.</t>
  </si>
  <si>
    <t>Taux d'hygrométrie mesuré: 55%:conforme.</t>
  </si>
  <si>
    <t>1/L'une des étagères du meuble de rangement n'était pas correctement fixée.
2/Maque d'étagères pour le rangement du matériel au niveau de la plonge.</t>
  </si>
  <si>
    <t>Avertir le fournisseur sur cet écart de poids constaté pour l'article Baguette aux céréales.</t>
  </si>
  <si>
    <t>Manque de propreté des plateaux au niveau du chariot : souillures par des restes alimentaires.</t>
  </si>
  <si>
    <t>1/Manque de propreté au niveau de l'égouttoir de la friteuse: présence de traces de gras sur les grilles .
2/Encombrement des bacs de la plonge par du matériel, vu le manque d'étagères de rangement.
(Voir photos).</t>
  </si>
  <si>
    <t>La poubelle était à ouverture manuelle vu que le système d'ouverture à pédale
était défaillant. Risque de contamination manuportée.</t>
  </si>
  <si>
    <t>La poubelle était à ouverture manuelle.
Risque de contamination manuportée.</t>
  </si>
  <si>
    <t>La température mesurée à a surface de certaines bouteilles de jus frais dépassait les 10°C;
Le fournisseur indique une température de conservation entre 4 et 6 °C;</t>
  </si>
  <si>
    <t>Test de traçabilité effectué pour les deux produits:
1/*12 Gâteaux soirées
2/Chocolat *3
Les quantités tracées et restantes dans les cartons étaient concordantes.</t>
  </si>
  <si>
    <r>
      <t>Vérification des poids des pains:
1/Baguettes complet: 228g, 226g.
2/</t>
    </r>
    <r>
      <rPr>
        <b/>
        <sz val="14"/>
        <rFont val="Comic Sans MS"/>
        <family val="4"/>
      </rPr>
      <t>Baguettes aux céréales: 194g, 182g.</t>
    </r>
    <r>
      <rPr>
        <sz val="14"/>
        <rFont val="Comic Sans MS"/>
        <family val="4"/>
      </rPr>
      <t xml:space="preserve">
3/Baguettes au son: 220g, 212g.</t>
    </r>
  </si>
  <si>
    <t>Absence d'identification par la date d'entame des plats pré cuisinés suivants: Market zitoun et salade méchouia.
De même absence de date d'ouverture pour un pot de mayonnaise.</t>
  </si>
  <si>
    <t>Identifier les produits entamés par leurs dates d'entames respectives.</t>
  </si>
  <si>
    <t>1/Perte de traçabilité de 20 poulets, retrouvées au niveau de l'enregistrement de la réception: lot 19124, DF: 04/05/2019 et DLC: 12/05/2019/Reçus le 05/05/2019.
Les derniers poulets tracés à la date du 09/05/2019, correspondaient à un autre lot: 19123, DLC: le 11/05/2019.
2/Les articles Côtelettes royales et riz Djerbien étaient enregistrés dans la fiche de traçabilité, mais non retrouvés au niveau de la vente et au niveau de la casse, et cela à la date du 09/05/19.
3/Un morceau de pizza jambon fromage champignon, non vendu n'était pas retrouvé dans la casse.</t>
  </si>
  <si>
    <t>Absence de papier essuie-mains au niveau du poste lave-mains de la plonge.</t>
  </si>
  <si>
    <t>Assurer les prélèvements mensuels des températures pour chaque mois.</t>
  </si>
  <si>
    <t>1/Dépassement de la durée de vie pour un boudin de Jambon Mliha, entamé le 21/04/2019.
2/Dépassement du délai d'utilisation des matières premières pour des meules de fromages blancs Meriah:Sardaigne, Sicilien et Persil, ces produits ont été exposés le jour de l'audit alors que leurs DLC étaient le 12/05/2019.</t>
  </si>
  <si>
    <t>Assurer une identification de tous les boudins de charcuterie entamés.</t>
  </si>
  <si>
    <t>Faire évacuer cette enceinte et la réserver pour l'entreposage des produits finis.</t>
  </si>
  <si>
    <t>Dépassement de la durée de vie de 2 heures des barquettes de viandes hâchées. A midi, des barquettes entreposées aux alentours de 9 heures du matin n'étaient pas encore enlevées du meuble LS.</t>
  </si>
  <si>
    <t xml:space="preserve">Assurer l'enregistrement de la traçabilité de tous les articles exposés.
</t>
  </si>
  <si>
    <t>Absence de papier essuie mains au niveau du poste lave-mains du stand le jour de l'audit.</t>
  </si>
  <si>
    <t>Procéder à la réparation</t>
  </si>
  <si>
    <t>Stand Boucherie: La planche de découpe était fortement fissurée.</t>
  </si>
  <si>
    <t>Meuble trad.:
Température affichée: 2,2°C et vérifiée: 3,6°C
Meuble LS:
Température affichée: 0,1°C et mesurée 1,2°C.</t>
  </si>
  <si>
    <t>te</t>
  </si>
  <si>
    <t xml:space="preserve">Traiteur: Absence de support pour le produit au niveau de la station de nettoyage.
</t>
  </si>
  <si>
    <t>1/Revoir la fixation de cet élément.
2/Prévoir des éléments de rangement pour le matériel.</t>
  </si>
  <si>
    <t>Prévoir une protection des meubles d'exposition notamment le meuble froid.</t>
  </si>
  <si>
    <t>Utilisation du produit DEPTA DMD, or la procédure de nettoyage affichée, mentionne le produit AGRINET ASD.</t>
  </si>
  <si>
    <t>Eviter cette pratique, vu le risque de contamination croisée.
Entreposer ces produits dans une enceinte froide distincte, destinée pour cet effet.</t>
  </si>
  <si>
    <t>1/Dernier enregistrement de l'opération de la décontamination effectué le 04/05/2019.
Or, des laitues étaient retrouvées le jour de l'audit au niveau du meuble froid.
2/Dosage de l'eau de Javel non respectée: 1/2 gobelet pour 15 litres d'eau. (Voir photo).</t>
  </si>
  <si>
    <t xml:space="preserve">1/L'article Plat de côte avec os, emballé le 09/05 n'était pas tracé au niveau de la fiche de traçabilité LS;
2/La fiche d'enregistrement de la traçabilité Boucherie trad., de la date du 08/05, n'était pas disponible le jour de l'audit.
3/Manque de précision des quantités de parage utilisées pour la fabrication.
</t>
  </si>
  <si>
    <t>Les raviers des olives vertes et des olives à la marocaine étaient dépourvus de louches individuelles.</t>
  </si>
  <si>
    <t>Prévoir une louche individuelle pour chaque ravier.</t>
  </si>
  <si>
    <t>Prévoir des étagères de rangement pour le matériel.</t>
  </si>
  <si>
    <t>Le systèmes d'ouvertures à pédales des poubelles du rayon Boucherie et des vestiaires et de la salle de pause, étaient défaillants.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</si>
</sst>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41" fillId="0" borderId="4" xfId="0" applyFont="1" applyBorder="1" applyAlignment="1" applyProtection="1">
      <alignment wrapText="1"/>
      <protection locked="0"/>
    </xf>
    <xf numFmtId="0" fontId="37" fillId="0" borderId="2" xfId="0" applyFont="1" applyFill="1" applyBorder="1" applyAlignment="1" applyProtection="1">
      <alignment wrapText="1"/>
      <protection locked="0"/>
    </xf>
    <xf numFmtId="165" fontId="37" fillId="0" borderId="2" xfId="0" applyNumberFormat="1" applyFont="1" applyFill="1" applyBorder="1" applyAlignment="1" applyProtection="1">
      <alignment horizontal="left" wrapText="1"/>
      <protection hidden="1"/>
    </xf>
    <xf numFmtId="9" fontId="6" fillId="0" borderId="1" xfId="0" applyNumberFormat="1" applyFont="1" applyFill="1" applyBorder="1" applyAlignment="1" applyProtection="1">
      <alignment wrapText="1"/>
      <protection locked="0"/>
    </xf>
    <xf numFmtId="0" fontId="35" fillId="0" borderId="1" xfId="1" applyFont="1" applyBorder="1" applyAlignment="1" applyProtection="1">
      <alignment vertical="center" wrapText="1"/>
    </xf>
    <xf numFmtId="0" fontId="34" fillId="16" borderId="1" xfId="0" applyFont="1" applyFill="1" applyBorder="1" applyAlignment="1" applyProtection="1">
      <alignment horizontal="left" wrapText="1"/>
      <protection locked="0"/>
    </xf>
    <xf numFmtId="0" fontId="37" fillId="0" borderId="1" xfId="0" applyFont="1" applyFill="1" applyBorder="1" applyAlignment="1" applyProtection="1">
      <alignment horizontal="left" vertical="center" wrapText="1"/>
      <protection locked="0"/>
    </xf>
    <xf numFmtId="0" fontId="47" fillId="0" borderId="1" xfId="0" applyFont="1" applyBorder="1" applyAlignment="1" applyProtection="1">
      <alignment wrapText="1"/>
      <protection locked="0"/>
    </xf>
    <xf numFmtId="0" fontId="35" fillId="16" borderId="1" xfId="0" applyFont="1" applyFill="1" applyBorder="1" applyAlignment="1" applyProtection="1">
      <alignment horizontal="left" vertical="center" wrapText="1"/>
      <protection hidden="1"/>
    </xf>
    <xf numFmtId="0" fontId="35" fillId="16" borderId="4" xfId="0" applyFont="1" applyFill="1" applyBorder="1" applyAlignment="1" applyProtection="1">
      <alignment horizontal="left" vertical="center" wrapText="1"/>
      <protection hidden="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35" fillId="0" borderId="1" xfId="0" applyFont="1" applyFill="1" applyBorder="1" applyAlignment="1" applyProtection="1">
      <alignment horizontal="left" vertical="top" wrapText="1"/>
      <protection locked="0"/>
    </xf>
    <xf numFmtId="0" fontId="37" fillId="2" borderId="1" xfId="0" applyFont="1" applyFill="1" applyBorder="1" applyAlignment="1" applyProtection="1">
      <alignment horizontal="lef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0.52631578947368418</c:v>
                </c:pt>
                <c:pt idx="1">
                  <c:v>0.97222222222222221</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43842800"/>
        <c:axId val="-343836816"/>
      </c:barChart>
      <c:catAx>
        <c:axId val="-343842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836816"/>
        <c:crosses val="autoZero"/>
        <c:auto val="1"/>
        <c:lblAlgn val="ctr"/>
        <c:lblOffset val="100"/>
        <c:noMultiLvlLbl val="0"/>
      </c:catAx>
      <c:valAx>
        <c:axId val="-34383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842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0.70833333333333337</c:v>
                </c:pt>
                <c:pt idx="1">
                  <c:v>0.97826086956521741</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80093280"/>
        <c:axId val="-519000352"/>
      </c:barChart>
      <c:catAx>
        <c:axId val="-680093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9000352"/>
        <c:crosses val="autoZero"/>
        <c:auto val="1"/>
        <c:lblAlgn val="ctr"/>
        <c:lblOffset val="100"/>
        <c:noMultiLvlLbl val="0"/>
      </c:catAx>
      <c:valAx>
        <c:axId val="-51900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0093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0.6875</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73740336"/>
        <c:axId val="-673735440"/>
      </c:barChart>
      <c:catAx>
        <c:axId val="-673740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3735440"/>
        <c:crosses val="autoZero"/>
        <c:auto val="1"/>
        <c:lblAlgn val="ctr"/>
        <c:lblOffset val="100"/>
        <c:noMultiLvlLbl val="0"/>
      </c:catAx>
      <c:valAx>
        <c:axId val="-67373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3740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0.96052631578947367</c:v>
                </c:pt>
                <c:pt idx="1">
                  <c:v>1</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36659136"/>
        <c:axId val="-336658592"/>
      </c:barChart>
      <c:catAx>
        <c:axId val="-33665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58592"/>
        <c:crosses val="autoZero"/>
        <c:auto val="1"/>
        <c:lblAlgn val="ctr"/>
        <c:lblOffset val="100"/>
        <c:noMultiLvlLbl val="0"/>
      </c:catAx>
      <c:valAx>
        <c:axId val="-33665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665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0.71052631578947367</c:v>
                </c:pt>
                <c:pt idx="1">
                  <c:v>0.97058823529411764</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36647712"/>
        <c:axId val="-336648800"/>
      </c:barChart>
      <c:catAx>
        <c:axId val="-33664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48800"/>
        <c:crosses val="autoZero"/>
        <c:auto val="1"/>
        <c:lblAlgn val="ctr"/>
        <c:lblOffset val="100"/>
        <c:noMultiLvlLbl val="0"/>
      </c:catAx>
      <c:valAx>
        <c:axId val="-33664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664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0.8571428571428571</c:v>
                </c:pt>
                <c:pt idx="1">
                  <c:v>1</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36650432"/>
        <c:axId val="-336661312"/>
      </c:barChart>
      <c:catAx>
        <c:axId val="-336650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61312"/>
        <c:crosses val="autoZero"/>
        <c:auto val="1"/>
        <c:lblAlgn val="ctr"/>
        <c:lblOffset val="100"/>
        <c:noMultiLvlLbl val="0"/>
      </c:catAx>
      <c:valAx>
        <c:axId val="-33666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665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0.83471074380165289</c:v>
                </c:pt>
                <c:pt idx="1">
                  <c:v>0.82894736842105265</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36659680"/>
        <c:axId val="-336655872"/>
      </c:barChart>
      <c:catAx>
        <c:axId val="-33665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55872"/>
        <c:crosses val="autoZero"/>
        <c:auto val="1"/>
        <c:lblAlgn val="ctr"/>
        <c:lblOffset val="100"/>
        <c:noMultiLvlLbl val="0"/>
      </c:catAx>
      <c:valAx>
        <c:axId val="-33665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665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0.86065573770491799</c:v>
                </c:pt>
                <c:pt idx="1">
                  <c:v>0.8370473537604457</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36662400"/>
        <c:axId val="-336647168"/>
      </c:barChart>
      <c:catAx>
        <c:axId val="-33666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47168"/>
        <c:crosses val="autoZero"/>
        <c:auto val="1"/>
        <c:lblAlgn val="ctr"/>
        <c:lblOffset val="100"/>
        <c:noMultiLvlLbl val="0"/>
      </c:catAx>
      <c:valAx>
        <c:axId val="-33664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666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0.84768324075328549</c:v>
                </c:pt>
                <c:pt idx="1">
                  <c:v>0.83299736109074918</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36651520"/>
        <c:axId val="-336660768"/>
        <c:extLst/>
      </c:barChart>
      <c:catAx>
        <c:axId val="-3366515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60768"/>
        <c:crosses val="autoZero"/>
        <c:auto val="1"/>
        <c:lblAlgn val="ctr"/>
        <c:lblOffset val="100"/>
        <c:noMultiLvlLbl val="0"/>
      </c:catAx>
      <c:valAx>
        <c:axId val="-3366607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3665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0.64500000000000002</c:v>
                </c:pt>
                <c:pt idx="1">
                  <c:v>0.6645833333333333</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36652608"/>
        <c:axId val="-336652064"/>
        <c:extLst/>
      </c:barChart>
      <c:catAx>
        <c:axId val="-336652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52064"/>
        <c:crosses val="autoZero"/>
        <c:auto val="1"/>
        <c:lblAlgn val="ctr"/>
        <c:lblOffset val="100"/>
        <c:noMultiLvlLbl val="0"/>
      </c:catAx>
      <c:valAx>
        <c:axId val="-33665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36652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43845520"/>
        <c:axId val="-343844976"/>
      </c:barChart>
      <c:catAx>
        <c:axId val="-34384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844976"/>
        <c:crosses val="autoZero"/>
        <c:auto val="1"/>
        <c:lblAlgn val="ctr"/>
        <c:lblOffset val="100"/>
        <c:noMultiLvlLbl val="0"/>
      </c:catAx>
      <c:valAx>
        <c:axId val="-34384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84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0.875</c:v>
                </c:pt>
                <c:pt idx="1">
                  <c:v>0.97435897435897434</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43849328"/>
        <c:axId val="-343851504"/>
      </c:barChart>
      <c:catAx>
        <c:axId val="-34384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851504"/>
        <c:crosses val="autoZero"/>
        <c:auto val="1"/>
        <c:lblAlgn val="ctr"/>
        <c:lblOffset val="100"/>
        <c:noMultiLvlLbl val="0"/>
      </c:catAx>
      <c:valAx>
        <c:axId val="-34385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84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0.8571428571428571</c:v>
                </c:pt>
                <c:pt idx="1">
                  <c:v>0.39772727272727271</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343849872"/>
        <c:axId val="-343846608"/>
      </c:barChart>
      <c:catAx>
        <c:axId val="-34384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846608"/>
        <c:crosses val="autoZero"/>
        <c:auto val="1"/>
        <c:lblAlgn val="ctr"/>
        <c:lblOffset val="100"/>
        <c:noMultiLvlLbl val="0"/>
      </c:catAx>
      <c:valAx>
        <c:axId val="-34384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84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0.94594594594594594</c:v>
                </c:pt>
                <c:pt idx="1">
                  <c:v>0.72368421052631582</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43839536"/>
        <c:axId val="-343844432"/>
      </c:barChart>
      <c:catAx>
        <c:axId val="-34383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844432"/>
        <c:crosses val="autoZero"/>
        <c:auto val="1"/>
        <c:lblAlgn val="ctr"/>
        <c:lblOffset val="100"/>
        <c:noMultiLvlLbl val="0"/>
      </c:catAx>
      <c:valAx>
        <c:axId val="-34384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83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0.7978723404255319</c:v>
                </c:pt>
                <c:pt idx="1">
                  <c:v>0.92045454545454541</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45138144"/>
        <c:axId val="-445132704"/>
      </c:barChart>
      <c:catAx>
        <c:axId val="-445138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32704"/>
        <c:crosses val="autoZero"/>
        <c:auto val="1"/>
        <c:lblAlgn val="ctr"/>
        <c:lblOffset val="100"/>
        <c:noMultiLvlLbl val="0"/>
      </c:catAx>
      <c:valAx>
        <c:axId val="-44513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138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0.98717948717948723</c:v>
                </c:pt>
                <c:pt idx="1">
                  <c:v>0.98684210526315785</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45137056"/>
        <c:axId val="-445130528"/>
      </c:barChart>
      <c:catAx>
        <c:axId val="-44513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30528"/>
        <c:crosses val="autoZero"/>
        <c:auto val="1"/>
        <c:lblAlgn val="ctr"/>
        <c:lblOffset val="100"/>
        <c:noMultiLvlLbl val="0"/>
      </c:catAx>
      <c:valAx>
        <c:axId val="-44513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13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0.96551724137931039</c:v>
                </c:pt>
                <c:pt idx="1">
                  <c:v>0.74137931034482762</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45133248"/>
        <c:axId val="-445136512"/>
      </c:barChart>
      <c:catAx>
        <c:axId val="-44513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36512"/>
        <c:crosses val="autoZero"/>
        <c:auto val="1"/>
        <c:lblAlgn val="ctr"/>
        <c:lblOffset val="100"/>
        <c:noMultiLvlLbl val="0"/>
      </c:catAx>
      <c:valAx>
        <c:axId val="-445136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13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45127808"/>
        <c:axId val="-445126176"/>
      </c:barChart>
      <c:catAx>
        <c:axId val="-445127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26176"/>
        <c:crosses val="autoZero"/>
        <c:auto val="1"/>
        <c:lblAlgn val="ctr"/>
        <c:lblOffset val="100"/>
        <c:noMultiLvlLbl val="0"/>
      </c:catAx>
      <c:valAx>
        <c:axId val="-445126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12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B1" zoomScaleSheetLayoutView="100" workbookViewId="0">
      <selection activeCell="D25" sqref="D25"/>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7" t="s">
        <v>277</v>
      </c>
      <c r="B18" s="427"/>
      <c r="C18" s="427"/>
      <c r="D18" s="428" t="s">
        <v>478</v>
      </c>
      <c r="E18" s="428"/>
      <c r="F18" s="428"/>
      <c r="G18" s="428"/>
      <c r="H18" s="428"/>
      <c r="I18" s="428"/>
      <c r="J18" s="428"/>
      <c r="K18" s="428"/>
    </row>
    <row r="20" spans="1:11" ht="16.5" x14ac:dyDescent="0.3">
      <c r="A20" s="54"/>
      <c r="B20" s="49"/>
      <c r="C20" s="49"/>
      <c r="D20" s="49"/>
      <c r="E20" s="49"/>
      <c r="F20" s="49"/>
      <c r="G20" s="49"/>
      <c r="H20" s="49"/>
      <c r="I20" s="49"/>
    </row>
    <row r="21" spans="1:11" x14ac:dyDescent="0.25">
      <c r="A21" s="429" t="s">
        <v>278</v>
      </c>
      <c r="B21" s="429"/>
      <c r="C21" s="429"/>
      <c r="D21" s="429"/>
      <c r="E21" s="429"/>
      <c r="F21" s="429"/>
      <c r="G21" s="429"/>
      <c r="H21" s="429"/>
      <c r="I21" s="429"/>
      <c r="J21" s="429"/>
      <c r="K21" s="429"/>
    </row>
    <row r="22" spans="1:11" x14ac:dyDescent="0.25">
      <c r="A22" s="55"/>
      <c r="B22" s="50"/>
      <c r="C22" s="50"/>
      <c r="D22" s="49"/>
      <c r="E22" s="49"/>
      <c r="F22" s="49"/>
      <c r="G22" s="49"/>
      <c r="H22" s="49"/>
      <c r="I22" s="49"/>
    </row>
    <row r="23" spans="1:11" ht="42" customHeight="1" x14ac:dyDescent="0.25">
      <c r="A23" s="56" t="s">
        <v>279</v>
      </c>
      <c r="B23" s="430" t="s">
        <v>280</v>
      </c>
      <c r="C23" s="430"/>
      <c r="D23" s="49"/>
      <c r="E23" s="49"/>
      <c r="F23" s="49"/>
      <c r="G23" s="49"/>
      <c r="H23" s="49"/>
      <c r="I23" s="49"/>
      <c r="J23" s="48" t="str">
        <f>D18</f>
        <v>MANAR CITY</v>
      </c>
    </row>
    <row r="24" spans="1:11" ht="33" customHeight="1" x14ac:dyDescent="0.25">
      <c r="A24" s="57" t="s">
        <v>281</v>
      </c>
      <c r="B24" s="431">
        <f>AVERAGE('A1 Exploitation'!D730,'A1 Technique'!D199)</f>
        <v>0.84768324075328549</v>
      </c>
      <c r="C24" s="431"/>
      <c r="D24" s="49"/>
      <c r="E24" s="49"/>
      <c r="F24" s="49"/>
      <c r="G24" s="49"/>
      <c r="H24" s="49"/>
      <c r="I24" s="49"/>
    </row>
    <row r="25" spans="1:11" ht="33" customHeight="1" x14ac:dyDescent="0.25">
      <c r="A25" s="56" t="s">
        <v>282</v>
      </c>
      <c r="B25" s="431">
        <f>AVERAGE('A2 Exploitation'!D730,'A2 Technique'!D199)</f>
        <v>0.83299736109074918</v>
      </c>
      <c r="C25" s="431"/>
      <c r="D25" s="49"/>
      <c r="E25" s="49"/>
      <c r="F25" s="49"/>
      <c r="G25" s="49"/>
      <c r="H25" s="49"/>
      <c r="I25" s="49"/>
    </row>
    <row r="26" spans="1:11" ht="33" customHeight="1" x14ac:dyDescent="0.25">
      <c r="A26" s="57" t="s">
        <v>283</v>
      </c>
      <c r="B26" s="431" t="e">
        <f>AVERAGE('A3 Exploitation'!D730,'A3 Technique'!D199)</f>
        <v>#DIV/0!</v>
      </c>
      <c r="C26" s="431"/>
      <c r="D26" s="49"/>
      <c r="E26" s="49"/>
      <c r="F26" s="49"/>
      <c r="G26" s="49"/>
      <c r="H26" s="49"/>
      <c r="I26" s="49"/>
    </row>
    <row r="27" spans="1:11" ht="33" customHeight="1" x14ac:dyDescent="0.25">
      <c r="A27" s="57" t="s">
        <v>284</v>
      </c>
      <c r="B27" s="431" t="e">
        <f>AVERAGE('A4 Exploitation'!D730,'A4 Technique'!D199)</f>
        <v>#DIV/0!</v>
      </c>
      <c r="C27" s="431"/>
      <c r="D27" s="49"/>
      <c r="E27" s="49"/>
      <c r="F27" s="49"/>
      <c r="G27" s="49"/>
      <c r="H27" s="49"/>
      <c r="I27" s="49"/>
    </row>
    <row r="28" spans="1:11" ht="33" customHeight="1" x14ac:dyDescent="0.25">
      <c r="A28" s="56" t="s">
        <v>285</v>
      </c>
      <c r="B28" s="431"/>
      <c r="C28" s="431"/>
      <c r="D28" s="49"/>
      <c r="E28" s="49"/>
      <c r="F28" s="49"/>
      <c r="G28" s="49"/>
      <c r="H28" s="49"/>
      <c r="I28" s="49"/>
    </row>
    <row r="29" spans="1:11" ht="33" customHeight="1" x14ac:dyDescent="0.25">
      <c r="A29" s="56" t="s">
        <v>286</v>
      </c>
      <c r="B29" s="431"/>
      <c r="C29" s="431"/>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30" t="s">
        <v>287</v>
      </c>
      <c r="C33" s="430"/>
      <c r="D33" s="49"/>
      <c r="E33" s="49"/>
      <c r="F33" s="49"/>
      <c r="G33" s="49"/>
      <c r="H33" s="49"/>
      <c r="I33" s="49"/>
      <c r="J33" s="48" t="str">
        <f>D18</f>
        <v>MANAR CITY</v>
      </c>
    </row>
    <row r="34" spans="1:10" ht="33" customHeight="1" x14ac:dyDescent="0.25">
      <c r="A34" s="57" t="s">
        <v>281</v>
      </c>
      <c r="B34" s="431">
        <f>'A1 Exploitation'!D730</f>
        <v>0.86065573770491799</v>
      </c>
      <c r="C34" s="431"/>
      <c r="D34" s="49"/>
      <c r="E34" s="49"/>
      <c r="F34" s="49"/>
      <c r="G34" s="49"/>
      <c r="H34" s="49"/>
      <c r="I34" s="49"/>
    </row>
    <row r="35" spans="1:10" ht="33" customHeight="1" x14ac:dyDescent="0.25">
      <c r="A35" s="56" t="s">
        <v>282</v>
      </c>
      <c r="B35" s="431">
        <f>'A2 Exploitation'!D730</f>
        <v>0.8370473537604457</v>
      </c>
      <c r="C35" s="431"/>
      <c r="D35" s="49"/>
      <c r="E35" s="49"/>
      <c r="F35" s="49"/>
      <c r="G35" s="49"/>
      <c r="H35" s="49"/>
      <c r="I35" s="49"/>
    </row>
    <row r="36" spans="1:10" ht="33" customHeight="1" x14ac:dyDescent="0.25">
      <c r="A36" s="57" t="s">
        <v>283</v>
      </c>
      <c r="B36" s="431" t="e">
        <f>'A3 Exploitation'!D730</f>
        <v>#DIV/0!</v>
      </c>
      <c r="C36" s="431"/>
      <c r="D36" s="49"/>
      <c r="E36" s="49"/>
      <c r="F36" s="49"/>
      <c r="G36" s="49"/>
      <c r="H36" s="49"/>
      <c r="I36" s="49"/>
    </row>
    <row r="37" spans="1:10" ht="33" customHeight="1" x14ac:dyDescent="0.25">
      <c r="A37" s="57" t="s">
        <v>284</v>
      </c>
      <c r="B37" s="431" t="e">
        <f>'A4 Exploitation'!D730</f>
        <v>#DIV/0!</v>
      </c>
      <c r="C37" s="431"/>
      <c r="D37" s="49"/>
      <c r="E37" s="49"/>
      <c r="F37" s="49"/>
      <c r="G37" s="49"/>
      <c r="H37" s="49"/>
      <c r="I37" s="49"/>
    </row>
    <row r="38" spans="1:10" ht="33" customHeight="1" x14ac:dyDescent="0.25">
      <c r="A38" s="56" t="s">
        <v>285</v>
      </c>
      <c r="B38" s="431"/>
      <c r="C38" s="431"/>
      <c r="D38" s="49"/>
      <c r="E38" s="49"/>
      <c r="F38" s="49"/>
      <c r="G38" s="49"/>
      <c r="H38" s="49"/>
      <c r="I38" s="49"/>
    </row>
    <row r="39" spans="1:10" ht="33" customHeight="1" x14ac:dyDescent="0.25">
      <c r="A39" s="56" t="s">
        <v>286</v>
      </c>
      <c r="B39" s="431"/>
      <c r="C39" s="431"/>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2" t="s">
        <v>288</v>
      </c>
      <c r="C42" s="432"/>
      <c r="D42" s="49"/>
      <c r="E42" s="49"/>
      <c r="F42" s="49"/>
      <c r="G42" s="49"/>
      <c r="H42" s="49"/>
      <c r="I42" s="49"/>
      <c r="J42" s="48" t="str">
        <f>D18</f>
        <v>MANAR CITY</v>
      </c>
    </row>
    <row r="43" spans="1:10" ht="33" customHeight="1" x14ac:dyDescent="0.25">
      <c r="A43" s="57" t="s">
        <v>281</v>
      </c>
      <c r="B43" s="431">
        <f>AVERAGE('A1 Exploitation'!D728, 'A1 Technique'!D197)</f>
        <v>0.64500000000000002</v>
      </c>
      <c r="C43" s="431"/>
      <c r="D43" s="49"/>
      <c r="E43" s="49"/>
      <c r="F43" s="49"/>
      <c r="G43" s="49"/>
      <c r="H43" s="49"/>
      <c r="I43" s="49"/>
    </row>
    <row r="44" spans="1:10" ht="33" customHeight="1" x14ac:dyDescent="0.25">
      <c r="A44" s="56" t="s">
        <v>282</v>
      </c>
      <c r="B44" s="431">
        <f>AVERAGE('A2 Exploitation'!D728, 'A2 Technique'!D197)</f>
        <v>0.6645833333333333</v>
      </c>
      <c r="C44" s="431"/>
      <c r="D44" s="49"/>
      <c r="E44" s="49"/>
      <c r="F44" s="49"/>
      <c r="G44" s="49"/>
      <c r="H44" s="49"/>
      <c r="I44" s="49"/>
    </row>
    <row r="45" spans="1:10" ht="33" customHeight="1" x14ac:dyDescent="0.25">
      <c r="A45" s="57" t="s">
        <v>283</v>
      </c>
      <c r="B45" s="431" t="e">
        <f>AVERAGE('A3 Exploitation'!D728, 'A3 Technique'!D197)</f>
        <v>#DIV/0!</v>
      </c>
      <c r="C45" s="431"/>
      <c r="D45" s="49"/>
      <c r="E45" s="49"/>
      <c r="F45" s="49"/>
      <c r="G45" s="49"/>
      <c r="H45" s="49"/>
      <c r="I45" s="49"/>
    </row>
    <row r="46" spans="1:10" ht="33" customHeight="1" x14ac:dyDescent="0.25">
      <c r="A46" s="57" t="s">
        <v>284</v>
      </c>
      <c r="B46" s="431" t="e">
        <f>AVERAGE('A4 Exploitation'!D728, 'A4 Technique'!D197)</f>
        <v>#DIV/0!</v>
      </c>
      <c r="C46" s="431"/>
      <c r="D46" s="49"/>
      <c r="E46" s="49"/>
      <c r="F46" s="49"/>
      <c r="G46" s="49"/>
      <c r="H46" s="49"/>
      <c r="I46" s="49"/>
    </row>
    <row r="47" spans="1:10" ht="33" customHeight="1" x14ac:dyDescent="0.25">
      <c r="A47" s="56" t="s">
        <v>285</v>
      </c>
      <c r="B47" s="431"/>
      <c r="C47" s="431"/>
      <c r="D47" s="49"/>
      <c r="E47" s="49"/>
      <c r="F47" s="49"/>
      <c r="G47" s="49"/>
      <c r="H47" s="49"/>
      <c r="I47" s="49"/>
    </row>
    <row r="48" spans="1:10" ht="33" customHeight="1" x14ac:dyDescent="0.25">
      <c r="A48" s="56" t="s">
        <v>286</v>
      </c>
      <c r="B48" s="431"/>
      <c r="C48" s="431"/>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30" t="s">
        <v>289</v>
      </c>
      <c r="C51" s="430"/>
      <c r="D51" s="49"/>
      <c r="E51" s="49"/>
      <c r="F51" s="49"/>
      <c r="G51" s="49"/>
      <c r="H51" s="49"/>
      <c r="I51" s="49"/>
      <c r="J51" s="48" t="str">
        <f>D18</f>
        <v>MANAR CITY</v>
      </c>
    </row>
    <row r="52" spans="1:10" ht="33" customHeight="1" x14ac:dyDescent="0.25">
      <c r="A52" s="57" t="s">
        <v>281</v>
      </c>
      <c r="B52" s="433">
        <f>'A1 Exploitation'!D48</f>
        <v>0.52631578947368418</v>
      </c>
      <c r="C52" s="433"/>
      <c r="D52" s="49"/>
      <c r="E52" s="49"/>
      <c r="F52" s="49"/>
      <c r="G52" s="49"/>
      <c r="H52" s="49"/>
      <c r="I52" s="49"/>
    </row>
    <row r="53" spans="1:10" ht="33" customHeight="1" x14ac:dyDescent="0.25">
      <c r="A53" s="56" t="s">
        <v>282</v>
      </c>
      <c r="B53" s="433">
        <f>'A2 Exploitation'!D48</f>
        <v>0.97222222222222221</v>
      </c>
      <c r="C53" s="433"/>
      <c r="D53" s="49"/>
      <c r="E53" s="49"/>
      <c r="F53" s="49"/>
      <c r="G53" s="49"/>
      <c r="H53" s="49"/>
      <c r="I53" s="49"/>
    </row>
    <row r="54" spans="1:10" ht="33" customHeight="1" x14ac:dyDescent="0.25">
      <c r="A54" s="57" t="s">
        <v>283</v>
      </c>
      <c r="B54" s="433" t="e">
        <f>'A3 Exploitation'!D48</f>
        <v>#DIV/0!</v>
      </c>
      <c r="C54" s="433"/>
      <c r="D54" s="49"/>
      <c r="E54" s="49"/>
      <c r="F54" s="49"/>
      <c r="G54" s="49"/>
      <c r="H54" s="49"/>
      <c r="I54" s="49"/>
    </row>
    <row r="55" spans="1:10" ht="33" customHeight="1" x14ac:dyDescent="0.25">
      <c r="A55" s="57" t="s">
        <v>284</v>
      </c>
      <c r="B55" s="433" t="e">
        <f>'A4 Exploitation'!D48</f>
        <v>#DIV/0!</v>
      </c>
      <c r="C55" s="433"/>
      <c r="D55" s="49"/>
      <c r="E55" s="49"/>
      <c r="F55" s="49"/>
      <c r="G55" s="49"/>
      <c r="H55" s="49"/>
      <c r="I55" s="49"/>
    </row>
    <row r="56" spans="1:10" ht="33" customHeight="1" x14ac:dyDescent="0.25">
      <c r="A56" s="56" t="s">
        <v>285</v>
      </c>
      <c r="B56" s="433"/>
      <c r="C56" s="433"/>
      <c r="D56" s="49"/>
      <c r="E56" s="49"/>
      <c r="F56" s="49"/>
      <c r="G56" s="49"/>
      <c r="H56" s="49"/>
      <c r="I56" s="49"/>
    </row>
    <row r="57" spans="1:10" ht="33" customHeight="1" x14ac:dyDescent="0.25">
      <c r="A57" s="56" t="s">
        <v>286</v>
      </c>
      <c r="B57" s="433"/>
      <c r="C57" s="433"/>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30" t="s">
        <v>290</v>
      </c>
      <c r="C60" s="430"/>
      <c r="D60" s="49"/>
      <c r="E60" s="49"/>
      <c r="F60" s="49"/>
      <c r="G60" s="49"/>
      <c r="H60" s="49"/>
      <c r="I60" s="49"/>
      <c r="J60" s="48" t="str">
        <f>D18</f>
        <v>MANAR CITY</v>
      </c>
    </row>
    <row r="61" spans="1:10" ht="33" customHeight="1" x14ac:dyDescent="0.25">
      <c r="A61" s="57" t="s">
        <v>281</v>
      </c>
      <c r="B61" s="431" t="e">
        <f>'A1 Exploitation'!D131</f>
        <v>#DIV/0!</v>
      </c>
      <c r="C61" s="431"/>
      <c r="D61" s="49"/>
      <c r="E61" s="49"/>
      <c r="F61" s="49"/>
      <c r="G61" s="49"/>
      <c r="H61" s="49"/>
      <c r="I61" s="49"/>
    </row>
    <row r="62" spans="1:10" ht="33" customHeight="1" x14ac:dyDescent="0.25">
      <c r="A62" s="56" t="s">
        <v>282</v>
      </c>
      <c r="B62" s="431" t="e">
        <f>'A2 Exploitation'!D131</f>
        <v>#DIV/0!</v>
      </c>
      <c r="C62" s="431"/>
      <c r="D62" s="49"/>
      <c r="E62" s="49"/>
      <c r="F62" s="49"/>
      <c r="G62" s="49"/>
      <c r="H62" s="49"/>
      <c r="I62" s="49"/>
    </row>
    <row r="63" spans="1:10" ht="33" customHeight="1" x14ac:dyDescent="0.25">
      <c r="A63" s="57" t="s">
        <v>283</v>
      </c>
      <c r="B63" s="431" t="e">
        <f>'A3 Exploitation'!D131</f>
        <v>#DIV/0!</v>
      </c>
      <c r="C63" s="431"/>
      <c r="D63" s="49"/>
      <c r="E63" s="49"/>
      <c r="F63" s="49"/>
      <c r="G63" s="49"/>
      <c r="H63" s="49"/>
      <c r="I63" s="49"/>
    </row>
    <row r="64" spans="1:10" ht="33" customHeight="1" x14ac:dyDescent="0.25">
      <c r="A64" s="57" t="s">
        <v>284</v>
      </c>
      <c r="B64" s="431" t="e">
        <f>'A4 Exploitation'!D131</f>
        <v>#DIV/0!</v>
      </c>
      <c r="C64" s="431"/>
      <c r="D64" s="49"/>
      <c r="E64" s="49"/>
      <c r="F64" s="49"/>
      <c r="G64" s="49"/>
      <c r="H64" s="49"/>
      <c r="I64" s="49"/>
    </row>
    <row r="65" spans="1:10" ht="33" customHeight="1" x14ac:dyDescent="0.25">
      <c r="A65" s="56" t="s">
        <v>285</v>
      </c>
      <c r="B65" s="431"/>
      <c r="C65" s="431"/>
      <c r="D65" s="49"/>
      <c r="E65" s="49"/>
      <c r="F65" s="49"/>
      <c r="G65" s="49"/>
      <c r="H65" s="49"/>
      <c r="I65" s="49"/>
    </row>
    <row r="66" spans="1:10" ht="33" customHeight="1" x14ac:dyDescent="0.25">
      <c r="A66" s="56" t="s">
        <v>286</v>
      </c>
      <c r="B66" s="431"/>
      <c r="C66" s="431"/>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30" t="s">
        <v>464</v>
      </c>
      <c r="C69" s="430"/>
      <c r="D69" s="49"/>
      <c r="E69" s="49"/>
      <c r="F69" s="49"/>
      <c r="G69" s="49"/>
      <c r="H69" s="49"/>
      <c r="I69" s="49"/>
      <c r="J69" s="48" t="str">
        <f>D18</f>
        <v>MANAR CITY</v>
      </c>
    </row>
    <row r="70" spans="1:10" ht="33" customHeight="1" x14ac:dyDescent="0.25">
      <c r="A70" s="57" t="s">
        <v>281</v>
      </c>
      <c r="B70" s="431">
        <f>'A1 Exploitation'!D187</f>
        <v>0.875</v>
      </c>
      <c r="C70" s="431"/>
      <c r="D70" s="49"/>
      <c r="E70" s="49"/>
      <c r="F70" s="49"/>
      <c r="G70" s="49"/>
      <c r="H70" s="49"/>
      <c r="I70" s="49"/>
    </row>
    <row r="71" spans="1:10" ht="33" customHeight="1" x14ac:dyDescent="0.25">
      <c r="A71" s="56" t="s">
        <v>282</v>
      </c>
      <c r="B71" s="431">
        <f>'A2 Exploitation'!D187</f>
        <v>0.97435897435897434</v>
      </c>
      <c r="C71" s="431"/>
      <c r="D71" s="49"/>
      <c r="E71" s="49"/>
      <c r="F71" s="49"/>
      <c r="G71" s="49"/>
      <c r="H71" s="49"/>
      <c r="I71" s="49"/>
    </row>
    <row r="72" spans="1:10" ht="33" customHeight="1" x14ac:dyDescent="0.25">
      <c r="A72" s="57" t="s">
        <v>283</v>
      </c>
      <c r="B72" s="431" t="e">
        <f>'A3 Exploitation'!D187</f>
        <v>#DIV/0!</v>
      </c>
      <c r="C72" s="431"/>
      <c r="D72" s="49"/>
      <c r="E72" s="49"/>
      <c r="F72" s="49"/>
      <c r="G72" s="49"/>
      <c r="H72" s="49"/>
      <c r="I72" s="49"/>
    </row>
    <row r="73" spans="1:10" ht="33" customHeight="1" x14ac:dyDescent="0.25">
      <c r="A73" s="57" t="s">
        <v>284</v>
      </c>
      <c r="B73" s="431" t="e">
        <f>'A4 Exploitation'!D187</f>
        <v>#DIV/0!</v>
      </c>
      <c r="C73" s="431"/>
      <c r="D73" s="49"/>
      <c r="E73" s="49"/>
      <c r="F73" s="49"/>
      <c r="G73" s="49"/>
      <c r="H73" s="49"/>
      <c r="I73" s="49"/>
    </row>
    <row r="74" spans="1:10" ht="33" customHeight="1" x14ac:dyDescent="0.25">
      <c r="A74" s="56" t="s">
        <v>285</v>
      </c>
      <c r="B74" s="431"/>
      <c r="C74" s="431"/>
      <c r="D74" s="49"/>
      <c r="E74" s="49"/>
      <c r="F74" s="49"/>
      <c r="G74" s="49"/>
      <c r="H74" s="49"/>
      <c r="I74" s="49"/>
    </row>
    <row r="75" spans="1:10" ht="33" customHeight="1" x14ac:dyDescent="0.25">
      <c r="A75" s="56" t="s">
        <v>286</v>
      </c>
      <c r="B75" s="431"/>
      <c r="C75" s="431"/>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30" t="s">
        <v>465</v>
      </c>
      <c r="C78" s="430"/>
      <c r="D78" s="49"/>
      <c r="E78" s="49"/>
      <c r="F78" s="49"/>
      <c r="G78" s="49"/>
      <c r="H78" s="49"/>
      <c r="I78" s="49"/>
      <c r="J78" s="48" t="str">
        <f>D18</f>
        <v>MANAR CITY</v>
      </c>
    </row>
    <row r="79" spans="1:10" ht="33" customHeight="1" x14ac:dyDescent="0.25">
      <c r="A79" s="57" t="s">
        <v>281</v>
      </c>
      <c r="B79" s="431">
        <f>'A1 Exploitation'!D249</f>
        <v>0.8571428571428571</v>
      </c>
      <c r="C79" s="431"/>
      <c r="D79" s="49"/>
      <c r="E79" s="49"/>
      <c r="F79" s="49"/>
      <c r="G79" s="49"/>
      <c r="H79" s="49"/>
      <c r="I79" s="49"/>
    </row>
    <row r="80" spans="1:10" ht="33" customHeight="1" x14ac:dyDescent="0.25">
      <c r="A80" s="56" t="s">
        <v>282</v>
      </c>
      <c r="B80" s="431">
        <f>'A2 Exploitation'!D249</f>
        <v>0.39772727272727271</v>
      </c>
      <c r="C80" s="431"/>
      <c r="D80" s="49"/>
      <c r="E80" s="49"/>
      <c r="F80" s="49"/>
      <c r="G80" s="49"/>
      <c r="H80" s="49"/>
      <c r="I80" s="49"/>
    </row>
    <row r="81" spans="1:10" ht="33" customHeight="1" x14ac:dyDescent="0.25">
      <c r="A81" s="57" t="s">
        <v>283</v>
      </c>
      <c r="B81" s="431" t="e">
        <f>'A3 Exploitation'!D249</f>
        <v>#DIV/0!</v>
      </c>
      <c r="C81" s="431"/>
      <c r="D81" s="49"/>
      <c r="E81" s="49"/>
      <c r="F81" s="49"/>
      <c r="G81" s="49"/>
      <c r="H81" s="49"/>
      <c r="I81" s="49"/>
    </row>
    <row r="82" spans="1:10" ht="33" customHeight="1" x14ac:dyDescent="0.25">
      <c r="A82" s="57" t="s">
        <v>284</v>
      </c>
      <c r="B82" s="431" t="e">
        <f>'A4 Exploitation'!D249</f>
        <v>#DIV/0!</v>
      </c>
      <c r="C82" s="431"/>
      <c r="D82" s="49"/>
      <c r="E82" s="49"/>
      <c r="F82" s="49"/>
      <c r="G82" s="49"/>
      <c r="H82" s="49"/>
      <c r="I82" s="49"/>
    </row>
    <row r="83" spans="1:10" ht="33" customHeight="1" x14ac:dyDescent="0.25">
      <c r="A83" s="56" t="s">
        <v>285</v>
      </c>
      <c r="B83" s="431"/>
      <c r="C83" s="431"/>
      <c r="D83" s="49"/>
      <c r="E83" s="49"/>
      <c r="F83" s="49"/>
      <c r="G83" s="49"/>
      <c r="H83" s="49"/>
      <c r="I83" s="49"/>
    </row>
    <row r="84" spans="1:10" ht="33" customHeight="1" x14ac:dyDescent="0.25">
      <c r="A84" s="56" t="s">
        <v>286</v>
      </c>
      <c r="B84" s="431"/>
      <c r="C84" s="431"/>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30" t="s">
        <v>466</v>
      </c>
      <c r="C87" s="430"/>
      <c r="D87" s="49"/>
      <c r="E87" s="49"/>
      <c r="F87" s="49"/>
      <c r="G87" s="49"/>
      <c r="H87" s="49"/>
      <c r="I87" s="49"/>
      <c r="J87" s="48" t="str">
        <f>D18</f>
        <v>MANAR CITY</v>
      </c>
    </row>
    <row r="88" spans="1:10" ht="33" customHeight="1" x14ac:dyDescent="0.25">
      <c r="A88" s="57" t="s">
        <v>281</v>
      </c>
      <c r="B88" s="431">
        <f>'A1 Exploitation'!D304</f>
        <v>0.94594594594594594</v>
      </c>
      <c r="C88" s="431"/>
      <c r="D88" s="49"/>
      <c r="E88" s="49"/>
      <c r="F88" s="49"/>
      <c r="G88" s="49"/>
      <c r="H88" s="49"/>
      <c r="I88" s="49"/>
    </row>
    <row r="89" spans="1:10" ht="33" customHeight="1" x14ac:dyDescent="0.25">
      <c r="A89" s="56" t="s">
        <v>282</v>
      </c>
      <c r="B89" s="431">
        <f>'A2 Exploitation'!D304</f>
        <v>0.72368421052631582</v>
      </c>
      <c r="C89" s="431"/>
      <c r="D89" s="49"/>
      <c r="E89" s="49"/>
      <c r="F89" s="49"/>
      <c r="G89" s="49"/>
      <c r="H89" s="49"/>
      <c r="I89" s="49"/>
    </row>
    <row r="90" spans="1:10" ht="33" customHeight="1" x14ac:dyDescent="0.25">
      <c r="A90" s="57" t="s">
        <v>283</v>
      </c>
      <c r="B90" s="431" t="e">
        <f>'A3 Exploitation'!D304</f>
        <v>#DIV/0!</v>
      </c>
      <c r="C90" s="431"/>
      <c r="D90" s="49"/>
      <c r="E90" s="49"/>
      <c r="F90" s="49"/>
      <c r="G90" s="49"/>
      <c r="H90" s="49"/>
      <c r="I90" s="49"/>
    </row>
    <row r="91" spans="1:10" ht="33" customHeight="1" x14ac:dyDescent="0.25">
      <c r="A91" s="57" t="s">
        <v>284</v>
      </c>
      <c r="B91" s="431" t="e">
        <f>'A4 Exploitation'!D304</f>
        <v>#DIV/0!</v>
      </c>
      <c r="C91" s="431"/>
      <c r="D91" s="49"/>
      <c r="E91" s="49"/>
      <c r="F91" s="49"/>
      <c r="G91" s="49"/>
      <c r="H91" s="49"/>
      <c r="I91" s="49"/>
    </row>
    <row r="92" spans="1:10" ht="33" customHeight="1" x14ac:dyDescent="0.25">
      <c r="A92" s="56" t="s">
        <v>285</v>
      </c>
      <c r="B92" s="431"/>
      <c r="C92" s="431"/>
      <c r="D92" s="49"/>
      <c r="E92" s="49"/>
      <c r="F92" s="49"/>
      <c r="G92" s="49"/>
      <c r="H92" s="49"/>
      <c r="I92" s="49"/>
    </row>
    <row r="93" spans="1:10" ht="33" customHeight="1" x14ac:dyDescent="0.25">
      <c r="A93" s="56" t="s">
        <v>286</v>
      </c>
      <c r="B93" s="431"/>
      <c r="C93" s="431"/>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30" t="s">
        <v>467</v>
      </c>
      <c r="C96" s="430"/>
      <c r="D96" s="49"/>
      <c r="E96" s="49"/>
      <c r="F96" s="49"/>
      <c r="G96" s="49"/>
      <c r="H96" s="49"/>
      <c r="I96" s="49"/>
      <c r="J96" s="48" t="str">
        <f>D18</f>
        <v>MANAR CITY</v>
      </c>
    </row>
    <row r="97" spans="1:10" ht="33" customHeight="1" x14ac:dyDescent="0.25">
      <c r="A97" s="57" t="s">
        <v>281</v>
      </c>
      <c r="B97" s="431">
        <f>'A1 Exploitation'!D371</f>
        <v>0.7978723404255319</v>
      </c>
      <c r="C97" s="431"/>
      <c r="D97" s="49"/>
      <c r="E97" s="49"/>
      <c r="F97" s="49"/>
      <c r="G97" s="49"/>
      <c r="H97" s="49"/>
      <c r="I97" s="49"/>
    </row>
    <row r="98" spans="1:10" ht="33" customHeight="1" x14ac:dyDescent="0.25">
      <c r="A98" s="56" t="s">
        <v>282</v>
      </c>
      <c r="B98" s="431">
        <f>'A2 Exploitation'!D371</f>
        <v>0.92045454545454541</v>
      </c>
      <c r="C98" s="431"/>
      <c r="D98" s="49"/>
      <c r="E98" s="49"/>
      <c r="F98" s="49"/>
      <c r="G98" s="49"/>
      <c r="H98" s="49"/>
      <c r="I98" s="49"/>
    </row>
    <row r="99" spans="1:10" ht="33" customHeight="1" x14ac:dyDescent="0.25">
      <c r="A99" s="57" t="s">
        <v>283</v>
      </c>
      <c r="B99" s="431" t="e">
        <f>'A3 Exploitation'!D371</f>
        <v>#DIV/0!</v>
      </c>
      <c r="C99" s="431"/>
      <c r="D99" s="49"/>
      <c r="E99" s="49"/>
      <c r="F99" s="49"/>
      <c r="G99" s="49"/>
      <c r="H99" s="49"/>
      <c r="I99" s="49"/>
    </row>
    <row r="100" spans="1:10" ht="33" customHeight="1" x14ac:dyDescent="0.25">
      <c r="A100" s="57" t="s">
        <v>284</v>
      </c>
      <c r="B100" s="431" t="e">
        <f>'A4 Exploitation'!D371</f>
        <v>#DIV/0!</v>
      </c>
      <c r="C100" s="431"/>
      <c r="D100" s="49"/>
      <c r="E100" s="49"/>
      <c r="F100" s="49"/>
      <c r="G100" s="49"/>
      <c r="H100" s="49"/>
      <c r="I100" s="49"/>
    </row>
    <row r="101" spans="1:10" ht="33" customHeight="1" x14ac:dyDescent="0.25">
      <c r="A101" s="56" t="s">
        <v>285</v>
      </c>
      <c r="B101" s="431"/>
      <c r="C101" s="431"/>
      <c r="D101" s="49"/>
      <c r="E101" s="49"/>
      <c r="F101" s="49"/>
      <c r="G101" s="49"/>
      <c r="H101" s="49"/>
      <c r="I101" s="49"/>
    </row>
    <row r="102" spans="1:10" ht="33" customHeight="1" x14ac:dyDescent="0.25">
      <c r="A102" s="56" t="s">
        <v>286</v>
      </c>
      <c r="B102" s="431"/>
      <c r="C102" s="431"/>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30" t="s">
        <v>468</v>
      </c>
      <c r="C105" s="430"/>
      <c r="D105" s="49"/>
      <c r="E105" s="49"/>
      <c r="F105" s="49"/>
      <c r="G105" s="49"/>
      <c r="H105" s="49"/>
      <c r="I105" s="49"/>
      <c r="J105" s="48" t="str">
        <f>D18</f>
        <v>MANAR CITY</v>
      </c>
    </row>
    <row r="106" spans="1:10" ht="33" customHeight="1" x14ac:dyDescent="0.25">
      <c r="A106" s="57" t="s">
        <v>281</v>
      </c>
      <c r="B106" s="431">
        <f>'A1 Exploitation'!D429</f>
        <v>0.98717948717948723</v>
      </c>
      <c r="C106" s="431"/>
      <c r="D106" s="49"/>
      <c r="E106" s="49"/>
      <c r="F106" s="49"/>
      <c r="G106" s="49"/>
      <c r="H106" s="49"/>
      <c r="I106" s="49"/>
    </row>
    <row r="107" spans="1:10" ht="33" customHeight="1" x14ac:dyDescent="0.25">
      <c r="A107" s="56" t="s">
        <v>282</v>
      </c>
      <c r="B107" s="431">
        <f>'A2 Exploitation'!D429</f>
        <v>0.98684210526315785</v>
      </c>
      <c r="C107" s="431"/>
      <c r="D107" s="49"/>
      <c r="E107" s="49"/>
      <c r="F107" s="49"/>
      <c r="G107" s="49"/>
      <c r="H107" s="49"/>
      <c r="I107" s="49"/>
    </row>
    <row r="108" spans="1:10" ht="33" customHeight="1" x14ac:dyDescent="0.25">
      <c r="A108" s="57" t="s">
        <v>283</v>
      </c>
      <c r="B108" s="431" t="e">
        <f>'A3 Exploitation'!D429</f>
        <v>#DIV/0!</v>
      </c>
      <c r="C108" s="431"/>
      <c r="D108" s="49"/>
      <c r="E108" s="49"/>
      <c r="F108" s="49"/>
      <c r="G108" s="49"/>
      <c r="H108" s="49"/>
      <c r="I108" s="49"/>
    </row>
    <row r="109" spans="1:10" ht="33" customHeight="1" x14ac:dyDescent="0.25">
      <c r="A109" s="57" t="s">
        <v>284</v>
      </c>
      <c r="B109" s="431" t="e">
        <f>'A4 Exploitation'!D429</f>
        <v>#DIV/0!</v>
      </c>
      <c r="C109" s="431"/>
      <c r="D109" s="49"/>
      <c r="E109" s="49"/>
      <c r="F109" s="49"/>
      <c r="G109" s="49"/>
      <c r="H109" s="49"/>
      <c r="I109" s="49"/>
    </row>
    <row r="110" spans="1:10" ht="33" customHeight="1" x14ac:dyDescent="0.25">
      <c r="A110" s="56" t="s">
        <v>285</v>
      </c>
      <c r="B110" s="431"/>
      <c r="C110" s="431"/>
      <c r="D110" s="49"/>
      <c r="E110" s="49"/>
      <c r="F110" s="49"/>
      <c r="G110" s="49"/>
      <c r="H110" s="49"/>
      <c r="I110" s="49"/>
    </row>
    <row r="111" spans="1:10" ht="33" customHeight="1" x14ac:dyDescent="0.25">
      <c r="A111" s="56" t="s">
        <v>286</v>
      </c>
      <c r="B111" s="431"/>
      <c r="C111" s="431"/>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30" t="s">
        <v>469</v>
      </c>
      <c r="C114" s="430"/>
      <c r="D114" s="49"/>
      <c r="E114" s="49"/>
      <c r="F114" s="49"/>
      <c r="G114" s="49"/>
      <c r="H114" s="49"/>
      <c r="I114" s="49"/>
      <c r="J114" s="48" t="str">
        <f>D18</f>
        <v>MANAR CITY</v>
      </c>
    </row>
    <row r="115" spans="1:10" ht="33" customHeight="1" x14ac:dyDescent="0.25">
      <c r="A115" s="57" t="s">
        <v>281</v>
      </c>
      <c r="B115" s="431">
        <f>'A1 Exploitation'!D476</f>
        <v>0.96551724137931039</v>
      </c>
      <c r="C115" s="431"/>
      <c r="D115" s="49"/>
      <c r="E115" s="49"/>
      <c r="F115" s="49"/>
      <c r="G115" s="49"/>
      <c r="H115" s="49"/>
      <c r="I115" s="49"/>
    </row>
    <row r="116" spans="1:10" ht="33" customHeight="1" x14ac:dyDescent="0.25">
      <c r="A116" s="56" t="s">
        <v>282</v>
      </c>
      <c r="B116" s="431">
        <f>'A2 Exploitation'!D476</f>
        <v>0.74137931034482762</v>
      </c>
      <c r="C116" s="431"/>
      <c r="D116" s="49"/>
      <c r="E116" s="49"/>
      <c r="F116" s="49"/>
      <c r="G116" s="49"/>
      <c r="H116" s="49"/>
      <c r="I116" s="49"/>
    </row>
    <row r="117" spans="1:10" ht="33" customHeight="1" x14ac:dyDescent="0.25">
      <c r="A117" s="57" t="s">
        <v>283</v>
      </c>
      <c r="B117" s="431" t="e">
        <f>'A3 Exploitation'!D476</f>
        <v>#DIV/0!</v>
      </c>
      <c r="C117" s="431"/>
      <c r="D117" s="49"/>
      <c r="E117" s="49"/>
      <c r="F117" s="49"/>
      <c r="G117" s="49"/>
      <c r="H117" s="49"/>
      <c r="I117" s="49"/>
    </row>
    <row r="118" spans="1:10" ht="33" customHeight="1" x14ac:dyDescent="0.25">
      <c r="A118" s="57" t="s">
        <v>284</v>
      </c>
      <c r="B118" s="431" t="e">
        <f>'A4 Exploitation'!D476</f>
        <v>#DIV/0!</v>
      </c>
      <c r="C118" s="431"/>
      <c r="D118" s="49"/>
      <c r="E118" s="49"/>
      <c r="F118" s="49"/>
      <c r="G118" s="49"/>
      <c r="H118" s="49"/>
      <c r="I118" s="49"/>
    </row>
    <row r="119" spans="1:10" ht="33" customHeight="1" x14ac:dyDescent="0.25">
      <c r="A119" s="56" t="s">
        <v>285</v>
      </c>
      <c r="B119" s="431"/>
      <c r="C119" s="431"/>
      <c r="D119" s="49"/>
      <c r="E119" s="49"/>
      <c r="F119" s="49"/>
      <c r="G119" s="49"/>
      <c r="H119" s="49"/>
      <c r="I119" s="49"/>
    </row>
    <row r="120" spans="1:10" ht="33" customHeight="1" x14ac:dyDescent="0.25">
      <c r="A120" s="56" t="s">
        <v>286</v>
      </c>
      <c r="B120" s="431"/>
      <c r="C120" s="431"/>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30" t="s">
        <v>470</v>
      </c>
      <c r="C123" s="430"/>
      <c r="D123" s="49"/>
      <c r="E123" s="49"/>
      <c r="F123" s="49"/>
      <c r="G123" s="49"/>
      <c r="H123" s="49"/>
      <c r="I123" s="49"/>
      <c r="J123" s="48" t="str">
        <f>D18</f>
        <v>MANAR CITY</v>
      </c>
    </row>
    <row r="124" spans="1:10" ht="33" customHeight="1" x14ac:dyDescent="0.25">
      <c r="A124" s="57" t="s">
        <v>281</v>
      </c>
      <c r="B124" s="431">
        <f>'A1 Exploitation'!D527</f>
        <v>0</v>
      </c>
      <c r="C124" s="431"/>
      <c r="D124" s="49"/>
      <c r="E124" s="49"/>
      <c r="F124" s="49"/>
      <c r="G124" s="49"/>
      <c r="H124" s="49"/>
      <c r="I124" s="49"/>
    </row>
    <row r="125" spans="1:10" ht="33" customHeight="1" x14ac:dyDescent="0.25">
      <c r="A125" s="56" t="s">
        <v>282</v>
      </c>
      <c r="B125" s="431" t="e">
        <f>'A2 Exploitation'!D527</f>
        <v>#DIV/0!</v>
      </c>
      <c r="C125" s="431"/>
      <c r="D125" s="49"/>
      <c r="E125" s="49"/>
      <c r="F125" s="49"/>
      <c r="G125" s="49"/>
      <c r="H125" s="49"/>
      <c r="I125" s="49"/>
    </row>
    <row r="126" spans="1:10" ht="33" customHeight="1" x14ac:dyDescent="0.25">
      <c r="A126" s="57" t="s">
        <v>283</v>
      </c>
      <c r="B126" s="431" t="e">
        <f>'A3 Exploitation'!D527</f>
        <v>#DIV/0!</v>
      </c>
      <c r="C126" s="431"/>
      <c r="D126" s="49"/>
      <c r="E126" s="49"/>
      <c r="F126" s="49"/>
      <c r="G126" s="49"/>
      <c r="H126" s="49"/>
      <c r="I126" s="49"/>
    </row>
    <row r="127" spans="1:10" ht="33" customHeight="1" x14ac:dyDescent="0.25">
      <c r="A127" s="57" t="s">
        <v>284</v>
      </c>
      <c r="B127" s="431" t="e">
        <f>'A4 Exploitation'!D527</f>
        <v>#DIV/0!</v>
      </c>
      <c r="C127" s="431"/>
      <c r="D127" s="49"/>
      <c r="E127" s="49"/>
      <c r="F127" s="49"/>
      <c r="G127" s="49"/>
      <c r="H127" s="49"/>
      <c r="I127" s="49"/>
    </row>
    <row r="128" spans="1:10" ht="33" customHeight="1" x14ac:dyDescent="0.25">
      <c r="A128" s="56" t="s">
        <v>285</v>
      </c>
      <c r="B128" s="431"/>
      <c r="C128" s="431"/>
      <c r="D128" s="49"/>
      <c r="E128" s="49"/>
      <c r="F128" s="49"/>
      <c r="G128" s="49"/>
      <c r="H128" s="49"/>
      <c r="I128" s="49"/>
    </row>
    <row r="129" spans="1:10" ht="33" customHeight="1" x14ac:dyDescent="0.25">
      <c r="A129" s="56" t="s">
        <v>286</v>
      </c>
      <c r="B129" s="431"/>
      <c r="C129" s="431"/>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30" t="s">
        <v>471</v>
      </c>
      <c r="C132" s="430"/>
      <c r="D132" s="49"/>
      <c r="E132" s="49"/>
      <c r="F132" s="49"/>
      <c r="G132" s="49"/>
      <c r="H132" s="49"/>
      <c r="I132" s="49"/>
      <c r="J132" s="48" t="str">
        <f>D18</f>
        <v>MANAR CITY</v>
      </c>
    </row>
    <row r="133" spans="1:10" ht="33" customHeight="1" x14ac:dyDescent="0.25">
      <c r="A133" s="57" t="s">
        <v>281</v>
      </c>
      <c r="B133" s="431">
        <f>'A1 Exploitation'!D570</f>
        <v>0.70833333333333337</v>
      </c>
      <c r="C133" s="431"/>
      <c r="D133" s="49"/>
      <c r="E133" s="49"/>
      <c r="F133" s="49"/>
      <c r="G133" s="49"/>
      <c r="H133" s="49"/>
      <c r="I133" s="49"/>
    </row>
    <row r="134" spans="1:10" ht="33" customHeight="1" x14ac:dyDescent="0.25">
      <c r="A134" s="56" t="s">
        <v>282</v>
      </c>
      <c r="B134" s="431">
        <f>'A2 Exploitation'!D570</f>
        <v>0.97826086956521741</v>
      </c>
      <c r="C134" s="431"/>
      <c r="D134" s="49"/>
      <c r="E134" s="49"/>
      <c r="F134" s="49"/>
      <c r="G134" s="49"/>
      <c r="H134" s="49"/>
      <c r="I134" s="49"/>
    </row>
    <row r="135" spans="1:10" ht="33" customHeight="1" x14ac:dyDescent="0.25">
      <c r="A135" s="57" t="s">
        <v>283</v>
      </c>
      <c r="B135" s="431" t="e">
        <f>'A3 Exploitation'!D570</f>
        <v>#DIV/0!</v>
      </c>
      <c r="C135" s="431"/>
      <c r="D135" s="49"/>
      <c r="E135" s="49"/>
      <c r="F135" s="49"/>
      <c r="G135" s="49"/>
      <c r="H135" s="49"/>
      <c r="I135" s="49"/>
    </row>
    <row r="136" spans="1:10" ht="33" customHeight="1" x14ac:dyDescent="0.25">
      <c r="A136" s="57" t="s">
        <v>284</v>
      </c>
      <c r="B136" s="431" t="e">
        <f>'A4 Exploitation'!D570</f>
        <v>#DIV/0!</v>
      </c>
      <c r="C136" s="431"/>
      <c r="D136" s="49"/>
      <c r="E136" s="49"/>
      <c r="F136" s="49"/>
      <c r="G136" s="49"/>
      <c r="H136" s="49"/>
      <c r="I136" s="49"/>
    </row>
    <row r="137" spans="1:10" ht="33" customHeight="1" x14ac:dyDescent="0.25">
      <c r="A137" s="56" t="s">
        <v>285</v>
      </c>
      <c r="B137" s="431"/>
      <c r="C137" s="431"/>
      <c r="D137" s="49"/>
      <c r="E137" s="49"/>
      <c r="F137" s="49"/>
      <c r="G137" s="49"/>
      <c r="H137" s="49"/>
      <c r="I137" s="49"/>
    </row>
    <row r="138" spans="1:10" ht="33" customHeight="1" x14ac:dyDescent="0.25">
      <c r="A138" s="56" t="s">
        <v>286</v>
      </c>
      <c r="B138" s="431"/>
      <c r="C138" s="431"/>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30" t="s">
        <v>291</v>
      </c>
      <c r="C141" s="430"/>
      <c r="D141" s="49"/>
      <c r="E141" s="49"/>
      <c r="F141" s="49"/>
      <c r="G141" s="49"/>
      <c r="H141" s="49"/>
      <c r="I141" s="49"/>
      <c r="J141" s="48" t="str">
        <f>D18</f>
        <v>MANAR CITY</v>
      </c>
    </row>
    <row r="142" spans="1:10" ht="33" customHeight="1" x14ac:dyDescent="0.25">
      <c r="A142" s="57" t="s">
        <v>281</v>
      </c>
      <c r="B142" s="431">
        <f>'A1 Exploitation'!D610</f>
        <v>1</v>
      </c>
      <c r="C142" s="431"/>
      <c r="D142" s="49"/>
      <c r="E142" s="49"/>
      <c r="F142" s="49"/>
      <c r="G142" s="49"/>
      <c r="H142" s="49"/>
      <c r="I142" s="49"/>
    </row>
    <row r="143" spans="1:10" ht="33" customHeight="1" x14ac:dyDescent="0.25">
      <c r="A143" s="56" t="s">
        <v>282</v>
      </c>
      <c r="B143" s="431">
        <f>'A2 Exploitation'!D610</f>
        <v>0.6875</v>
      </c>
      <c r="C143" s="431"/>
      <c r="D143" s="49"/>
      <c r="E143" s="49"/>
      <c r="F143" s="49"/>
      <c r="G143" s="49"/>
      <c r="H143" s="49"/>
      <c r="I143" s="49"/>
    </row>
    <row r="144" spans="1:10" ht="33" customHeight="1" x14ac:dyDescent="0.25">
      <c r="A144" s="57" t="s">
        <v>283</v>
      </c>
      <c r="B144" s="431" t="e">
        <f>'A3 Exploitation'!D610</f>
        <v>#DIV/0!</v>
      </c>
      <c r="C144" s="431"/>
      <c r="D144" s="49"/>
      <c r="E144" s="49"/>
      <c r="F144" s="49"/>
      <c r="G144" s="49"/>
      <c r="H144" s="49"/>
      <c r="I144" s="49"/>
    </row>
    <row r="145" spans="1:10" ht="33" customHeight="1" x14ac:dyDescent="0.25">
      <c r="A145" s="57" t="s">
        <v>284</v>
      </c>
      <c r="B145" s="431" t="e">
        <f>'A4 Exploitation'!D610</f>
        <v>#DIV/0!</v>
      </c>
      <c r="C145" s="431"/>
      <c r="D145" s="49"/>
      <c r="E145" s="49"/>
      <c r="F145" s="49"/>
      <c r="G145" s="49"/>
      <c r="H145" s="49"/>
      <c r="I145" s="49"/>
    </row>
    <row r="146" spans="1:10" ht="33" customHeight="1" x14ac:dyDescent="0.25">
      <c r="A146" s="56" t="s">
        <v>285</v>
      </c>
      <c r="B146" s="431"/>
      <c r="C146" s="431"/>
      <c r="D146" s="49"/>
      <c r="E146" s="49"/>
      <c r="F146" s="49"/>
      <c r="G146" s="49"/>
      <c r="H146" s="49"/>
      <c r="I146" s="49"/>
    </row>
    <row r="147" spans="1:10" ht="33" customHeight="1" x14ac:dyDescent="0.25">
      <c r="A147" s="56" t="s">
        <v>286</v>
      </c>
      <c r="B147" s="431"/>
      <c r="C147" s="431"/>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30" t="s">
        <v>292</v>
      </c>
      <c r="C150" s="430"/>
      <c r="D150" s="49"/>
      <c r="E150" s="49"/>
      <c r="F150" s="49"/>
      <c r="G150" s="49"/>
      <c r="H150" s="49"/>
      <c r="I150" s="49"/>
      <c r="J150" s="48" t="str">
        <f>D18</f>
        <v>MANAR CITY</v>
      </c>
    </row>
    <row r="151" spans="1:10" ht="33" customHeight="1" x14ac:dyDescent="0.25">
      <c r="A151" s="57" t="s">
        <v>281</v>
      </c>
      <c r="B151" s="431">
        <f>'A1 Exploitation'!D673</f>
        <v>0.96052631578947367</v>
      </c>
      <c r="C151" s="431"/>
      <c r="D151" s="49"/>
      <c r="E151" s="49"/>
      <c r="F151" s="49"/>
      <c r="G151" s="49"/>
      <c r="H151" s="49"/>
      <c r="I151" s="49"/>
    </row>
    <row r="152" spans="1:10" ht="33" customHeight="1" x14ac:dyDescent="0.25">
      <c r="A152" s="56" t="s">
        <v>282</v>
      </c>
      <c r="B152" s="431">
        <f>'A2 Exploitation'!D673</f>
        <v>1</v>
      </c>
      <c r="C152" s="431"/>
      <c r="D152" s="49"/>
      <c r="E152" s="49"/>
      <c r="F152" s="49"/>
      <c r="G152" s="49"/>
      <c r="H152" s="49"/>
      <c r="I152" s="49"/>
    </row>
    <row r="153" spans="1:10" ht="33" customHeight="1" x14ac:dyDescent="0.25">
      <c r="A153" s="57" t="s">
        <v>283</v>
      </c>
      <c r="B153" s="431" t="e">
        <f>'A3 Exploitation'!D673</f>
        <v>#DIV/0!</v>
      </c>
      <c r="C153" s="431"/>
      <c r="D153" s="49"/>
      <c r="E153" s="49"/>
      <c r="F153" s="49"/>
      <c r="G153" s="49"/>
      <c r="H153" s="49"/>
      <c r="I153" s="49"/>
    </row>
    <row r="154" spans="1:10" ht="33" customHeight="1" x14ac:dyDescent="0.25">
      <c r="A154" s="57" t="s">
        <v>284</v>
      </c>
      <c r="B154" s="431" t="e">
        <f>'A4 Exploitation'!D673</f>
        <v>#DIV/0!</v>
      </c>
      <c r="C154" s="431"/>
      <c r="D154" s="49"/>
      <c r="E154" s="49"/>
      <c r="F154" s="49"/>
      <c r="G154" s="49"/>
      <c r="H154" s="49"/>
      <c r="I154" s="49"/>
    </row>
    <row r="155" spans="1:10" ht="33" customHeight="1" x14ac:dyDescent="0.25">
      <c r="A155" s="56" t="s">
        <v>285</v>
      </c>
      <c r="B155" s="431"/>
      <c r="C155" s="431"/>
      <c r="D155" s="49"/>
      <c r="E155" s="49"/>
      <c r="F155" s="49"/>
      <c r="G155" s="49"/>
      <c r="H155" s="49"/>
      <c r="I155" s="49"/>
    </row>
    <row r="156" spans="1:10" ht="33" customHeight="1" x14ac:dyDescent="0.25">
      <c r="A156" s="56" t="s">
        <v>286</v>
      </c>
      <c r="B156" s="431"/>
      <c r="C156" s="431"/>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4"/>
      <c r="C159" s="434"/>
      <c r="D159" s="49"/>
      <c r="E159" s="49"/>
      <c r="F159" s="49"/>
      <c r="G159" s="49"/>
      <c r="H159" s="49"/>
      <c r="I159" s="49"/>
    </row>
    <row r="160" spans="1:10" ht="33" customHeight="1" x14ac:dyDescent="0.25">
      <c r="A160" s="56" t="s">
        <v>279</v>
      </c>
      <c r="B160" s="430" t="s">
        <v>472</v>
      </c>
      <c r="C160" s="430"/>
      <c r="D160" s="49"/>
      <c r="E160" s="49"/>
      <c r="F160" s="49"/>
      <c r="G160" s="49"/>
      <c r="H160" s="49"/>
      <c r="I160" s="49"/>
      <c r="J160" s="48" t="str">
        <f>D18</f>
        <v>MANAR CITY</v>
      </c>
    </row>
    <row r="161" spans="1:10" ht="33" customHeight="1" x14ac:dyDescent="0.25">
      <c r="A161" s="57" t="s">
        <v>281</v>
      </c>
      <c r="B161" s="431">
        <f>'A1 Exploitation'!D702</f>
        <v>0.71052631578947367</v>
      </c>
      <c r="C161" s="431"/>
      <c r="D161" s="49"/>
      <c r="E161" s="49"/>
      <c r="F161" s="49"/>
      <c r="G161" s="49"/>
      <c r="H161" s="49"/>
      <c r="I161" s="49"/>
    </row>
    <row r="162" spans="1:10" ht="33" customHeight="1" x14ac:dyDescent="0.25">
      <c r="A162" s="56" t="s">
        <v>282</v>
      </c>
      <c r="B162" s="431">
        <f>'A2 Exploitation'!D702</f>
        <v>0.97058823529411764</v>
      </c>
      <c r="C162" s="431"/>
      <c r="D162" s="49"/>
      <c r="E162" s="49"/>
      <c r="F162" s="49"/>
      <c r="G162" s="49"/>
      <c r="H162" s="49"/>
      <c r="I162" s="49"/>
    </row>
    <row r="163" spans="1:10" ht="33" customHeight="1" x14ac:dyDescent="0.25">
      <c r="A163" s="57" t="s">
        <v>283</v>
      </c>
      <c r="B163" s="431" t="e">
        <f>'A3 Exploitation'!D702</f>
        <v>#DIV/0!</v>
      </c>
      <c r="C163" s="431"/>
      <c r="D163" s="49"/>
      <c r="E163" s="49"/>
      <c r="F163" s="49"/>
      <c r="G163" s="49"/>
      <c r="H163" s="49"/>
      <c r="I163" s="49"/>
    </row>
    <row r="164" spans="1:10" ht="33" customHeight="1" x14ac:dyDescent="0.25">
      <c r="A164" s="57" t="s">
        <v>284</v>
      </c>
      <c r="B164" s="431" t="e">
        <f>'A4 Exploitation'!D702</f>
        <v>#DIV/0!</v>
      </c>
      <c r="C164" s="431"/>
    </row>
    <row r="165" spans="1:10" ht="33" customHeight="1" x14ac:dyDescent="0.25">
      <c r="A165" s="56" t="s">
        <v>285</v>
      </c>
      <c r="B165" s="431"/>
      <c r="C165" s="431"/>
    </row>
    <row r="166" spans="1:10" ht="18" x14ac:dyDescent="0.25">
      <c r="A166" s="56" t="s">
        <v>286</v>
      </c>
      <c r="B166" s="431"/>
      <c r="C166" s="431"/>
    </row>
    <row r="167" spans="1:10" ht="18.75" x14ac:dyDescent="0.25">
      <c r="A167" s="60"/>
      <c r="B167" s="53"/>
      <c r="C167" s="53"/>
    </row>
    <row r="168" spans="1:10" ht="33" customHeight="1" x14ac:dyDescent="0.25">
      <c r="A168" s="60"/>
      <c r="B168" s="53"/>
      <c r="C168" s="53"/>
    </row>
    <row r="169" spans="1:10" ht="33" customHeight="1" x14ac:dyDescent="0.25">
      <c r="A169" s="56" t="s">
        <v>279</v>
      </c>
      <c r="B169" s="430" t="s">
        <v>473</v>
      </c>
      <c r="C169" s="430"/>
      <c r="J169" s="48" t="str">
        <f>D18</f>
        <v>MANAR CITY</v>
      </c>
    </row>
    <row r="170" spans="1:10" ht="33" customHeight="1" x14ac:dyDescent="0.25">
      <c r="A170" s="57" t="s">
        <v>281</v>
      </c>
      <c r="B170" s="431">
        <f>'A1 Exploitation'!D726</f>
        <v>0.8571428571428571</v>
      </c>
      <c r="C170" s="431"/>
    </row>
    <row r="171" spans="1:10" ht="33" customHeight="1" x14ac:dyDescent="0.25">
      <c r="A171" s="56" t="s">
        <v>282</v>
      </c>
      <c r="B171" s="431">
        <f>'A2 Exploitation'!D726</f>
        <v>1</v>
      </c>
      <c r="C171" s="431"/>
    </row>
    <row r="172" spans="1:10" ht="33" customHeight="1" x14ac:dyDescent="0.25">
      <c r="A172" s="57" t="s">
        <v>283</v>
      </c>
      <c r="B172" s="431" t="e">
        <f>'A3 Exploitation'!D726</f>
        <v>#DIV/0!</v>
      </c>
      <c r="C172" s="431"/>
    </row>
    <row r="173" spans="1:10" ht="33" customHeight="1" x14ac:dyDescent="0.25">
      <c r="A173" s="57" t="s">
        <v>284</v>
      </c>
      <c r="B173" s="431" t="e">
        <f>'A4 Exploitation'!D726</f>
        <v>#DIV/0!</v>
      </c>
      <c r="C173" s="431"/>
    </row>
    <row r="174" spans="1:10" ht="33" customHeight="1" x14ac:dyDescent="0.25">
      <c r="A174" s="56" t="s">
        <v>285</v>
      </c>
      <c r="B174" s="431"/>
      <c r="C174" s="431"/>
    </row>
    <row r="175" spans="1:10" ht="18" x14ac:dyDescent="0.25">
      <c r="A175" s="56" t="s">
        <v>286</v>
      </c>
      <c r="B175" s="431"/>
      <c r="C175" s="431"/>
    </row>
    <row r="176" spans="1:10" ht="18.75" x14ac:dyDescent="0.25">
      <c r="A176" s="60"/>
      <c r="B176" s="53"/>
      <c r="C176" s="53"/>
    </row>
    <row r="177" spans="1:10" ht="33" customHeight="1" x14ac:dyDescent="0.25">
      <c r="A177" s="60"/>
      <c r="B177" s="53"/>
      <c r="C177" s="53"/>
    </row>
    <row r="178" spans="1:10" ht="33" customHeight="1" x14ac:dyDescent="0.25">
      <c r="A178" s="56" t="s">
        <v>279</v>
      </c>
      <c r="B178" s="430" t="s">
        <v>293</v>
      </c>
      <c r="C178" s="430"/>
      <c r="J178" s="48" t="str">
        <f>D18</f>
        <v>MANAR CITY</v>
      </c>
    </row>
    <row r="179" spans="1:10" ht="33" customHeight="1" x14ac:dyDescent="0.25">
      <c r="A179" s="57" t="s">
        <v>281</v>
      </c>
      <c r="B179" s="431">
        <f>'A1 Technique'!D199</f>
        <v>0.83471074380165289</v>
      </c>
      <c r="C179" s="431"/>
    </row>
    <row r="180" spans="1:10" ht="33" customHeight="1" x14ac:dyDescent="0.25">
      <c r="A180" s="56" t="s">
        <v>282</v>
      </c>
      <c r="B180" s="431">
        <f>'A2 Technique'!D199</f>
        <v>0.82894736842105265</v>
      </c>
      <c r="C180" s="431"/>
    </row>
    <row r="181" spans="1:10" ht="33" customHeight="1" x14ac:dyDescent="0.25">
      <c r="A181" s="57" t="s">
        <v>283</v>
      </c>
      <c r="B181" s="431" t="e">
        <f>'A3 Technique'!D199</f>
        <v>#DIV/0!</v>
      </c>
      <c r="C181" s="431"/>
    </row>
    <row r="182" spans="1:10" ht="33" customHeight="1" x14ac:dyDescent="0.25">
      <c r="A182" s="57" t="s">
        <v>284</v>
      </c>
      <c r="B182" s="431" t="e">
        <f>'A4 Technique'!D199</f>
        <v>#DIV/0!</v>
      </c>
      <c r="C182" s="431"/>
    </row>
    <row r="183" spans="1:10" ht="33" customHeight="1" x14ac:dyDescent="0.25">
      <c r="A183" s="56" t="s">
        <v>285</v>
      </c>
      <c r="B183" s="431"/>
      <c r="C183" s="431"/>
    </row>
    <row r="184" spans="1:10" ht="18" x14ac:dyDescent="0.25">
      <c r="A184" s="56" t="s">
        <v>286</v>
      </c>
      <c r="B184" s="431"/>
      <c r="C184" s="43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233" zoomScale="60" zoomScaleNormal="100" workbookViewId="0">
      <selection activeCell="E244" sqref="E24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61"/>
      <c r="E1" s="461"/>
      <c r="F1" s="461"/>
      <c r="G1" s="461"/>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62" t="s">
        <v>151</v>
      </c>
      <c r="B7" s="462"/>
      <c r="C7" s="462"/>
      <c r="D7" s="462"/>
      <c r="E7" s="462"/>
      <c r="F7" s="462"/>
      <c r="G7" s="111"/>
    </row>
    <row r="8" spans="1:7" ht="22.5" x14ac:dyDescent="0.45">
      <c r="A8" s="463" t="str">
        <f>'Page de garde'!D18</f>
        <v>MANAR CITY</v>
      </c>
      <c r="B8" s="463"/>
      <c r="C8" s="463"/>
      <c r="D8" s="463"/>
      <c r="E8" s="463"/>
      <c r="F8" s="463"/>
      <c r="G8" s="111"/>
    </row>
    <row r="9" spans="1:7" ht="22.5" x14ac:dyDescent="0.45">
      <c r="A9" s="112" t="s">
        <v>39</v>
      </c>
      <c r="B9" s="464" t="s">
        <v>476</v>
      </c>
      <c r="C9" s="464"/>
      <c r="D9" s="464"/>
      <c r="E9" s="464"/>
      <c r="F9" s="464"/>
      <c r="G9" s="111"/>
    </row>
    <row r="10" spans="1:7" ht="22.5" x14ac:dyDescent="0.45">
      <c r="A10" s="113" t="s">
        <v>41</v>
      </c>
      <c r="B10" s="465" t="s">
        <v>477</v>
      </c>
      <c r="C10" s="465"/>
      <c r="D10" s="465"/>
      <c r="E10" s="465"/>
      <c r="F10" s="465"/>
      <c r="G10" s="111"/>
    </row>
    <row r="11" spans="1:7" ht="22.5" x14ac:dyDescent="0.45">
      <c r="A11" s="112" t="s">
        <v>40</v>
      </c>
      <c r="B11" s="460">
        <v>43537</v>
      </c>
      <c r="C11" s="460"/>
      <c r="D11" s="460"/>
      <c r="E11" s="460"/>
      <c r="F11" s="460"/>
      <c r="G11" s="111"/>
    </row>
    <row r="12" spans="1:7" ht="22.5" x14ac:dyDescent="0.45">
      <c r="A12" s="112" t="s">
        <v>200</v>
      </c>
      <c r="B12" s="466">
        <f>D730</f>
        <v>0.86065573770491799</v>
      </c>
      <c r="C12" s="466"/>
      <c r="D12" s="466"/>
      <c r="E12" s="466"/>
      <c r="F12" s="466"/>
      <c r="G12" s="111"/>
    </row>
    <row r="13" spans="1:7" ht="22.5" x14ac:dyDescent="0.45">
      <c r="A13" s="110"/>
      <c r="B13" s="108"/>
      <c r="C13" s="108"/>
      <c r="D13" s="461"/>
      <c r="E13" s="461"/>
      <c r="F13" s="461"/>
      <c r="G13" s="46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43537</v>
      </c>
      <c r="B16" s="117"/>
      <c r="C16" s="117"/>
      <c r="D16" s="117"/>
      <c r="E16" s="117"/>
      <c r="F16" s="117"/>
      <c r="G16" s="114"/>
    </row>
    <row r="17" spans="1:8" ht="16.5" customHeight="1" x14ac:dyDescent="0.4">
      <c r="A17" s="449" t="s">
        <v>28</v>
      </c>
      <c r="B17" s="450" t="s">
        <v>29</v>
      </c>
      <c r="C17" s="450"/>
      <c r="D17" s="450" t="s">
        <v>42</v>
      </c>
      <c r="E17" s="440" t="s">
        <v>266</v>
      </c>
      <c r="F17" s="440" t="s">
        <v>300</v>
      </c>
      <c r="G17" s="114"/>
    </row>
    <row r="18" spans="1:8" ht="16.5" customHeight="1" x14ac:dyDescent="0.4">
      <c r="A18" s="449"/>
      <c r="B18" s="118" t="s">
        <v>32</v>
      </c>
      <c r="C18" s="118" t="s">
        <v>31</v>
      </c>
      <c r="D18" s="450"/>
      <c r="E18" s="440"/>
      <c r="F18" s="44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105" x14ac:dyDescent="0.4">
      <c r="A34" s="141" t="s">
        <v>432</v>
      </c>
      <c r="B34" s="122">
        <v>0</v>
      </c>
      <c r="C34" s="142">
        <f>IF(B34=0, -5, "0")</f>
        <v>-5</v>
      </c>
      <c r="D34" s="140" t="s">
        <v>482</v>
      </c>
      <c r="E34" s="140" t="s">
        <v>483</v>
      </c>
      <c r="F34" s="123" t="s">
        <v>298</v>
      </c>
      <c r="G34" s="114"/>
    </row>
    <row r="35" spans="1:7" ht="105" x14ac:dyDescent="0.4">
      <c r="A35" s="141" t="s">
        <v>400</v>
      </c>
      <c r="B35" s="122">
        <v>0</v>
      </c>
      <c r="C35" s="142">
        <f>IF(B35=0, -5, "0")</f>
        <v>-5</v>
      </c>
      <c r="D35" s="123" t="s">
        <v>481</v>
      </c>
      <c r="E35" s="123" t="s">
        <v>484</v>
      </c>
      <c r="F35" s="123" t="s">
        <v>298</v>
      </c>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t="str">
        <f>IF(D43=1, 2, IF(AND(D43&lt;1,D43&gt;0), 1, IF(D43=0,"0","NA")))</f>
        <v>NA</v>
      </c>
      <c r="C43" s="122"/>
      <c r="D43" s="411" t="str">
        <f>IFERROR(E43/F43,"N.A")</f>
        <v>N.A</v>
      </c>
      <c r="E43" s="147"/>
      <c r="F43" s="412"/>
      <c r="G43" s="114"/>
    </row>
    <row r="44" spans="1:7" ht="21" x14ac:dyDescent="0.4">
      <c r="A44" s="148" t="s">
        <v>34</v>
      </c>
      <c r="B44" s="148"/>
      <c r="C44" s="148"/>
      <c r="D44" s="148">
        <f>SUM(B30:C37,B39:C43)</f>
        <v>10</v>
      </c>
      <c r="E44" s="108"/>
      <c r="F44" s="114"/>
      <c r="G44" s="114"/>
    </row>
    <row r="45" spans="1:7" ht="21" x14ac:dyDescent="0.4">
      <c r="A45" s="130" t="s">
        <v>33</v>
      </c>
      <c r="B45" s="131"/>
      <c r="C45" s="132"/>
      <c r="D45" s="133">
        <f>D44/(COUNT(B30:C37,B39:C43)*2)</f>
        <v>0.35714285714285715</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20</v>
      </c>
      <c r="E47" s="108"/>
      <c r="F47" s="114"/>
      <c r="G47" s="114"/>
    </row>
    <row r="48" spans="1:7" ht="22.5" x14ac:dyDescent="0.45">
      <c r="A48" s="150" t="s">
        <v>168</v>
      </c>
      <c r="B48" s="151"/>
      <c r="C48" s="152"/>
      <c r="D48" s="154">
        <f>D47/(COUNT(B30:C37,B21:C25,B39:C43)*2)</f>
        <v>0.52631578947368418</v>
      </c>
      <c r="E48" s="108"/>
      <c r="F48" s="114"/>
      <c r="G48" s="114"/>
    </row>
    <row r="49" spans="1:7" ht="21" x14ac:dyDescent="0.3">
      <c r="A49" s="443"/>
      <c r="B49" s="443"/>
      <c r="C49" s="443"/>
      <c r="D49" s="443"/>
      <c r="E49" s="443"/>
      <c r="F49" s="443"/>
      <c r="G49" s="443"/>
    </row>
    <row r="50" spans="1:7" ht="22.5" x14ac:dyDescent="0.45">
      <c r="A50" s="310" t="s">
        <v>107</v>
      </c>
      <c r="B50" s="310"/>
      <c r="C50" s="310"/>
      <c r="D50" s="310"/>
      <c r="E50" s="310"/>
      <c r="F50" s="310"/>
      <c r="G50" s="114"/>
    </row>
    <row r="51" spans="1:7" ht="21" x14ac:dyDescent="0.4">
      <c r="A51" s="156">
        <f>B11</f>
        <v>43537</v>
      </c>
      <c r="B51" s="114"/>
      <c r="C51" s="135"/>
      <c r="D51" s="114"/>
      <c r="E51" s="108"/>
      <c r="F51" s="114"/>
      <c r="G51" s="114"/>
    </row>
    <row r="52" spans="1:7" ht="21" x14ac:dyDescent="0.4">
      <c r="A52" s="449" t="s">
        <v>28</v>
      </c>
      <c r="B52" s="450" t="s">
        <v>29</v>
      </c>
      <c r="C52" s="450"/>
      <c r="D52" s="450" t="s">
        <v>42</v>
      </c>
      <c r="E52" s="440" t="s">
        <v>266</v>
      </c>
      <c r="F52" s="440" t="s">
        <v>302</v>
      </c>
      <c r="G52" s="129"/>
    </row>
    <row r="53" spans="1:7" ht="21" x14ac:dyDescent="0.4">
      <c r="A53" s="449"/>
      <c r="B53" s="118" t="s">
        <v>32</v>
      </c>
      <c r="C53" s="118" t="s">
        <v>31</v>
      </c>
      <c r="D53" s="450"/>
      <c r="E53" s="440"/>
      <c r="F53" s="44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18"/>
      <c r="B64" s="519"/>
      <c r="C64" s="519"/>
      <c r="D64" s="519"/>
      <c r="E64" s="519"/>
      <c r="F64" s="519"/>
      <c r="G64" s="519"/>
    </row>
    <row r="65" spans="1:7" ht="43.5" customHeight="1" x14ac:dyDescent="0.4">
      <c r="A65" s="452" t="s">
        <v>351</v>
      </c>
      <c r="B65" s="452"/>
      <c r="C65" s="452"/>
      <c r="D65" s="452"/>
      <c r="E65" s="452"/>
      <c r="F65" s="45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68"/>
      <c r="B83" s="468"/>
      <c r="C83" s="468"/>
      <c r="D83" s="468"/>
      <c r="E83" s="468"/>
      <c r="F83" s="468"/>
      <c r="G83" s="468"/>
    </row>
    <row r="84" spans="1:7" ht="45" customHeight="1" x14ac:dyDescent="0.45">
      <c r="A84" s="453" t="s">
        <v>352</v>
      </c>
      <c r="B84" s="453"/>
      <c r="C84" s="453"/>
      <c r="D84" s="453"/>
      <c r="E84" s="453"/>
      <c r="F84" s="45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22"/>
      <c r="B103" s="520"/>
      <c r="C103" s="520"/>
      <c r="D103" s="520"/>
      <c r="E103" s="520"/>
      <c r="F103" s="526"/>
      <c r="G103" s="173"/>
    </row>
    <row r="104" spans="1:7" s="80" customFormat="1" ht="46.5" customHeight="1" x14ac:dyDescent="0.4">
      <c r="A104" s="452" t="s">
        <v>353</v>
      </c>
      <c r="B104" s="452"/>
      <c r="C104" s="452"/>
      <c r="D104" s="452"/>
      <c r="E104" s="452"/>
      <c r="F104" s="45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7"/>
      <c r="B111" s="528"/>
      <c r="C111" s="528"/>
      <c r="D111" s="528"/>
      <c r="E111" s="528"/>
      <c r="F111" s="529"/>
      <c r="G111" s="129"/>
    </row>
    <row r="112" spans="1:7" s="80" customFormat="1" ht="39.75" customHeight="1" x14ac:dyDescent="0.4">
      <c r="A112" s="452" t="s">
        <v>390</v>
      </c>
      <c r="B112" s="452"/>
      <c r="C112" s="452"/>
      <c r="D112" s="452"/>
      <c r="E112" s="452"/>
      <c r="F112" s="45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0"/>
      <c r="B120" s="520"/>
      <c r="C120" s="520"/>
      <c r="D120" s="520"/>
      <c r="E120" s="520"/>
      <c r="F120" s="520"/>
      <c r="G120" s="173"/>
    </row>
    <row r="121" spans="1:7" ht="22.5" x14ac:dyDescent="0.4">
      <c r="A121" s="452" t="s">
        <v>311</v>
      </c>
      <c r="B121" s="452"/>
      <c r="C121" s="452"/>
      <c r="D121" s="452"/>
      <c r="E121" s="452"/>
      <c r="F121" s="45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21"/>
      <c r="B132" s="521"/>
      <c r="C132" s="521"/>
      <c r="D132" s="521"/>
      <c r="E132" s="521"/>
      <c r="F132" s="521"/>
      <c r="G132" s="114"/>
    </row>
    <row r="133" spans="1:16384" ht="22.5" customHeight="1" x14ac:dyDescent="0.4">
      <c r="A133" s="454" t="s">
        <v>424</v>
      </c>
      <c r="B133" s="454"/>
      <c r="C133" s="454"/>
      <c r="D133" s="454"/>
      <c r="E133" s="454"/>
      <c r="F133" s="454"/>
      <c r="G133" s="114"/>
    </row>
    <row r="134" spans="1:16384" s="258" customFormat="1" ht="22.5" customHeight="1" x14ac:dyDescent="0.4">
      <c r="A134" s="455"/>
      <c r="B134" s="455"/>
      <c r="C134" s="455"/>
      <c r="D134" s="455"/>
      <c r="E134" s="455"/>
      <c r="F134" s="455"/>
      <c r="G134" s="114"/>
    </row>
    <row r="135" spans="1:16384" s="326" customFormat="1" ht="22.5" customHeight="1" x14ac:dyDescent="0.25">
      <c r="A135" s="449" t="s">
        <v>28</v>
      </c>
      <c r="B135" s="450" t="s">
        <v>29</v>
      </c>
      <c r="C135" s="450"/>
      <c r="D135" s="450" t="s">
        <v>42</v>
      </c>
      <c r="E135" s="440" t="s">
        <v>266</v>
      </c>
      <c r="F135" s="440" t="s">
        <v>302</v>
      </c>
    </row>
    <row r="136" spans="1:16384" s="326" customFormat="1" ht="22.5" customHeight="1" x14ac:dyDescent="0.25">
      <c r="A136" s="449"/>
      <c r="B136" s="118" t="s">
        <v>32</v>
      </c>
      <c r="C136" s="118" t="s">
        <v>31</v>
      </c>
      <c r="D136" s="450"/>
      <c r="E136" s="440"/>
      <c r="F136" s="440"/>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56" t="s">
        <v>461</v>
      </c>
      <c r="B139" s="456"/>
      <c r="C139" s="456"/>
      <c r="D139" s="456"/>
      <c r="E139" s="456"/>
      <c r="F139" s="456"/>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63" x14ac:dyDescent="0.4">
      <c r="A142" s="125" t="s">
        <v>335</v>
      </c>
      <c r="B142" s="122">
        <v>0</v>
      </c>
      <c r="C142" s="125"/>
      <c r="D142" s="125" t="s">
        <v>491</v>
      </c>
      <c r="E142" s="125" t="s">
        <v>492</v>
      </c>
      <c r="F142" s="322" t="s">
        <v>298</v>
      </c>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81" t="s">
        <v>350</v>
      </c>
      <c r="B147" s="481"/>
      <c r="C147" s="481"/>
      <c r="D147" s="481"/>
      <c r="E147" s="481"/>
      <c r="F147" s="481"/>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63" x14ac:dyDescent="0.4">
      <c r="A150" s="125" t="s">
        <v>408</v>
      </c>
      <c r="B150" s="318">
        <v>0</v>
      </c>
      <c r="C150" s="125"/>
      <c r="D150" s="125" t="s">
        <v>488</v>
      </c>
      <c r="E150" s="125" t="s">
        <v>493</v>
      </c>
      <c r="F150" s="322" t="s">
        <v>298</v>
      </c>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522">
        <v>2</v>
      </c>
      <c r="B165" s="520"/>
      <c r="C165" s="520"/>
      <c r="D165" s="520"/>
      <c r="E165" s="520"/>
      <c r="F165" s="520"/>
      <c r="G165" s="114"/>
    </row>
    <row r="166" spans="1:7" s="258" customFormat="1" ht="32.25" customHeight="1" x14ac:dyDescent="0.4">
      <c r="A166" s="456" t="s">
        <v>462</v>
      </c>
      <c r="B166" s="456"/>
      <c r="C166" s="456"/>
      <c r="D166" s="456"/>
      <c r="E166" s="456"/>
      <c r="F166" s="456"/>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42" x14ac:dyDescent="0.4">
      <c r="A169" s="125" t="s">
        <v>397</v>
      </c>
      <c r="B169" s="122">
        <v>0</v>
      </c>
      <c r="C169" s="125"/>
      <c r="D169" s="125" t="s">
        <v>490</v>
      </c>
      <c r="E169" s="125" t="s">
        <v>494</v>
      </c>
      <c r="F169" s="322" t="s">
        <v>298</v>
      </c>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84" x14ac:dyDescent="0.4">
      <c r="A172" s="125" t="s">
        <v>409</v>
      </c>
      <c r="B172" s="122">
        <v>0</v>
      </c>
      <c r="C172" s="125"/>
      <c r="D172" s="125" t="s">
        <v>489</v>
      </c>
      <c r="E172" s="123"/>
      <c r="F172" s="322" t="s">
        <v>298</v>
      </c>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523"/>
      <c r="B176" s="524"/>
      <c r="C176" s="524"/>
      <c r="D176" s="524"/>
      <c r="E176" s="524"/>
      <c r="F176" s="524"/>
      <c r="G176" s="114"/>
    </row>
    <row r="177" spans="1:7" ht="32.25" customHeight="1" x14ac:dyDescent="0.4">
      <c r="A177" s="456" t="s">
        <v>311</v>
      </c>
      <c r="B177" s="456"/>
      <c r="C177" s="456"/>
      <c r="D177" s="456"/>
      <c r="E177" s="456"/>
      <c r="F177" s="456"/>
      <c r="G177" s="114"/>
    </row>
    <row r="178" spans="1:7" ht="21" x14ac:dyDescent="0.4">
      <c r="A178" s="121" t="s">
        <v>348</v>
      </c>
      <c r="B178" s="122">
        <v>2</v>
      </c>
      <c r="C178" s="121"/>
      <c r="D178" s="123"/>
      <c r="E178" s="123"/>
      <c r="F178" s="322"/>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42" x14ac:dyDescent="0.4">
      <c r="A182" s="125" t="s">
        <v>392</v>
      </c>
      <c r="B182" s="122">
        <v>0</v>
      </c>
      <c r="C182" s="125"/>
      <c r="D182" s="125" t="s">
        <v>495</v>
      </c>
      <c r="E182" s="125"/>
      <c r="F182" s="322" t="s">
        <v>298</v>
      </c>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82"/>
      <c r="C186" s="483"/>
      <c r="D186" s="309">
        <f>SUM(B148:C164,B178:C185,B167:C175,B140:C145)</f>
        <v>70</v>
      </c>
      <c r="E186" s="108"/>
      <c r="F186" s="114"/>
      <c r="G186" s="114"/>
    </row>
    <row r="187" spans="1:7" s="258" customFormat="1" ht="22.5" x14ac:dyDescent="0.4">
      <c r="A187" s="292" t="s">
        <v>439</v>
      </c>
      <c r="B187" s="278"/>
      <c r="C187" s="279"/>
      <c r="D187" s="280">
        <f>D186/(COUNT(B140:C145,B148:C164,B167:C175,B178:C185)*2)</f>
        <v>0.875</v>
      </c>
      <c r="E187" s="108"/>
      <c r="F187" s="114"/>
      <c r="G187" s="114"/>
    </row>
    <row r="188" spans="1:7" ht="21" x14ac:dyDescent="0.4">
      <c r="A188" s="525"/>
      <c r="B188" s="525"/>
      <c r="C188" s="525"/>
      <c r="D188" s="525"/>
      <c r="E188" s="525"/>
      <c r="F188" s="525"/>
      <c r="G188" s="114"/>
    </row>
    <row r="189" spans="1:7" ht="22.5" x14ac:dyDescent="0.45">
      <c r="A189" s="115" t="s">
        <v>100</v>
      </c>
      <c r="B189" s="115"/>
      <c r="C189" s="115"/>
      <c r="D189" s="115"/>
      <c r="E189" s="115"/>
      <c r="F189" s="115"/>
      <c r="G189" s="114"/>
    </row>
    <row r="190" spans="1:7" ht="21" x14ac:dyDescent="0.4">
      <c r="A190" s="156">
        <f>B11</f>
        <v>43537</v>
      </c>
      <c r="B190" s="114"/>
      <c r="C190" s="135"/>
      <c r="D190" s="114"/>
      <c r="E190" s="108"/>
      <c r="F190" s="114"/>
      <c r="G190" s="114"/>
    </row>
    <row r="191" spans="1:7" ht="21" x14ac:dyDescent="0.4">
      <c r="A191" s="449" t="s">
        <v>28</v>
      </c>
      <c r="B191" s="450" t="s">
        <v>29</v>
      </c>
      <c r="C191" s="450"/>
      <c r="D191" s="450" t="s">
        <v>42</v>
      </c>
      <c r="E191" s="440" t="s">
        <v>266</v>
      </c>
      <c r="F191" s="440" t="s">
        <v>302</v>
      </c>
      <c r="G191" s="114"/>
    </row>
    <row r="192" spans="1:7" ht="21" x14ac:dyDescent="0.4">
      <c r="A192" s="449"/>
      <c r="B192" s="118" t="s">
        <v>32</v>
      </c>
      <c r="C192" s="118" t="s">
        <v>31</v>
      </c>
      <c r="D192" s="450"/>
      <c r="E192" s="440"/>
      <c r="F192" s="44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105" x14ac:dyDescent="0.4">
      <c r="A200" s="157" t="s">
        <v>134</v>
      </c>
      <c r="B200" s="122">
        <v>0</v>
      </c>
      <c r="C200" s="122"/>
      <c r="D200" s="144" t="s">
        <v>502</v>
      </c>
      <c r="E200" s="144" t="s">
        <v>503</v>
      </c>
      <c r="F200" s="123" t="s">
        <v>298</v>
      </c>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7" t="s">
        <v>34</v>
      </c>
      <c r="B203" s="458"/>
      <c r="C203" s="459"/>
      <c r="D203" s="130">
        <f>SUM(B195:C202)</f>
        <v>14</v>
      </c>
      <c r="E203" s="108"/>
      <c r="F203" s="114"/>
      <c r="G203" s="114"/>
    </row>
    <row r="204" spans="1:7" ht="21" x14ac:dyDescent="0.4">
      <c r="A204" s="130" t="s">
        <v>33</v>
      </c>
      <c r="B204" s="131"/>
      <c r="C204" s="132"/>
      <c r="D204" s="133">
        <f>D203/(COUNT(B195:C202)*2)</f>
        <v>0.875</v>
      </c>
      <c r="E204" s="108"/>
      <c r="F204" s="114"/>
      <c r="G204" s="114"/>
    </row>
    <row r="205" spans="1:7" ht="21" x14ac:dyDescent="0.4">
      <c r="A205" s="443"/>
      <c r="B205" s="443"/>
      <c r="C205" s="443"/>
      <c r="D205" s="443"/>
      <c r="E205" s="443"/>
      <c r="F205" s="443"/>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105" x14ac:dyDescent="0.4">
      <c r="A218" s="168" t="s">
        <v>393</v>
      </c>
      <c r="B218" s="122">
        <v>0</v>
      </c>
      <c r="C218" s="198">
        <f>IF(B218=0, -5, "0")</f>
        <v>-5</v>
      </c>
      <c r="D218" s="123" t="s">
        <v>500</v>
      </c>
      <c r="E218" s="123" t="s">
        <v>501</v>
      </c>
      <c r="F218" s="123" t="s">
        <v>298</v>
      </c>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57" t="s">
        <v>34</v>
      </c>
      <c r="B227" s="458"/>
      <c r="C227" s="459"/>
      <c r="D227" s="148">
        <f>SUM(B207:C226)</f>
        <v>33</v>
      </c>
      <c r="E227" s="108"/>
      <c r="F227" s="114"/>
      <c r="G227" s="114"/>
    </row>
    <row r="228" spans="1:7" ht="21" x14ac:dyDescent="0.4">
      <c r="A228" s="130" t="s">
        <v>33</v>
      </c>
      <c r="B228" s="131"/>
      <c r="C228" s="132"/>
      <c r="D228" s="133">
        <f>D227/(COUNT(B207:C226)*2)</f>
        <v>0.7857142857142857</v>
      </c>
      <c r="E228" s="108"/>
      <c r="F228" s="114"/>
      <c r="G228" s="114"/>
    </row>
    <row r="229" spans="1:7" ht="21" x14ac:dyDescent="0.4">
      <c r="A229" s="443"/>
      <c r="B229" s="443"/>
      <c r="C229" s="443"/>
      <c r="D229" s="443"/>
      <c r="E229" s="443"/>
      <c r="F229" s="443"/>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46" t="s">
        <v>311</v>
      </c>
      <c r="B236" s="447"/>
      <c r="C236" s="447"/>
      <c r="D236" s="448"/>
      <c r="E236" s="128"/>
      <c r="F236" s="123"/>
      <c r="G236" s="129"/>
    </row>
    <row r="237" spans="1:7" s="80" customFormat="1" ht="51.75" customHeight="1" x14ac:dyDescent="0.4">
      <c r="A237" s="125" t="s">
        <v>329</v>
      </c>
      <c r="B237" s="122">
        <v>2</v>
      </c>
      <c r="C237" s="206"/>
      <c r="D237" s="123"/>
      <c r="E237" s="123"/>
      <c r="F237" s="123"/>
      <c r="G237" s="129"/>
    </row>
    <row r="238" spans="1:7" s="80" customFormat="1" ht="36" customHeight="1" x14ac:dyDescent="0.4">
      <c r="A238" s="182" t="s">
        <v>303</v>
      </c>
      <c r="B238" s="122">
        <v>1</v>
      </c>
      <c r="C238" s="206"/>
      <c r="D238" s="128" t="s">
        <v>504</v>
      </c>
      <c r="E238" s="128"/>
      <c r="F238" s="123" t="s">
        <v>298</v>
      </c>
      <c r="G238" s="129"/>
    </row>
    <row r="239" spans="1:7" s="80" customFormat="1" ht="21" x14ac:dyDescent="0.4">
      <c r="A239" s="125" t="s">
        <v>376</v>
      </c>
      <c r="B239" s="122">
        <v>2</v>
      </c>
      <c r="C239" s="206"/>
      <c r="D239" s="125"/>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2</v>
      </c>
      <c r="C244" s="166"/>
      <c r="D244" s="411">
        <v>1</v>
      </c>
      <c r="E244" s="147"/>
      <c r="F244" s="123"/>
      <c r="G244" s="114"/>
    </row>
    <row r="245" spans="1:7" ht="21" x14ac:dyDescent="0.4">
      <c r="A245" s="457" t="s">
        <v>34</v>
      </c>
      <c r="B245" s="458"/>
      <c r="C245" s="459"/>
      <c r="D245" s="130">
        <f>SUM(B231:C235,B237:C244)</f>
        <v>25</v>
      </c>
      <c r="E245" s="108"/>
      <c r="F245" s="114"/>
      <c r="G245" s="114"/>
    </row>
    <row r="246" spans="1:7" ht="21" x14ac:dyDescent="0.4">
      <c r="A246" s="130" t="s">
        <v>33</v>
      </c>
      <c r="B246" s="131"/>
      <c r="C246" s="132"/>
      <c r="D246" s="133">
        <f>D245/(COUNT(B231:C235,B237:C244)*2)</f>
        <v>0.96153846153846156</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72</v>
      </c>
      <c r="E248" s="108"/>
      <c r="F248" s="114"/>
      <c r="G248" s="114"/>
    </row>
    <row r="249" spans="1:7" ht="22.5" x14ac:dyDescent="0.45">
      <c r="A249" s="150" t="s">
        <v>442</v>
      </c>
      <c r="B249" s="189"/>
      <c r="C249" s="190"/>
      <c r="D249" s="154">
        <f>D248/(COUNT(B231:C235,B195:C202,B207:C226,B237:C244)*2)</f>
        <v>0.8571428571428571</v>
      </c>
      <c r="E249" s="108"/>
      <c r="F249" s="114"/>
      <c r="G249" s="114"/>
    </row>
    <row r="250" spans="1:7" ht="21" x14ac:dyDescent="0.4">
      <c r="A250" s="443"/>
      <c r="B250" s="443"/>
      <c r="C250" s="443"/>
      <c r="D250" s="443"/>
      <c r="E250" s="443"/>
      <c r="F250" s="443"/>
      <c r="G250" s="114"/>
    </row>
    <row r="251" spans="1:7" ht="22.5" x14ac:dyDescent="0.45">
      <c r="A251" s="115" t="s">
        <v>101</v>
      </c>
      <c r="B251" s="115"/>
      <c r="C251" s="115"/>
      <c r="D251" s="115"/>
      <c r="E251" s="115"/>
      <c r="F251" s="115"/>
      <c r="G251" s="114"/>
    </row>
    <row r="252" spans="1:7" ht="21" x14ac:dyDescent="0.4">
      <c r="A252" s="156">
        <f>B11</f>
        <v>43537</v>
      </c>
      <c r="B252" s="114"/>
      <c r="C252" s="135"/>
      <c r="D252" s="129"/>
      <c r="E252" s="108"/>
      <c r="F252" s="114"/>
      <c r="G252" s="114"/>
    </row>
    <row r="253" spans="1:7" ht="21" x14ac:dyDescent="0.4">
      <c r="A253" s="449" t="s">
        <v>28</v>
      </c>
      <c r="B253" s="450" t="s">
        <v>29</v>
      </c>
      <c r="C253" s="450"/>
      <c r="D253" s="450" t="s">
        <v>42</v>
      </c>
      <c r="E253" s="440" t="s">
        <v>266</v>
      </c>
      <c r="F253" s="440" t="s">
        <v>302</v>
      </c>
      <c r="G253" s="129"/>
    </row>
    <row r="254" spans="1:7" ht="21" x14ac:dyDescent="0.4">
      <c r="A254" s="449"/>
      <c r="B254" s="118" t="s">
        <v>32</v>
      </c>
      <c r="C254" s="118" t="s">
        <v>31</v>
      </c>
      <c r="D254" s="450"/>
      <c r="E254" s="440"/>
      <c r="F254" s="44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7" t="s">
        <v>34</v>
      </c>
      <c r="B265" s="458"/>
      <c r="C265" s="459"/>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63" x14ac:dyDescent="0.4">
      <c r="A278" s="121" t="s">
        <v>117</v>
      </c>
      <c r="B278" s="122">
        <v>0</v>
      </c>
      <c r="C278" s="122"/>
      <c r="D278" s="196" t="s">
        <v>513</v>
      </c>
      <c r="E278" s="196" t="s">
        <v>514</v>
      </c>
      <c r="F278" s="123" t="s">
        <v>298</v>
      </c>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5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93"/>
      <c r="B290" s="493"/>
      <c r="C290" s="493"/>
      <c r="D290" s="493"/>
      <c r="E290" s="493"/>
      <c r="F290" s="493"/>
      <c r="G290" s="129"/>
    </row>
    <row r="291" spans="1:7" s="80" customFormat="1" ht="31.5" customHeight="1" x14ac:dyDescent="0.4">
      <c r="A291" s="451" t="s">
        <v>311</v>
      </c>
      <c r="B291" s="451"/>
      <c r="C291" s="451"/>
      <c r="D291" s="451"/>
      <c r="E291" s="451"/>
      <c r="F291" s="451"/>
      <c r="G291" s="129"/>
    </row>
    <row r="292" spans="1:7" s="80" customFormat="1" ht="48" customHeight="1" x14ac:dyDescent="0.4">
      <c r="A292" s="125" t="s">
        <v>329</v>
      </c>
      <c r="B292" s="122">
        <v>0</v>
      </c>
      <c r="C292" s="126"/>
      <c r="D292" s="123" t="s">
        <v>511</v>
      </c>
      <c r="E292" s="123" t="s">
        <v>512</v>
      </c>
      <c r="F292" s="123" t="s">
        <v>298</v>
      </c>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182"/>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54</v>
      </c>
      <c r="E300" s="108"/>
      <c r="F300" s="114"/>
      <c r="G300" s="114"/>
    </row>
    <row r="301" spans="1:7" ht="21" x14ac:dyDescent="0.4">
      <c r="A301" s="130" t="s">
        <v>33</v>
      </c>
      <c r="B301" s="131"/>
      <c r="C301" s="132"/>
      <c r="D301" s="133">
        <f>D300/(COUNT(B269:C289,B292:C299)*2)</f>
        <v>0.93103448275862066</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70</v>
      </c>
      <c r="E303" s="108"/>
      <c r="F303" s="114"/>
      <c r="G303" s="114"/>
    </row>
    <row r="304" spans="1:7" ht="22.5" x14ac:dyDescent="0.45">
      <c r="A304" s="150" t="s">
        <v>444</v>
      </c>
      <c r="B304" s="189"/>
      <c r="C304" s="190"/>
      <c r="D304" s="154">
        <f>D303/(COUNT(B257:C264,B269:C289,B292:C299)*2)</f>
        <v>0.94594594594594594</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43537</v>
      </c>
      <c r="B307" s="114"/>
      <c r="C307" s="135"/>
      <c r="D307" s="114"/>
      <c r="E307" s="108"/>
      <c r="F307" s="114"/>
      <c r="G307" s="114"/>
    </row>
    <row r="308" spans="1:7" ht="21" x14ac:dyDescent="0.4">
      <c r="A308" s="449" t="s">
        <v>28</v>
      </c>
      <c r="B308" s="450" t="s">
        <v>29</v>
      </c>
      <c r="C308" s="450"/>
      <c r="D308" s="450" t="s">
        <v>42</v>
      </c>
      <c r="E308" s="440" t="s">
        <v>266</v>
      </c>
      <c r="F308" s="440" t="s">
        <v>302</v>
      </c>
      <c r="G308" s="129"/>
    </row>
    <row r="309" spans="1:7" ht="21" x14ac:dyDescent="0.4">
      <c r="A309" s="449"/>
      <c r="B309" s="118" t="s">
        <v>32</v>
      </c>
      <c r="C309" s="118" t="s">
        <v>31</v>
      </c>
      <c r="D309" s="450"/>
      <c r="E309" s="440"/>
      <c r="F309" s="44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105" x14ac:dyDescent="0.4">
      <c r="A332" s="121" t="s">
        <v>122</v>
      </c>
      <c r="B332" s="122">
        <v>0</v>
      </c>
      <c r="C332" s="122"/>
      <c r="D332" s="123" t="s">
        <v>517</v>
      </c>
      <c r="E332" s="123" t="s">
        <v>518</v>
      </c>
      <c r="F332" s="123" t="s">
        <v>299</v>
      </c>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84" x14ac:dyDescent="0.4">
      <c r="A335" s="252" t="s">
        <v>357</v>
      </c>
      <c r="B335" s="122">
        <v>0</v>
      </c>
      <c r="C335" s="122"/>
      <c r="D335" s="158" t="s">
        <v>521</v>
      </c>
      <c r="E335" s="158" t="s">
        <v>522</v>
      </c>
      <c r="F335" s="123" t="s">
        <v>298</v>
      </c>
      <c r="G335" s="114"/>
    </row>
    <row r="336" spans="1:7" ht="21" customHeight="1" x14ac:dyDescent="0.4">
      <c r="A336" s="160" t="s">
        <v>124</v>
      </c>
      <c r="B336" s="122">
        <v>2</v>
      </c>
      <c r="C336" s="122"/>
      <c r="D336" s="123"/>
      <c r="E336" s="124"/>
      <c r="F336" s="123"/>
      <c r="G336" s="129"/>
    </row>
    <row r="337" spans="1:7" ht="315" x14ac:dyDescent="0.4">
      <c r="A337" s="168" t="s">
        <v>58</v>
      </c>
      <c r="B337" s="122">
        <v>0</v>
      </c>
      <c r="C337" s="174">
        <f>IF(B337=0, -5, "0")</f>
        <v>-5</v>
      </c>
      <c r="D337" s="423" t="s">
        <v>523</v>
      </c>
      <c r="E337" s="144" t="s">
        <v>524</v>
      </c>
      <c r="F337" s="123" t="s">
        <v>298</v>
      </c>
      <c r="G337" s="129"/>
    </row>
    <row r="338" spans="1:7" ht="38.25" customHeight="1" x14ac:dyDescent="0.45">
      <c r="A338" s="290" t="s">
        <v>354</v>
      </c>
      <c r="B338" s="122">
        <v>2</v>
      </c>
      <c r="C338" s="142" t="str">
        <f>IF(B338=0, -2, "0")</f>
        <v>0</v>
      </c>
      <c r="D338" s="123"/>
      <c r="E338" s="180"/>
      <c r="F338" s="123"/>
      <c r="G338" s="129"/>
    </row>
    <row r="339" spans="1:7" ht="44.25" customHeight="1" x14ac:dyDescent="0.4">
      <c r="A339" s="290" t="s">
        <v>63</v>
      </c>
      <c r="B339" s="122">
        <v>0</v>
      </c>
      <c r="C339" s="142">
        <f>IF(B339=0, -2, "0")</f>
        <v>-2</v>
      </c>
      <c r="D339" s="128" t="s">
        <v>525</v>
      </c>
      <c r="E339" s="128" t="s">
        <v>533</v>
      </c>
      <c r="F339" s="123" t="s">
        <v>298</v>
      </c>
      <c r="G339" s="129"/>
    </row>
    <row r="340" spans="1:7" s="258" customFormat="1" ht="107.25" customHeight="1" x14ac:dyDescent="0.4">
      <c r="A340" s="290" t="s">
        <v>331</v>
      </c>
      <c r="B340" s="122">
        <v>2</v>
      </c>
      <c r="C340" s="142" t="str">
        <f>IF(B340=0, -2, "0")</f>
        <v>0</v>
      </c>
      <c r="D340" s="128"/>
      <c r="E340" s="128"/>
      <c r="F340" s="123"/>
      <c r="G340" s="129"/>
    </row>
    <row r="341" spans="1:7" ht="21" x14ac:dyDescent="0.4">
      <c r="A341" s="121" t="s">
        <v>402</v>
      </c>
      <c r="B341" s="122">
        <v>2</v>
      </c>
      <c r="C341" s="296"/>
      <c r="D341" s="128"/>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25</v>
      </c>
      <c r="E344" s="108"/>
      <c r="F344" s="114"/>
      <c r="G344" s="114"/>
    </row>
    <row r="345" spans="1:7" ht="21" x14ac:dyDescent="0.4">
      <c r="A345" s="130" t="s">
        <v>33</v>
      </c>
      <c r="B345" s="131"/>
      <c r="C345" s="132"/>
      <c r="D345" s="133">
        <f>D344/(COUNT(B324:C343)*2)</f>
        <v>0.56818181818181823</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45"/>
      <c r="B357" s="445"/>
      <c r="C357" s="445"/>
      <c r="D357" s="445"/>
      <c r="E357" s="445"/>
      <c r="F357" s="445"/>
      <c r="G357" s="445"/>
    </row>
    <row r="358" spans="1:7" ht="32.25" customHeight="1" x14ac:dyDescent="0.4">
      <c r="A358" s="471" t="s">
        <v>311</v>
      </c>
      <c r="B358" s="471"/>
      <c r="C358" s="471"/>
      <c r="D358" s="471"/>
      <c r="E358" s="471"/>
      <c r="F358" s="471"/>
      <c r="G358" s="114"/>
    </row>
    <row r="359" spans="1:7" ht="21" x14ac:dyDescent="0.4">
      <c r="A359" s="125" t="s">
        <v>329</v>
      </c>
      <c r="B359" s="122">
        <v>2</v>
      </c>
      <c r="C359" s="307"/>
      <c r="D359" s="123"/>
      <c r="E359" s="123"/>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182"/>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11">
        <v>1</v>
      </c>
      <c r="E366" s="147"/>
      <c r="F366" s="123"/>
      <c r="G366" s="114"/>
    </row>
    <row r="367" spans="1:7" ht="21" x14ac:dyDescent="0.4">
      <c r="A367" s="130" t="s">
        <v>34</v>
      </c>
      <c r="B367" s="130"/>
      <c r="C367" s="130"/>
      <c r="D367" s="130">
        <f>SUM(B348:C356,B359:C366)</f>
        <v>34</v>
      </c>
      <c r="E367" s="108"/>
      <c r="F367" s="114"/>
      <c r="G367" s="114"/>
    </row>
    <row r="368" spans="1:7" ht="21" x14ac:dyDescent="0.4">
      <c r="A368" s="130" t="s">
        <v>33</v>
      </c>
      <c r="B368" s="131"/>
      <c r="C368" s="132"/>
      <c r="D368" s="133">
        <f>D367/(COUNT(B348:C356,B359:C366)*2)</f>
        <v>1</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75</v>
      </c>
      <c r="E370" s="108"/>
      <c r="F370" s="114"/>
      <c r="G370" s="114"/>
    </row>
    <row r="371" spans="1:7" ht="22.5" x14ac:dyDescent="0.45">
      <c r="A371" s="218" t="s">
        <v>446</v>
      </c>
      <c r="B371" s="219"/>
      <c r="C371" s="220"/>
      <c r="D371" s="221">
        <f>D370/(COUNT(B324:C343,B348:C356,B312:C319,B359:C366)*2)</f>
        <v>0.7978723404255319</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43537</v>
      </c>
      <c r="B374" s="114"/>
      <c r="C374" s="135"/>
      <c r="D374" s="114"/>
      <c r="E374" s="225"/>
      <c r="F374" s="173"/>
      <c r="G374" s="173"/>
    </row>
    <row r="375" spans="1:7" s="6" customFormat="1" ht="21" x14ac:dyDescent="0.4">
      <c r="A375" s="449" t="s">
        <v>28</v>
      </c>
      <c r="B375" s="450" t="s">
        <v>29</v>
      </c>
      <c r="C375" s="450"/>
      <c r="D375" s="450" t="s">
        <v>42</v>
      </c>
      <c r="E375" s="440" t="s">
        <v>266</v>
      </c>
      <c r="F375" s="440" t="s">
        <v>302</v>
      </c>
      <c r="G375" s="173"/>
    </row>
    <row r="376" spans="1:7" s="6" customFormat="1" ht="21" x14ac:dyDescent="0.4">
      <c r="A376" s="449"/>
      <c r="B376" s="118" t="s">
        <v>32</v>
      </c>
      <c r="C376" s="118" t="s">
        <v>31</v>
      </c>
      <c r="D376" s="450"/>
      <c r="E376" s="440"/>
      <c r="F376" s="440"/>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42" x14ac:dyDescent="0.4">
      <c r="A407" s="168" t="s">
        <v>133</v>
      </c>
      <c r="B407" s="122">
        <v>1</v>
      </c>
      <c r="C407" s="174" t="str">
        <f>IF(B407=0, -5, "0")</f>
        <v>0</v>
      </c>
      <c r="D407" s="229" t="s">
        <v>534</v>
      </c>
      <c r="E407" s="127"/>
      <c r="F407" s="123" t="s">
        <v>298</v>
      </c>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67"/>
      <c r="B415" s="468"/>
      <c r="C415" s="468"/>
      <c r="D415" s="468"/>
      <c r="E415" s="468"/>
      <c r="F415" s="468"/>
      <c r="G415" s="468"/>
    </row>
    <row r="416" spans="1:7" s="6" customFormat="1" ht="24.75" x14ac:dyDescent="0.4">
      <c r="A416" s="436" t="s">
        <v>320</v>
      </c>
      <c r="B416" s="436"/>
      <c r="C416" s="436"/>
      <c r="D416" s="436"/>
      <c r="E416" s="436"/>
      <c r="F416" s="436"/>
      <c r="G416" s="173"/>
    </row>
    <row r="417" spans="1:7" s="6" customFormat="1" ht="22.5" x14ac:dyDescent="0.4">
      <c r="A417" s="121" t="s">
        <v>329</v>
      </c>
      <c r="B417" s="122">
        <v>2</v>
      </c>
      <c r="C417" s="335"/>
      <c r="D417" s="123"/>
      <c r="E417" s="123"/>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182"/>
      <c r="E419" s="127"/>
      <c r="F419" s="123"/>
      <c r="G419" s="173"/>
    </row>
    <row r="420" spans="1:7" s="6" customFormat="1" ht="21" x14ac:dyDescent="0.4">
      <c r="A420" s="188" t="s">
        <v>377</v>
      </c>
      <c r="B420" s="122">
        <v>2</v>
      </c>
      <c r="C420" s="126"/>
      <c r="D420" s="229"/>
      <c r="E420" s="128"/>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2</v>
      </c>
      <c r="C424" s="122"/>
      <c r="D424" s="411">
        <v>1</v>
      </c>
      <c r="E424" s="147"/>
      <c r="F424" s="123"/>
      <c r="G424" s="173"/>
    </row>
    <row r="425" spans="1:7" s="6" customFormat="1" ht="21" x14ac:dyDescent="0.4">
      <c r="A425" s="130" t="s">
        <v>34</v>
      </c>
      <c r="B425" s="130"/>
      <c r="C425" s="130"/>
      <c r="D425" s="130">
        <f>SUM(B394:C414,B417:C424)</f>
        <v>55</v>
      </c>
      <c r="E425" s="225"/>
      <c r="F425" s="173"/>
      <c r="G425" s="173"/>
    </row>
    <row r="426" spans="1:7" s="6" customFormat="1" ht="21" x14ac:dyDescent="0.4">
      <c r="A426" s="130" t="s">
        <v>33</v>
      </c>
      <c r="B426" s="131"/>
      <c r="C426" s="132"/>
      <c r="D426" s="133">
        <f>D425/(COUNT(B394:C414,B417:C424)*2)</f>
        <v>0.9821428571428571</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77</v>
      </c>
      <c r="E428" s="225"/>
      <c r="F428" s="173"/>
      <c r="G428" s="173"/>
    </row>
    <row r="429" spans="1:7" s="6" customFormat="1" ht="22.5" x14ac:dyDescent="0.45">
      <c r="A429" s="150" t="s">
        <v>449</v>
      </c>
      <c r="B429" s="189"/>
      <c r="C429" s="190"/>
      <c r="D429" s="154">
        <f>D428/(COUNT(B379:C389,B394:C414,B417:C424)*2)</f>
        <v>0.98717948717948723</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43537</v>
      </c>
      <c r="B432" s="114"/>
      <c r="C432" s="135"/>
      <c r="D432" s="129"/>
      <c r="E432" s="108"/>
      <c r="F432" s="114"/>
      <c r="G432" s="114"/>
    </row>
    <row r="433" spans="1:7" ht="21" x14ac:dyDescent="0.4">
      <c r="A433" s="449" t="s">
        <v>28</v>
      </c>
      <c r="B433" s="450" t="s">
        <v>29</v>
      </c>
      <c r="C433" s="450"/>
      <c r="D433" s="450" t="s">
        <v>42</v>
      </c>
      <c r="E433" s="440" t="s">
        <v>266</v>
      </c>
      <c r="F433" s="440" t="s">
        <v>302</v>
      </c>
      <c r="G433" s="129"/>
    </row>
    <row r="434" spans="1:7" ht="21" x14ac:dyDescent="0.4">
      <c r="A434" s="449"/>
      <c r="B434" s="118" t="s">
        <v>32</v>
      </c>
      <c r="C434" s="118" t="s">
        <v>31</v>
      </c>
      <c r="D434" s="450"/>
      <c r="E434" s="440"/>
      <c r="F434" s="44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84" x14ac:dyDescent="0.4">
      <c r="A454" s="121" t="s">
        <v>85</v>
      </c>
      <c r="B454" s="122">
        <v>0</v>
      </c>
      <c r="C454" s="126"/>
      <c r="D454" s="158" t="s">
        <v>537</v>
      </c>
      <c r="E454" s="123" t="s">
        <v>538</v>
      </c>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6" t="s">
        <v>311</v>
      </c>
      <c r="B464" s="436"/>
      <c r="C464" s="436"/>
      <c r="D464" s="436"/>
      <c r="E464" s="436"/>
      <c r="F464" s="436"/>
      <c r="G464" s="114"/>
    </row>
    <row r="465" spans="1:7" ht="22.5" x14ac:dyDescent="0.4">
      <c r="A465" s="121" t="s">
        <v>329</v>
      </c>
      <c r="B465" s="122">
        <v>2</v>
      </c>
      <c r="C465" s="217"/>
      <c r="D465" s="123"/>
      <c r="E465" s="123"/>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207"/>
      <c r="E467" s="41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40</v>
      </c>
      <c r="E472" s="108"/>
      <c r="F472" s="114"/>
      <c r="G472" s="114"/>
    </row>
    <row r="473" spans="1:7" ht="21" x14ac:dyDescent="0.4">
      <c r="A473" s="130" t="s">
        <v>33</v>
      </c>
      <c r="B473" s="131"/>
      <c r="C473" s="132"/>
      <c r="D473" s="133">
        <f>D472/(COUNT(B449:C462,B465:C471)*2)</f>
        <v>0.95238095238095233</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56</v>
      </c>
      <c r="E475" s="108"/>
      <c r="F475" s="114"/>
      <c r="G475" s="114"/>
    </row>
    <row r="476" spans="1:7" ht="22.5" x14ac:dyDescent="0.45">
      <c r="A476" s="150" t="s">
        <v>452</v>
      </c>
      <c r="B476" s="189"/>
      <c r="C476" s="190"/>
      <c r="D476" s="154">
        <f>D475/(COUNT(B449:C462,B437:C444,B465:C471)*2)</f>
        <v>0.96551724137931039</v>
      </c>
      <c r="E476" s="108"/>
      <c r="F476" s="114"/>
      <c r="G476" s="114"/>
    </row>
    <row r="477" spans="1:7" ht="21" x14ac:dyDescent="0.4">
      <c r="A477" s="155"/>
      <c r="B477" s="114"/>
      <c r="C477" s="135"/>
      <c r="D477" s="114"/>
      <c r="E477" s="108"/>
      <c r="F477" s="114"/>
      <c r="G477" s="114"/>
    </row>
    <row r="478" spans="1:7" s="258" customFormat="1" ht="24.75" x14ac:dyDescent="0.4">
      <c r="A478" s="474" t="s">
        <v>425</v>
      </c>
      <c r="B478" s="474"/>
      <c r="C478" s="474"/>
      <c r="D478" s="474"/>
      <c r="E478" s="474"/>
      <c r="F478" s="474"/>
      <c r="G478" s="114"/>
    </row>
    <row r="479" spans="1:7" s="258" customFormat="1" ht="21" customHeight="1" x14ac:dyDescent="0.4">
      <c r="A479" s="234">
        <f>B11</f>
        <v>43537</v>
      </c>
      <c r="G479" s="114"/>
    </row>
    <row r="480" spans="1:7" s="258" customFormat="1" ht="21" x14ac:dyDescent="0.4">
      <c r="A480" s="437" t="s">
        <v>28</v>
      </c>
      <c r="B480" s="438" t="s">
        <v>29</v>
      </c>
      <c r="C480" s="438"/>
      <c r="D480" s="438" t="s">
        <v>42</v>
      </c>
      <c r="E480" s="439" t="s">
        <v>266</v>
      </c>
      <c r="F480" s="439" t="s">
        <v>302</v>
      </c>
      <c r="G480" s="114"/>
    </row>
    <row r="481" spans="1:7" s="258" customFormat="1" ht="21" x14ac:dyDescent="0.4">
      <c r="A481" s="437"/>
      <c r="B481" s="320" t="s">
        <v>32</v>
      </c>
      <c r="C481" s="320" t="s">
        <v>31</v>
      </c>
      <c r="D481" s="438"/>
      <c r="E481" s="439"/>
      <c r="F481" s="439"/>
      <c r="G481" s="114"/>
    </row>
    <row r="482" spans="1:7" s="260" customFormat="1" ht="22.5" x14ac:dyDescent="0.4">
      <c r="A482" s="367"/>
      <c r="B482" s="368"/>
      <c r="C482" s="368"/>
      <c r="D482" s="368"/>
      <c r="E482" s="354"/>
      <c r="F482" s="354"/>
      <c r="G482" s="173"/>
    </row>
    <row r="483" spans="1:7" s="260" customFormat="1" ht="24.75" x14ac:dyDescent="0.4">
      <c r="A483" s="513" t="s">
        <v>52</v>
      </c>
      <c r="B483" s="513"/>
      <c r="C483" s="513"/>
      <c r="D483" s="513"/>
      <c r="E483" s="513"/>
      <c r="F483" s="513"/>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11" t="s">
        <v>463</v>
      </c>
      <c r="B491" s="512"/>
      <c r="C491" s="512"/>
      <c r="D491" s="512"/>
      <c r="E491" s="512"/>
      <c r="F491" s="512"/>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63" x14ac:dyDescent="0.4">
      <c r="A495" s="252" t="s">
        <v>395</v>
      </c>
      <c r="B495" s="122">
        <v>0</v>
      </c>
      <c r="C495" s="385"/>
      <c r="D495" s="421" t="s">
        <v>479</v>
      </c>
      <c r="E495" s="421" t="s">
        <v>539</v>
      </c>
      <c r="F495" s="123"/>
      <c r="G495" s="114"/>
    </row>
    <row r="496" spans="1:7" s="258" customFormat="1" ht="84" x14ac:dyDescent="0.4">
      <c r="A496" s="252" t="s">
        <v>367</v>
      </c>
      <c r="B496" s="122">
        <v>0</v>
      </c>
      <c r="C496" s="385"/>
      <c r="D496" s="421" t="s">
        <v>480</v>
      </c>
      <c r="E496" s="421" t="s">
        <v>540</v>
      </c>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v>0</v>
      </c>
      <c r="C501" s="385"/>
      <c r="D501" s="421" t="s">
        <v>553</v>
      </c>
      <c r="E501" s="421" t="s">
        <v>554</v>
      </c>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85" t="s">
        <v>23</v>
      </c>
      <c r="B505" s="486"/>
      <c r="C505" s="486"/>
      <c r="D505" s="486"/>
      <c r="E505" s="486"/>
      <c r="F505" s="487"/>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69"/>
      <c r="B517" s="469"/>
      <c r="C517" s="469"/>
      <c r="D517" s="469"/>
      <c r="E517" s="469"/>
      <c r="F517" s="469"/>
      <c r="G517" s="469"/>
    </row>
    <row r="518" spans="1:7" s="258" customFormat="1" ht="26.25" customHeight="1" x14ac:dyDescent="0.5">
      <c r="A518" s="369" t="s">
        <v>311</v>
      </c>
      <c r="B518" s="470"/>
      <c r="C518" s="470"/>
      <c r="D518" s="470"/>
      <c r="E518" s="470"/>
      <c r="F518" s="470"/>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f>D526/(COUNT(B506:C516,B492:C503,B519:C525,B484:C489)*2)</f>
        <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75" t="s">
        <v>97</v>
      </c>
      <c r="B530" s="475"/>
      <c r="C530" s="475"/>
      <c r="D530" s="475"/>
      <c r="E530" s="475"/>
      <c r="F530" s="475"/>
      <c r="G530" s="114"/>
    </row>
    <row r="531" spans="1:7" s="258" customFormat="1" ht="22.5" customHeight="1" x14ac:dyDescent="0.4">
      <c r="A531" s="234">
        <f>B11</f>
        <v>43537</v>
      </c>
      <c r="B531" s="114"/>
      <c r="C531" s="135"/>
      <c r="D531" s="137"/>
      <c r="E531" s="137"/>
      <c r="F531" s="137"/>
      <c r="G531" s="114"/>
    </row>
    <row r="532" spans="1:7" s="258" customFormat="1" ht="21" x14ac:dyDescent="0.4">
      <c r="A532" s="488" t="s">
        <v>28</v>
      </c>
      <c r="B532" s="476" t="s">
        <v>29</v>
      </c>
      <c r="C532" s="490"/>
      <c r="D532" s="450" t="s">
        <v>42</v>
      </c>
      <c r="E532" s="440" t="s">
        <v>266</v>
      </c>
      <c r="F532" s="440" t="s">
        <v>302</v>
      </c>
      <c r="G532" s="114"/>
    </row>
    <row r="533" spans="1:7" s="258" customFormat="1" ht="21" x14ac:dyDescent="0.4">
      <c r="A533" s="489"/>
      <c r="B533" s="315" t="s">
        <v>32</v>
      </c>
      <c r="C533" s="316" t="s">
        <v>31</v>
      </c>
      <c r="D533" s="450"/>
      <c r="E533" s="440"/>
      <c r="F533" s="440"/>
      <c r="G533" s="114"/>
    </row>
    <row r="534" spans="1:7" s="80" customFormat="1" ht="22.5" x14ac:dyDescent="0.4">
      <c r="A534" s="365"/>
      <c r="B534" s="366"/>
      <c r="C534" s="366"/>
      <c r="D534" s="361"/>
      <c r="E534" s="362"/>
      <c r="F534" s="362"/>
      <c r="G534" s="129"/>
    </row>
    <row r="535" spans="1:7" s="258" customFormat="1" ht="24.75" x14ac:dyDescent="0.4">
      <c r="A535" s="370" t="s">
        <v>17</v>
      </c>
      <c r="B535" s="317"/>
      <c r="C535" s="472"/>
      <c r="D535" s="472"/>
      <c r="E535" s="472"/>
      <c r="F535" s="473"/>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63.75" x14ac:dyDescent="0.45">
      <c r="A540" s="226" t="s">
        <v>48</v>
      </c>
      <c r="B540" s="122">
        <v>0</v>
      </c>
      <c r="C540" s="143">
        <f>IF(B540=0, -10, IF(B540=1, -5, "0"))</f>
        <v>-10</v>
      </c>
      <c r="D540" s="419" t="s">
        <v>541</v>
      </c>
      <c r="E540" s="418" t="s">
        <v>494</v>
      </c>
      <c r="F540" s="123" t="s">
        <v>298</v>
      </c>
      <c r="G540" s="114"/>
    </row>
    <row r="541" spans="1:7" s="258" customFormat="1" ht="21" x14ac:dyDescent="0.4">
      <c r="A541" s="235" t="s">
        <v>383</v>
      </c>
      <c r="B541" s="122">
        <v>2</v>
      </c>
      <c r="C541" s="166"/>
      <c r="D541" s="128"/>
      <c r="E541" s="127"/>
      <c r="F541" s="123"/>
      <c r="G541" s="114"/>
    </row>
    <row r="542" spans="1:7" s="258" customFormat="1" ht="21" customHeight="1" x14ac:dyDescent="0.4">
      <c r="A542" s="457" t="s">
        <v>34</v>
      </c>
      <c r="B542" s="458"/>
      <c r="C542" s="459"/>
      <c r="D542" s="407">
        <f>SUM(B536:C541)</f>
        <v>0</v>
      </c>
      <c r="E542" s="248"/>
      <c r="F542" s="248"/>
      <c r="G542" s="114"/>
    </row>
    <row r="543" spans="1:7" s="258" customFormat="1" ht="21" customHeight="1" x14ac:dyDescent="0.4">
      <c r="A543" s="457" t="s">
        <v>33</v>
      </c>
      <c r="B543" s="458"/>
      <c r="C543" s="459"/>
      <c r="D543" s="388">
        <f>D542/(COUNT(B536:C541)*2)</f>
        <v>0</v>
      </c>
      <c r="E543" s="248"/>
      <c r="F543" s="248"/>
      <c r="G543" s="114"/>
    </row>
    <row r="544" spans="1:7" s="258" customFormat="1" ht="21" x14ac:dyDescent="0.4">
      <c r="A544" s="443"/>
      <c r="B544" s="443"/>
      <c r="C544" s="443"/>
      <c r="D544" s="443"/>
      <c r="E544" s="443"/>
      <c r="F544" s="443"/>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444"/>
      <c r="B556" s="445"/>
      <c r="C556" s="445"/>
      <c r="D556" s="445"/>
      <c r="E556" s="445"/>
      <c r="F556" s="445"/>
      <c r="G556" s="445"/>
    </row>
    <row r="557" spans="1:7" s="258" customFormat="1" ht="35.25" customHeight="1" x14ac:dyDescent="0.4">
      <c r="A557" s="371" t="s">
        <v>311</v>
      </c>
      <c r="B557" s="337"/>
      <c r="C557" s="509"/>
      <c r="D557" s="509"/>
      <c r="E557" s="509"/>
      <c r="F557" s="510"/>
      <c r="G557" s="129"/>
    </row>
    <row r="558" spans="1:7" s="258" customFormat="1" ht="21" x14ac:dyDescent="0.4">
      <c r="A558" s="125" t="s">
        <v>329</v>
      </c>
      <c r="B558" s="122">
        <v>2</v>
      </c>
      <c r="C558" s="183"/>
      <c r="D558" s="123"/>
      <c r="E558" s="123"/>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82"/>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t="s">
        <v>30</v>
      </c>
      <c r="C565" s="122"/>
      <c r="D565" s="411" t="s">
        <v>30</v>
      </c>
      <c r="E565" s="124"/>
      <c r="F565" s="123"/>
      <c r="G565" s="114"/>
    </row>
    <row r="566" spans="1:7" s="258" customFormat="1" ht="21" x14ac:dyDescent="0.4">
      <c r="A566" s="441" t="s">
        <v>34</v>
      </c>
      <c r="B566" s="441"/>
      <c r="C566" s="442"/>
      <c r="D566" s="358">
        <f>SUM(B558:C565,B546:C555)</f>
        <v>34</v>
      </c>
      <c r="E566" s="108"/>
      <c r="F566" s="114"/>
      <c r="G566" s="114"/>
    </row>
    <row r="567" spans="1:7" s="258" customFormat="1" ht="21" x14ac:dyDescent="0.4">
      <c r="A567" s="441" t="s">
        <v>33</v>
      </c>
      <c r="B567" s="441"/>
      <c r="C567" s="441"/>
      <c r="D567" s="388">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34</v>
      </c>
      <c r="E569" s="177"/>
      <c r="F569" s="129"/>
      <c r="G569" s="114"/>
    </row>
    <row r="570" spans="1:7" ht="21" customHeight="1" x14ac:dyDescent="0.45">
      <c r="A570" s="150" t="s">
        <v>456</v>
      </c>
      <c r="B570" s="189"/>
      <c r="C570" s="190"/>
      <c r="D570" s="154">
        <f>D569/(COUNT(B546:C555,B536:C541,B558:C565)*2)</f>
        <v>0.70833333333333337</v>
      </c>
      <c r="E570" s="304"/>
      <c r="F570" s="304"/>
      <c r="G570" s="129"/>
    </row>
    <row r="571" spans="1:7" ht="21" customHeight="1" x14ac:dyDescent="0.4">
      <c r="A571" s="155"/>
      <c r="B571" s="114"/>
      <c r="C571" s="135"/>
      <c r="D571" s="114"/>
      <c r="E571" s="108"/>
      <c r="F571" s="114"/>
      <c r="G571" s="114"/>
    </row>
    <row r="572" spans="1:7" ht="21" x14ac:dyDescent="0.4">
      <c r="A572" s="443"/>
      <c r="B572" s="443"/>
      <c r="C572" s="443"/>
      <c r="D572" s="443"/>
      <c r="E572" s="443"/>
      <c r="F572" s="443"/>
      <c r="G572" s="114"/>
    </row>
    <row r="573" spans="1:7" ht="22.5" x14ac:dyDescent="0.45">
      <c r="A573" s="435" t="s">
        <v>19</v>
      </c>
      <c r="B573" s="435"/>
      <c r="C573" s="435"/>
      <c r="D573" s="435"/>
      <c r="E573" s="435"/>
      <c r="F573" s="435"/>
      <c r="G573" s="114"/>
    </row>
    <row r="574" spans="1:7" ht="22.5" x14ac:dyDescent="0.4">
      <c r="A574" s="243">
        <f>B11</f>
        <v>43537</v>
      </c>
      <c r="B574" s="114"/>
      <c r="C574" s="135"/>
      <c r="D574" s="356"/>
      <c r="E574" s="356"/>
      <c r="F574" s="356"/>
      <c r="G574" s="114"/>
    </row>
    <row r="575" spans="1:7" ht="21" x14ac:dyDescent="0.4">
      <c r="A575" s="437" t="s">
        <v>28</v>
      </c>
      <c r="B575" s="438" t="s">
        <v>29</v>
      </c>
      <c r="C575" s="438"/>
      <c r="D575" s="438" t="s">
        <v>42</v>
      </c>
      <c r="E575" s="439" t="s">
        <v>266</v>
      </c>
      <c r="F575" s="439" t="s">
        <v>302</v>
      </c>
      <c r="G575" s="114"/>
    </row>
    <row r="576" spans="1:7" ht="21" x14ac:dyDescent="0.4">
      <c r="A576" s="437"/>
      <c r="B576" s="320" t="s">
        <v>32</v>
      </c>
      <c r="C576" s="320" t="s">
        <v>31</v>
      </c>
      <c r="D576" s="438"/>
      <c r="E576" s="439"/>
      <c r="F576" s="439"/>
      <c r="G576" s="129"/>
    </row>
    <row r="577" spans="1:7" s="80" customFormat="1" ht="22.5" x14ac:dyDescent="0.4">
      <c r="A577" s="372"/>
      <c r="B577" s="373"/>
      <c r="C577" s="373"/>
      <c r="D577" s="373"/>
      <c r="E577" s="341"/>
      <c r="F577" s="374"/>
      <c r="G577" s="129"/>
    </row>
    <row r="578" spans="1:7" ht="24.75" x14ac:dyDescent="0.4">
      <c r="A578" s="497" t="s">
        <v>10</v>
      </c>
      <c r="B578" s="498"/>
      <c r="C578" s="498"/>
      <c r="D578" s="498"/>
      <c r="E578" s="498"/>
      <c r="F578" s="499"/>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41" t="s">
        <v>34</v>
      </c>
      <c r="B588" s="441"/>
      <c r="C588" s="442"/>
      <c r="D588" s="358">
        <f>SUM(B579:C587)</f>
        <v>18</v>
      </c>
      <c r="E588" s="108"/>
      <c r="F588" s="114"/>
      <c r="G588" s="114"/>
    </row>
    <row r="589" spans="1:7" s="258" customFormat="1" ht="21" x14ac:dyDescent="0.4">
      <c r="A589" s="441" t="s">
        <v>33</v>
      </c>
      <c r="B589" s="441"/>
      <c r="C589" s="441"/>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500" t="s">
        <v>23</v>
      </c>
      <c r="B591" s="501"/>
      <c r="C591" s="501"/>
      <c r="D591" s="501"/>
      <c r="E591" s="501"/>
      <c r="F591" s="502"/>
      <c r="G591" s="129"/>
    </row>
    <row r="592" spans="1:7" ht="21" x14ac:dyDescent="0.4">
      <c r="A592" s="121" t="s">
        <v>87</v>
      </c>
      <c r="B592" s="122">
        <v>2</v>
      </c>
      <c r="C592" s="122"/>
      <c r="D592" s="123"/>
      <c r="E592" s="124"/>
      <c r="F592" s="123" t="s">
        <v>298</v>
      </c>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23"/>
      <c r="E599" s="123"/>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t="s">
        <v>30</v>
      </c>
      <c r="C605" s="122"/>
      <c r="D605" s="411" t="s">
        <v>30</v>
      </c>
      <c r="E605" s="124"/>
      <c r="F605" s="123"/>
      <c r="G605" s="129"/>
    </row>
    <row r="606" spans="1:7" s="258" customFormat="1" ht="21" x14ac:dyDescent="0.4">
      <c r="A606" s="441" t="s">
        <v>34</v>
      </c>
      <c r="B606" s="441"/>
      <c r="C606" s="442"/>
      <c r="D606" s="358">
        <f>SUM(B592:C605)</f>
        <v>26</v>
      </c>
      <c r="E606" s="108"/>
      <c r="F606" s="114"/>
      <c r="G606" s="114"/>
    </row>
    <row r="607" spans="1:7" s="258" customFormat="1" ht="21" x14ac:dyDescent="0.4">
      <c r="A607" s="441" t="s">
        <v>33</v>
      </c>
      <c r="B607" s="441"/>
      <c r="C607" s="441"/>
      <c r="D607" s="388">
        <f>D606/(COUNT(B592:C605)*2)</f>
        <v>1</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44</v>
      </c>
      <c r="E609" s="304"/>
      <c r="F609" s="304"/>
      <c r="G609" s="129"/>
    </row>
    <row r="610" spans="1:7" ht="22.5" x14ac:dyDescent="0.45">
      <c r="A610" s="506" t="s">
        <v>170</v>
      </c>
      <c r="B610" s="507"/>
      <c r="C610" s="508"/>
      <c r="D610" s="154">
        <f>D609/(COUNT(B579:C587,B592:C605)*2)</f>
        <v>1</v>
      </c>
      <c r="E610" s="108"/>
      <c r="F610" s="114"/>
      <c r="G610" s="129"/>
    </row>
    <row r="611" spans="1:7" ht="21" x14ac:dyDescent="0.4">
      <c r="A611" s="155"/>
      <c r="B611" s="114"/>
      <c r="C611" s="135"/>
      <c r="G611" s="129"/>
    </row>
    <row r="612" spans="1:7" ht="19.5" customHeight="1" x14ac:dyDescent="0.45">
      <c r="A612" s="435" t="s">
        <v>8</v>
      </c>
      <c r="B612" s="435"/>
      <c r="C612" s="435"/>
      <c r="D612" s="435"/>
      <c r="E612" s="435"/>
      <c r="F612" s="435"/>
      <c r="G612" s="129"/>
    </row>
    <row r="613" spans="1:7" ht="22.5" x14ac:dyDescent="0.4">
      <c r="A613" s="156">
        <f>B11</f>
        <v>43537</v>
      </c>
      <c r="B613" s="114"/>
      <c r="C613" s="135"/>
      <c r="D613" s="137"/>
      <c r="E613" s="137"/>
      <c r="F613" s="137"/>
      <c r="G613" s="114"/>
    </row>
    <row r="614" spans="1:7" ht="21" x14ac:dyDescent="0.4">
      <c r="A614" s="449" t="s">
        <v>28</v>
      </c>
      <c r="B614" s="450" t="s">
        <v>29</v>
      </c>
      <c r="C614" s="450"/>
      <c r="D614" s="450" t="s">
        <v>42</v>
      </c>
      <c r="E614" s="440" t="s">
        <v>266</v>
      </c>
      <c r="F614" s="440" t="s">
        <v>302</v>
      </c>
      <c r="G614" s="114"/>
    </row>
    <row r="615" spans="1:7" ht="18.75" customHeight="1" x14ac:dyDescent="0.4">
      <c r="A615" s="449"/>
      <c r="B615" s="118" t="s">
        <v>32</v>
      </c>
      <c r="C615" s="118" t="s">
        <v>31</v>
      </c>
      <c r="D615" s="450"/>
      <c r="E615" s="440"/>
      <c r="F615" s="440"/>
      <c r="G615" s="129"/>
    </row>
    <row r="616" spans="1:7" s="80" customFormat="1" ht="18.75" customHeight="1" x14ac:dyDescent="0.4">
      <c r="A616" s="360"/>
      <c r="B616" s="361"/>
      <c r="C616" s="361"/>
      <c r="D616" s="361"/>
      <c r="E616" s="362"/>
      <c r="F616" s="362"/>
      <c r="G616" s="129"/>
    </row>
    <row r="617" spans="1:7" ht="24.75" x14ac:dyDescent="0.4">
      <c r="A617" s="363" t="s">
        <v>90</v>
      </c>
      <c r="B617" s="137"/>
      <c r="C617" s="495"/>
      <c r="D617" s="495"/>
      <c r="E617" s="495"/>
      <c r="F617" s="496"/>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63"/>
      <c r="E624" s="265"/>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41" t="s">
        <v>34</v>
      </c>
      <c r="B627" s="441"/>
      <c r="C627" s="441"/>
      <c r="D627" s="358">
        <f>SUM(B618:C626)</f>
        <v>18</v>
      </c>
      <c r="E627" s="492"/>
      <c r="F627" s="493"/>
      <c r="G627" s="129"/>
    </row>
    <row r="628" spans="1:7" ht="21" x14ac:dyDescent="0.4">
      <c r="A628" s="441" t="s">
        <v>33</v>
      </c>
      <c r="B628" s="441"/>
      <c r="C628" s="441"/>
      <c r="D628" s="388">
        <f>D627/(COUNT(B618:C626)*2)</f>
        <v>1</v>
      </c>
      <c r="E628" s="494"/>
      <c r="F628" s="469"/>
      <c r="G628" s="129"/>
    </row>
    <row r="629" spans="1:7" ht="21" x14ac:dyDescent="0.4">
      <c r="A629" s="325"/>
      <c r="B629" s="135"/>
      <c r="C629" s="491"/>
      <c r="D629" s="491"/>
      <c r="E629" s="491"/>
      <c r="F629" s="491"/>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245"/>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84" x14ac:dyDescent="0.4">
      <c r="A637" s="203" t="s">
        <v>418</v>
      </c>
      <c r="B637" s="122">
        <v>0</v>
      </c>
      <c r="C637" s="143"/>
      <c r="D637" s="425" t="s">
        <v>543</v>
      </c>
      <c r="E637" s="426" t="s">
        <v>542</v>
      </c>
      <c r="F637" s="123" t="s">
        <v>298</v>
      </c>
      <c r="G637" s="114"/>
    </row>
    <row r="638" spans="1:7" ht="21" customHeight="1" x14ac:dyDescent="0.4">
      <c r="A638" s="121" t="s">
        <v>132</v>
      </c>
      <c r="B638" s="122">
        <v>2</v>
      </c>
      <c r="C638" s="126"/>
      <c r="D638" s="324"/>
      <c r="E638" s="124"/>
      <c r="F638" s="123"/>
      <c r="G638" s="114"/>
    </row>
    <row r="639" spans="1:7" ht="22.5" x14ac:dyDescent="0.4">
      <c r="A639" s="457" t="s">
        <v>34</v>
      </c>
      <c r="B639" s="458"/>
      <c r="C639" s="459"/>
      <c r="D639" s="247">
        <f>SUM(B631:C638)</f>
        <v>14</v>
      </c>
      <c r="E639" s="326"/>
      <c r="F639" s="326"/>
      <c r="G639" s="323"/>
    </row>
    <row r="640" spans="1:7" ht="22.5" x14ac:dyDescent="0.4">
      <c r="A640" s="130" t="s">
        <v>33</v>
      </c>
      <c r="B640" s="131"/>
      <c r="C640" s="131"/>
      <c r="D640" s="133">
        <f>D639/(COUNT(B631:C638)*2)</f>
        <v>0.875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5"/>
      <c r="D642" s="495"/>
      <c r="E642" s="495"/>
      <c r="F642" s="496"/>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7" t="s">
        <v>34</v>
      </c>
      <c r="B650" s="458"/>
      <c r="C650" s="459"/>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4"/>
      <c r="B652" s="484"/>
      <c r="C652" s="484"/>
      <c r="D652" s="484"/>
      <c r="E652" s="484"/>
      <c r="F652" s="484"/>
      <c r="G652" s="484"/>
    </row>
    <row r="653" spans="1:16382" ht="24.75" x14ac:dyDescent="0.4">
      <c r="A653" s="363" t="s">
        <v>26</v>
      </c>
      <c r="B653" s="495"/>
      <c r="C653" s="495"/>
      <c r="D653" s="495"/>
      <c r="E653" s="495"/>
      <c r="F653" s="496"/>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63" x14ac:dyDescent="0.4">
      <c r="A656" s="203" t="s">
        <v>418</v>
      </c>
      <c r="B656" s="122">
        <v>1</v>
      </c>
      <c r="C656" s="174"/>
      <c r="D656" s="179" t="s">
        <v>544</v>
      </c>
      <c r="E656" s="127"/>
      <c r="F656" s="123" t="s">
        <v>298</v>
      </c>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77" t="s">
        <v>311</v>
      </c>
      <c r="B661" s="478"/>
      <c r="C661" s="478"/>
      <c r="D661" s="478"/>
      <c r="E661" s="478"/>
      <c r="F661" s="479"/>
      <c r="G661" s="108"/>
    </row>
    <row r="662" spans="1:7" s="258" customFormat="1" ht="21" x14ac:dyDescent="0.4">
      <c r="A662" s="125" t="s">
        <v>329</v>
      </c>
      <c r="B662" s="122">
        <v>2</v>
      </c>
      <c r="C662" s="307"/>
      <c r="D662" s="123"/>
      <c r="E662" s="123"/>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27</v>
      </c>
      <c r="E669" s="108"/>
      <c r="F669" s="114"/>
      <c r="G669" s="114"/>
    </row>
    <row r="670" spans="1:7" ht="21" x14ac:dyDescent="0.4">
      <c r="A670" s="130" t="s">
        <v>33</v>
      </c>
      <c r="B670" s="131"/>
      <c r="C670" s="132"/>
      <c r="D670" s="133">
        <f>D669/(COUNT(B654:C668)*2)</f>
        <v>0.9642857142857143</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73</v>
      </c>
      <c r="E672" s="108"/>
      <c r="F672" s="114"/>
      <c r="G672" s="114"/>
    </row>
    <row r="673" spans="1:7" ht="22.5" x14ac:dyDescent="0.45">
      <c r="A673" s="150" t="s">
        <v>171</v>
      </c>
      <c r="B673" s="189"/>
      <c r="C673" s="190"/>
      <c r="D673" s="154">
        <f>D672/(COUNT(B654:C668,B631:C638,B643:C649,B618:C626)*2)</f>
        <v>0.96052631578947367</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5" t="s">
        <v>356</v>
      </c>
      <c r="B676" s="435"/>
      <c r="C676" s="435"/>
      <c r="D676" s="435"/>
      <c r="E676" s="435"/>
      <c r="F676" s="435"/>
      <c r="G676" s="114"/>
    </row>
    <row r="677" spans="1:7" ht="21" x14ac:dyDescent="0.4">
      <c r="A677" s="243">
        <f>B11</f>
        <v>43537</v>
      </c>
      <c r="B677" s="114"/>
      <c r="C677" s="135"/>
      <c r="D677" s="135"/>
      <c r="E677" s="328"/>
      <c r="F677" s="135"/>
      <c r="G677" s="114"/>
    </row>
    <row r="678" spans="1:7" ht="21.75" customHeight="1" x14ac:dyDescent="0.4">
      <c r="A678" s="449" t="s">
        <v>28</v>
      </c>
      <c r="B678" s="450" t="s">
        <v>29</v>
      </c>
      <c r="C678" s="450"/>
      <c r="D678" s="450" t="s">
        <v>42</v>
      </c>
      <c r="E678" s="440" t="s">
        <v>266</v>
      </c>
      <c r="F678" s="440" t="s">
        <v>302</v>
      </c>
      <c r="G678" s="129"/>
    </row>
    <row r="679" spans="1:7" ht="21" x14ac:dyDescent="0.4">
      <c r="A679" s="449"/>
      <c r="B679" s="118" t="s">
        <v>32</v>
      </c>
      <c r="C679" s="118" t="s">
        <v>31</v>
      </c>
      <c r="D679" s="450"/>
      <c r="E679" s="440"/>
      <c r="F679" s="440"/>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63" x14ac:dyDescent="0.4">
      <c r="A688" s="403" t="s">
        <v>296</v>
      </c>
      <c r="B688" s="122">
        <v>0</v>
      </c>
      <c r="C688" s="169">
        <f>IF(B688=0, -5, "0")</f>
        <v>-5</v>
      </c>
      <c r="D688" s="200" t="s">
        <v>548</v>
      </c>
      <c r="E688" s="200" t="s">
        <v>547</v>
      </c>
      <c r="F688" s="123" t="s">
        <v>298</v>
      </c>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42" x14ac:dyDescent="0.4">
      <c r="A691" s="237" t="s">
        <v>13</v>
      </c>
      <c r="B691" s="122">
        <v>1</v>
      </c>
      <c r="C691" s="275"/>
      <c r="D691" s="255" t="s">
        <v>546</v>
      </c>
      <c r="E691" s="127"/>
      <c r="F691" s="123" t="s">
        <v>298</v>
      </c>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t="s">
        <v>30</v>
      </c>
      <c r="C695" s="166"/>
      <c r="D695" s="420"/>
      <c r="E695" s="127"/>
      <c r="F695" s="123"/>
      <c r="G695" s="114"/>
    </row>
    <row r="696" spans="1:7" ht="21" x14ac:dyDescent="0.4">
      <c r="A696" s="272" t="s">
        <v>389</v>
      </c>
      <c r="B696" s="122">
        <v>1</v>
      </c>
      <c r="C696" s="174"/>
      <c r="D696" s="84"/>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27</v>
      </c>
      <c r="E701" s="108"/>
      <c r="F701" s="114"/>
      <c r="G701" s="129"/>
    </row>
    <row r="702" spans="1:7" ht="22.5" x14ac:dyDescent="0.45">
      <c r="A702" s="150" t="s">
        <v>428</v>
      </c>
      <c r="B702" s="189"/>
      <c r="C702" s="190"/>
      <c r="D702" s="154">
        <f>D701/(COUNT(B681:C700)*2)</f>
        <v>0.71052631578947367</v>
      </c>
      <c r="E702" s="258"/>
      <c r="F702" s="268"/>
      <c r="G702" s="114"/>
    </row>
    <row r="703" spans="1:7" ht="21" x14ac:dyDescent="0.4">
      <c r="A703" s="248"/>
      <c r="B703" s="329"/>
      <c r="C703" s="329"/>
      <c r="D703" s="80"/>
      <c r="E703" s="80"/>
      <c r="F703" s="330"/>
      <c r="G703" s="274"/>
    </row>
    <row r="704" spans="1:7" ht="21" customHeight="1" x14ac:dyDescent="0.4">
      <c r="A704" s="480" t="s">
        <v>459</v>
      </c>
      <c r="B704" s="480"/>
      <c r="C704" s="480"/>
      <c r="D704" s="480"/>
      <c r="E704" s="480"/>
      <c r="F704" s="480"/>
      <c r="G704" s="274"/>
    </row>
    <row r="705" spans="1:7" ht="21" customHeight="1" x14ac:dyDescent="0.4">
      <c r="A705" s="251">
        <f>B11</f>
        <v>43537</v>
      </c>
      <c r="B705" s="114"/>
      <c r="C705" s="135"/>
      <c r="D705" s="273"/>
      <c r="E705" s="273"/>
      <c r="F705" s="273"/>
      <c r="G705" s="274"/>
    </row>
    <row r="706" spans="1:7" ht="21" x14ac:dyDescent="0.4">
      <c r="A706" s="516" t="s">
        <v>28</v>
      </c>
      <c r="B706" s="476" t="s">
        <v>29</v>
      </c>
      <c r="C706" s="476"/>
      <c r="D706" s="450" t="s">
        <v>42</v>
      </c>
      <c r="E706" s="440" t="s">
        <v>266</v>
      </c>
      <c r="F706" s="440" t="s">
        <v>302</v>
      </c>
      <c r="G706" s="274"/>
    </row>
    <row r="707" spans="1:7" ht="21" x14ac:dyDescent="0.4">
      <c r="A707" s="517"/>
      <c r="B707" s="383" t="s">
        <v>32</v>
      </c>
      <c r="C707" s="383" t="s">
        <v>31</v>
      </c>
      <c r="D707" s="450"/>
      <c r="E707" s="440"/>
      <c r="F707" s="440"/>
      <c r="G707" s="274"/>
    </row>
    <row r="708" spans="1:7" s="80" customFormat="1" ht="22.5" x14ac:dyDescent="0.4">
      <c r="A708" s="360"/>
      <c r="B708" s="361"/>
      <c r="C708" s="361"/>
      <c r="D708" s="361"/>
      <c r="E708" s="362"/>
      <c r="F708" s="362"/>
      <c r="G708" s="129"/>
    </row>
    <row r="709" spans="1:7" ht="24.75" x14ac:dyDescent="0.4">
      <c r="A709" s="503" t="s">
        <v>306</v>
      </c>
      <c r="B709" s="504"/>
      <c r="C709" s="504"/>
      <c r="D709" s="504"/>
      <c r="E709" s="504"/>
      <c r="F709" s="505"/>
      <c r="G709" s="274"/>
    </row>
    <row r="710" spans="1:7" ht="63" x14ac:dyDescent="0.4">
      <c r="A710" s="160" t="s">
        <v>220</v>
      </c>
      <c r="B710" s="275">
        <v>0</v>
      </c>
      <c r="C710" s="275"/>
      <c r="D710" s="200" t="s">
        <v>555</v>
      </c>
      <c r="E710" s="200" t="s">
        <v>556</v>
      </c>
      <c r="F710" s="200" t="s">
        <v>298</v>
      </c>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14"/>
      <c r="C715" s="515"/>
      <c r="D715" s="247">
        <f>SUM(B710:C714)</f>
        <v>8</v>
      </c>
      <c r="E715" s="225"/>
      <c r="F715" s="173"/>
      <c r="G715" s="114"/>
    </row>
    <row r="716" spans="1:7" ht="21" x14ac:dyDescent="0.4">
      <c r="A716" s="130" t="s">
        <v>33</v>
      </c>
      <c r="B716" s="514"/>
      <c r="C716" s="515"/>
      <c r="D716" s="397">
        <f>D715/(COUNT(B710:C714)*2)</f>
        <v>0.8</v>
      </c>
      <c r="E716" s="225"/>
      <c r="F716" s="173"/>
      <c r="G716" s="114"/>
    </row>
    <row r="717" spans="1:7" s="80" customFormat="1" ht="21" x14ac:dyDescent="0.4">
      <c r="A717" s="306"/>
      <c r="B717" s="375"/>
      <c r="C717" s="375"/>
      <c r="D717" s="250"/>
      <c r="E717" s="395"/>
      <c r="F717" s="396"/>
      <c r="G717" s="129"/>
    </row>
    <row r="718" spans="1:7" ht="24.75" x14ac:dyDescent="0.4">
      <c r="A718" s="503" t="s">
        <v>307</v>
      </c>
      <c r="B718" s="504"/>
      <c r="C718" s="504"/>
      <c r="D718" s="504"/>
      <c r="E718" s="504"/>
      <c r="F718" s="505"/>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t="s">
        <v>30</v>
      </c>
      <c r="C721" s="126"/>
      <c r="D721" s="411" t="s">
        <v>30</v>
      </c>
      <c r="E721" s="265"/>
      <c r="F721" s="200"/>
    </row>
    <row r="722" spans="1:7" s="258" customFormat="1" ht="21" x14ac:dyDescent="0.3">
      <c r="A722" s="130" t="s">
        <v>34</v>
      </c>
      <c r="B722" s="130"/>
      <c r="C722" s="148"/>
      <c r="D722" s="359">
        <f>SUM(B719:C721)</f>
        <v>4</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12</v>
      </c>
      <c r="E725" s="260"/>
      <c r="F725" s="330"/>
      <c r="G725" s="114"/>
    </row>
    <row r="726" spans="1:7" s="258" customFormat="1" ht="22.5" x14ac:dyDescent="0.45">
      <c r="A726" s="150" t="s">
        <v>430</v>
      </c>
      <c r="B726" s="189"/>
      <c r="C726" s="190"/>
      <c r="D726" s="154">
        <f>D725/(COUNT(B719:C721,B710:C714)*2)</f>
        <v>0.8571428571428571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1</v>
      </c>
      <c r="E728" s="101"/>
      <c r="F728" s="102"/>
      <c r="G728" s="93"/>
    </row>
    <row r="729" spans="1:7" ht="22.5" x14ac:dyDescent="0.3">
      <c r="A729" s="261" t="s">
        <v>423</v>
      </c>
      <c r="B729" s="262"/>
      <c r="C729" s="263"/>
      <c r="D729" s="26">
        <f>SUM(D725,D701,D672,D609,D569,D526,D475,D428,D370,D303,D248,D186,D130,D47)</f>
        <v>630</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0.86065573770491799</v>
      </c>
      <c r="E730" s="259"/>
      <c r="F730" s="259"/>
    </row>
  </sheetData>
  <sheetProtection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449:B463 B359:B366 B56:B63 B394:B414 B39:B42 B546:B555 B618:B626 B558:B565 B719:B721 B631:B638 B122:B128 B681:B700 B579:B587 B66:B82 B312:B319 B379:B389 B536:B541 B519:B525 B417:B424 B492:B504 B292:B299 B85:B102 B662:B668 B437:B444 B506:B516 B257:B264 B348:B356 B178:B185 B592:B605 B654:B660 B269:B289 B231:B235 B710:B714 B105:B110 B140:B146 B237:B244 B465:B471 B528:B529 B484:B490 B643:B649 B30:B37 B324:B343">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80" zoomScaleNormal="90" zoomScaleSheetLayoutView="80" workbookViewId="0">
      <selection activeCell="F192" sqref="F19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31"/>
      <c r="E1" s="531"/>
      <c r="F1" s="531"/>
      <c r="G1" s="531"/>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32" t="s">
        <v>46</v>
      </c>
      <c r="B6" s="532"/>
      <c r="C6" s="532"/>
      <c r="D6" s="532"/>
      <c r="E6" s="532"/>
      <c r="F6" s="532"/>
      <c r="G6" s="92"/>
    </row>
    <row r="7" spans="1:7" s="2" customFormat="1" ht="21.75" customHeight="1" x14ac:dyDescent="0.45">
      <c r="A7" s="533" t="str">
        <f>'Page de garde'!D18</f>
        <v>MANAR CITY</v>
      </c>
      <c r="B7" s="533"/>
      <c r="C7" s="533"/>
      <c r="D7" s="533"/>
      <c r="E7" s="533"/>
      <c r="F7" s="533"/>
      <c r="G7" s="92"/>
    </row>
    <row r="8" spans="1:7" s="2" customFormat="1" ht="24" x14ac:dyDescent="0.45">
      <c r="A8" s="4" t="s">
        <v>39</v>
      </c>
      <c r="B8" s="534" t="str">
        <f>'A1 Exploitation'!B9:F9</f>
        <v>Dr Hend KAMOUN</v>
      </c>
      <c r="C8" s="534"/>
      <c r="D8" s="534"/>
      <c r="E8" s="534"/>
      <c r="F8" s="534"/>
      <c r="G8" s="92"/>
    </row>
    <row r="9" spans="1:7" s="2" customFormat="1" ht="24" x14ac:dyDescent="0.45">
      <c r="A9" s="5" t="s">
        <v>41</v>
      </c>
      <c r="B9" s="535" t="str">
        <f>'A1 Exploitation'!B10:F10</f>
        <v>Directeur du magasin et chefs rayons</v>
      </c>
      <c r="C9" s="535"/>
      <c r="D9" s="535"/>
      <c r="E9" s="535"/>
      <c r="F9" s="535"/>
      <c r="G9" s="92"/>
    </row>
    <row r="10" spans="1:7" s="2" customFormat="1" ht="24" x14ac:dyDescent="0.45">
      <c r="A10" s="4" t="s">
        <v>40</v>
      </c>
      <c r="B10" s="530">
        <f>'A1 Exploitation'!B11:F11</f>
        <v>43537</v>
      </c>
      <c r="C10" s="530"/>
      <c r="D10" s="530"/>
      <c r="E10" s="530"/>
      <c r="F10" s="530"/>
      <c r="G10" s="92"/>
    </row>
    <row r="11" spans="1:7" s="2" customFormat="1" ht="24" x14ac:dyDescent="0.45">
      <c r="A11" s="4" t="s">
        <v>250</v>
      </c>
      <c r="B11" s="536">
        <f>D199</f>
        <v>0.83471074380165289</v>
      </c>
      <c r="C11" s="536"/>
      <c r="D11" s="536"/>
      <c r="E11" s="536"/>
      <c r="F11" s="536"/>
      <c r="G11" s="92"/>
    </row>
    <row r="12" spans="1:7" s="2" customFormat="1" ht="22.5" x14ac:dyDescent="0.45">
      <c r="A12" s="1"/>
      <c r="D12" s="461"/>
      <c r="E12" s="461"/>
      <c r="F12" s="461"/>
      <c r="G12" s="461"/>
    </row>
    <row r="13" spans="1:7" s="2" customFormat="1" ht="11.25" customHeight="1" x14ac:dyDescent="0.3">
      <c r="A13" s="537" t="s">
        <v>28</v>
      </c>
      <c r="B13" s="538" t="s">
        <v>29</v>
      </c>
      <c r="C13" s="538"/>
      <c r="D13" s="538" t="s">
        <v>42</v>
      </c>
      <c r="E13" s="538" t="s">
        <v>160</v>
      </c>
      <c r="F13" s="538" t="s">
        <v>161</v>
      </c>
      <c r="G13" s="80"/>
    </row>
    <row r="14" spans="1:7" s="2" customFormat="1" ht="12.75" customHeight="1" x14ac:dyDescent="0.3">
      <c r="A14" s="537"/>
      <c r="B14" s="22" t="s">
        <v>32</v>
      </c>
      <c r="C14" s="22" t="s">
        <v>31</v>
      </c>
      <c r="D14" s="538"/>
      <c r="E14" s="538"/>
      <c r="F14" s="538"/>
      <c r="G14" s="94"/>
    </row>
    <row r="15" spans="1:7" x14ac:dyDescent="0.3">
      <c r="A15" s="551"/>
      <c r="B15" s="552"/>
      <c r="C15" s="552"/>
      <c r="D15" s="552"/>
      <c r="E15" s="552"/>
      <c r="F15" s="552"/>
    </row>
    <row r="16" spans="1:7" ht="19.5" x14ac:dyDescent="0.4">
      <c r="A16" s="544" t="s">
        <v>0</v>
      </c>
      <c r="B16" s="545"/>
      <c r="C16" s="545"/>
      <c r="D16" s="545"/>
      <c r="E16" s="545"/>
      <c r="F16" s="545"/>
      <c r="G16" s="93" t="s">
        <v>298</v>
      </c>
    </row>
    <row r="17" spans="1:7" ht="33" x14ac:dyDescent="0.3">
      <c r="A17" s="7" t="s">
        <v>225</v>
      </c>
      <c r="B17" s="62">
        <v>0</v>
      </c>
      <c r="C17" s="62"/>
      <c r="D17" s="63" t="s">
        <v>485</v>
      </c>
      <c r="E17" s="63" t="s">
        <v>486</v>
      </c>
      <c r="F17" s="62" t="s">
        <v>299</v>
      </c>
      <c r="G17" s="93" t="s">
        <v>299</v>
      </c>
    </row>
    <row r="18" spans="1:7" x14ac:dyDescent="0.3">
      <c r="A18" s="8" t="s">
        <v>67</v>
      </c>
      <c r="B18" s="265">
        <v>2</v>
      </c>
      <c r="C18" s="62"/>
      <c r="D18" s="63"/>
      <c r="E18" s="265"/>
      <c r="F18" s="62"/>
    </row>
    <row r="19" spans="1:7" ht="33" x14ac:dyDescent="0.3">
      <c r="A19" s="7" t="s">
        <v>68</v>
      </c>
      <c r="B19" s="265">
        <v>1</v>
      </c>
      <c r="C19" s="62"/>
      <c r="D19" s="63" t="s">
        <v>487</v>
      </c>
      <c r="E19" s="63"/>
      <c r="F19" s="62" t="s">
        <v>299</v>
      </c>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6" t="s">
        <v>34</v>
      </c>
      <c r="B22" s="540"/>
      <c r="C22" s="541"/>
      <c r="D22" s="99">
        <f>SUM(B17:C21)</f>
        <v>7</v>
      </c>
    </row>
    <row r="23" spans="1:7" x14ac:dyDescent="0.3">
      <c r="A23" s="539" t="s">
        <v>251</v>
      </c>
      <c r="B23" s="542"/>
      <c r="C23" s="543"/>
      <c r="D23" s="21">
        <f>D22/(COUNT(B17:C21)*2)</f>
        <v>0.7</v>
      </c>
    </row>
    <row r="24" spans="1:7" s="10" customFormat="1" x14ac:dyDescent="0.3">
      <c r="A24" s="14"/>
      <c r="B24" s="15"/>
      <c r="C24" s="15"/>
      <c r="D24" s="16"/>
      <c r="G24" s="93"/>
    </row>
    <row r="25" spans="1:7" ht="19.5" x14ac:dyDescent="0.4">
      <c r="A25" s="547" t="s">
        <v>4</v>
      </c>
      <c r="B25" s="548"/>
      <c r="C25" s="548"/>
      <c r="D25" s="548"/>
      <c r="E25" s="548"/>
      <c r="F25" s="548"/>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9" t="s">
        <v>34</v>
      </c>
      <c r="B33" s="542"/>
      <c r="C33" s="543"/>
      <c r="D33" s="97">
        <f>SUM(B26:C32)</f>
        <v>14</v>
      </c>
    </row>
    <row r="34" spans="1:7" x14ac:dyDescent="0.3">
      <c r="A34" s="539" t="s">
        <v>251</v>
      </c>
      <c r="B34" s="542"/>
      <c r="C34" s="543"/>
      <c r="D34" s="21">
        <f>D33/(COUNT(B26:C32)*2)</f>
        <v>1</v>
      </c>
    </row>
    <row r="35" spans="1:7" s="10" customFormat="1" x14ac:dyDescent="0.3">
      <c r="A35" s="14"/>
      <c r="B35" s="15"/>
      <c r="C35" s="15"/>
      <c r="D35" s="16"/>
      <c r="G35" s="93"/>
    </row>
    <row r="36" spans="1:7" s="10" customFormat="1" ht="19.5" x14ac:dyDescent="0.4">
      <c r="A36" s="547" t="s">
        <v>180</v>
      </c>
      <c r="B36" s="548"/>
      <c r="C36" s="548"/>
      <c r="D36" s="548"/>
      <c r="E36" s="548"/>
      <c r="F36" s="548"/>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9" t="s">
        <v>34</v>
      </c>
      <c r="B42" s="542"/>
      <c r="C42" s="543"/>
      <c r="D42" s="97">
        <f>SUM(B37:C41)</f>
        <v>10</v>
      </c>
      <c r="E42" s="3"/>
      <c r="F42" s="3"/>
      <c r="G42" s="93"/>
    </row>
    <row r="43" spans="1:7" s="10" customFormat="1" x14ac:dyDescent="0.3">
      <c r="A43" s="539" t="s">
        <v>251</v>
      </c>
      <c r="B43" s="542"/>
      <c r="C43" s="543"/>
      <c r="D43" s="21">
        <f>D42/(COUNT(B37:C41)*2)</f>
        <v>1</v>
      </c>
      <c r="E43" s="3"/>
      <c r="F43" s="3"/>
      <c r="G43" s="93"/>
    </row>
    <row r="44" spans="1:7" s="10" customFormat="1" x14ac:dyDescent="0.3">
      <c r="A44" s="33"/>
      <c r="B44" s="34"/>
      <c r="C44" s="34"/>
      <c r="D44" s="35"/>
      <c r="G44" s="93"/>
    </row>
    <row r="45" spans="1:7" ht="19.5" x14ac:dyDescent="0.4">
      <c r="A45" s="549" t="s">
        <v>19</v>
      </c>
      <c r="B45" s="550"/>
      <c r="C45" s="550"/>
      <c r="D45" s="550"/>
      <c r="E45" s="550"/>
      <c r="F45" s="550"/>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39" t="s">
        <v>34</v>
      </c>
      <c r="B52" s="542"/>
      <c r="C52" s="543"/>
      <c r="D52" s="97">
        <f>SUM(B46:C51)</f>
        <v>12</v>
      </c>
    </row>
    <row r="53" spans="1:7" x14ac:dyDescent="0.3">
      <c r="A53" s="539" t="s">
        <v>251</v>
      </c>
      <c r="B53" s="542"/>
      <c r="C53" s="543"/>
      <c r="D53" s="21">
        <f>D52/(COUNT(B46:C51)*2)</f>
        <v>1</v>
      </c>
    </row>
    <row r="54" spans="1:7" s="10" customFormat="1" x14ac:dyDescent="0.3">
      <c r="A54" s="14"/>
      <c r="B54" s="15"/>
      <c r="C54" s="15"/>
      <c r="D54" s="16"/>
      <c r="G54" s="93"/>
    </row>
    <row r="55" spans="1:7" ht="19.5" x14ac:dyDescent="0.4">
      <c r="A55" s="547" t="s">
        <v>8</v>
      </c>
      <c r="B55" s="548"/>
      <c r="C55" s="548"/>
      <c r="D55" s="548"/>
      <c r="E55" s="548"/>
      <c r="F55" s="548"/>
    </row>
    <row r="56" spans="1:7" ht="36" x14ac:dyDescent="0.35">
      <c r="A56" s="29" t="s">
        <v>148</v>
      </c>
      <c r="B56" s="62">
        <v>2</v>
      </c>
      <c r="C56" s="88" t="str">
        <f>IF(B56=0, -5, "0")</f>
        <v>0</v>
      </c>
      <c r="D56" s="63"/>
      <c r="E56" s="62"/>
      <c r="F56" s="62"/>
    </row>
    <row r="57" spans="1:7" x14ac:dyDescent="0.3">
      <c r="A57" s="9" t="s">
        <v>141</v>
      </c>
      <c r="B57" s="265">
        <v>2</v>
      </c>
      <c r="C57" s="62"/>
      <c r="D57" s="265"/>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t="s">
        <v>545</v>
      </c>
      <c r="E60" s="62"/>
      <c r="F60" s="62"/>
    </row>
    <row r="61" spans="1:7" ht="18" x14ac:dyDescent="0.35">
      <c r="A61" s="28" t="s">
        <v>253</v>
      </c>
      <c r="B61" s="265">
        <v>2</v>
      </c>
      <c r="C61" s="88" t="str">
        <f>IF(B61=0, -5, "0")</f>
        <v>0</v>
      </c>
      <c r="D61" s="63"/>
      <c r="E61" s="62"/>
      <c r="F61" s="62"/>
    </row>
    <row r="62" spans="1:7" ht="45.75" x14ac:dyDescent="0.3">
      <c r="A62" s="7" t="s">
        <v>249</v>
      </c>
      <c r="B62" s="265">
        <v>1</v>
      </c>
      <c r="C62" s="62"/>
      <c r="D62" s="66" t="s">
        <v>499</v>
      </c>
      <c r="E62" s="62"/>
      <c r="F62" s="62" t="s">
        <v>298</v>
      </c>
    </row>
    <row r="63" spans="1:7" x14ac:dyDescent="0.3">
      <c r="A63" s="539" t="s">
        <v>34</v>
      </c>
      <c r="B63" s="542"/>
      <c r="C63" s="543"/>
      <c r="D63" s="97">
        <f>SUM(B56:C62)</f>
        <v>13</v>
      </c>
    </row>
    <row r="64" spans="1:7" x14ac:dyDescent="0.3">
      <c r="A64" s="539" t="s">
        <v>251</v>
      </c>
      <c r="B64" s="542"/>
      <c r="C64" s="543"/>
      <c r="D64" s="21">
        <f>D63/(COUNT(B56:C62)*2)</f>
        <v>0.9285714285714286</v>
      </c>
    </row>
    <row r="65" spans="1:7" s="10" customFormat="1" x14ac:dyDescent="0.3">
      <c r="A65" s="14"/>
      <c r="B65" s="15"/>
      <c r="C65" s="15"/>
      <c r="D65" s="16"/>
      <c r="G65" s="93"/>
    </row>
    <row r="66" spans="1:7" ht="19.5" x14ac:dyDescent="0.4">
      <c r="A66" s="547" t="s">
        <v>111</v>
      </c>
      <c r="B66" s="548"/>
      <c r="C66" s="548"/>
      <c r="D66" s="548"/>
      <c r="E66" s="548"/>
      <c r="F66" s="548"/>
    </row>
    <row r="67" spans="1:7" ht="19.5" x14ac:dyDescent="0.4">
      <c r="A67" s="7" t="s">
        <v>227</v>
      </c>
      <c r="B67" s="68">
        <v>2</v>
      </c>
      <c r="C67" s="69"/>
      <c r="D67" s="258"/>
      <c r="E67" s="70"/>
      <c r="F67" s="62"/>
    </row>
    <row r="68" spans="1:7" ht="19.5" x14ac:dyDescent="0.4">
      <c r="A68" s="7" t="s">
        <v>228</v>
      </c>
      <c r="B68" s="68">
        <v>2</v>
      </c>
      <c r="C68" s="69"/>
      <c r="D68" s="63"/>
      <c r="E68" s="70"/>
      <c r="F68" s="62"/>
    </row>
    <row r="69" spans="1:7" ht="32.25" x14ac:dyDescent="0.4">
      <c r="A69" s="7" t="s">
        <v>249</v>
      </c>
      <c r="B69" s="68">
        <v>1</v>
      </c>
      <c r="C69" s="69"/>
      <c r="D69" s="422" t="s">
        <v>498</v>
      </c>
      <c r="E69" s="71"/>
      <c r="F69" s="62" t="s">
        <v>298</v>
      </c>
    </row>
    <row r="70" spans="1:7" ht="19.5" x14ac:dyDescent="0.4">
      <c r="A70" s="8" t="s">
        <v>206</v>
      </c>
      <c r="B70" s="68">
        <v>2</v>
      </c>
      <c r="C70" s="69"/>
      <c r="D70" s="71"/>
      <c r="E70" s="71"/>
      <c r="F70" s="62"/>
    </row>
    <row r="71" spans="1:7" ht="19.5" x14ac:dyDescent="0.4">
      <c r="A71" s="7" t="s">
        <v>71</v>
      </c>
      <c r="B71" s="68">
        <v>2</v>
      </c>
      <c r="C71" s="69"/>
      <c r="D71" s="67"/>
      <c r="E71" s="71"/>
      <c r="F71" s="62"/>
    </row>
    <row r="72" spans="1:7" ht="19.5" x14ac:dyDescent="0.4">
      <c r="A72" s="7" t="s">
        <v>245</v>
      </c>
      <c r="B72" s="68">
        <v>2</v>
      </c>
      <c r="C72" s="69"/>
      <c r="D72" s="265"/>
      <c r="E72" s="67"/>
      <c r="F72" s="62"/>
    </row>
    <row r="73" spans="1:7" ht="19.5" x14ac:dyDescent="0.4">
      <c r="A73" s="7" t="s">
        <v>81</v>
      </c>
      <c r="B73" s="68">
        <v>2</v>
      </c>
      <c r="C73" s="69"/>
      <c r="D73" s="72"/>
      <c r="E73" s="62"/>
      <c r="F73" s="62"/>
    </row>
    <row r="74" spans="1:7" x14ac:dyDescent="0.3">
      <c r="A74" s="8" t="s">
        <v>254</v>
      </c>
      <c r="B74" s="68">
        <v>2</v>
      </c>
      <c r="C74" s="62"/>
      <c r="D74" s="73"/>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6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75"/>
      <c r="E78" s="75"/>
      <c r="F78" s="62"/>
      <c r="G78" s="93"/>
    </row>
    <row r="79" spans="1:7" x14ac:dyDescent="0.3">
      <c r="A79" s="7" t="s">
        <v>149</v>
      </c>
      <c r="B79" s="68">
        <v>2</v>
      </c>
      <c r="C79" s="62"/>
      <c r="D79" s="75"/>
      <c r="E79" s="73"/>
      <c r="F79" s="62"/>
    </row>
    <row r="80" spans="1:7" ht="36" x14ac:dyDescent="0.35">
      <c r="A80" s="29" t="s">
        <v>140</v>
      </c>
      <c r="B80" s="68">
        <v>2</v>
      </c>
      <c r="C80" s="88" t="str">
        <f>IF(B80=0, -5, "0")</f>
        <v>0</v>
      </c>
      <c r="D80" s="63" t="s">
        <v>496</v>
      </c>
      <c r="E80" s="73"/>
      <c r="F80" s="62"/>
    </row>
    <row r="81" spans="1:7" x14ac:dyDescent="0.3">
      <c r="A81" s="7" t="s">
        <v>255</v>
      </c>
      <c r="B81" s="68">
        <v>2</v>
      </c>
      <c r="C81" s="62"/>
      <c r="D81" s="63"/>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9" t="s">
        <v>34</v>
      </c>
      <c r="B84" s="542"/>
      <c r="C84" s="543"/>
      <c r="D84" s="97">
        <f>SUM(B67:C83)</f>
        <v>33</v>
      </c>
    </row>
    <row r="85" spans="1:7" x14ac:dyDescent="0.3">
      <c r="A85" s="539" t="s">
        <v>251</v>
      </c>
      <c r="B85" s="542"/>
      <c r="C85" s="543"/>
      <c r="D85" s="21">
        <f>D84/(COUNT(B67:C83)*2)</f>
        <v>0.97058823529411764</v>
      </c>
    </row>
    <row r="86" spans="1:7" s="10" customFormat="1" x14ac:dyDescent="0.3">
      <c r="A86" s="14"/>
      <c r="B86" s="15"/>
      <c r="C86" s="15"/>
      <c r="D86" s="16"/>
      <c r="G86" s="93"/>
    </row>
    <row r="87" spans="1:7" ht="19.5" x14ac:dyDescent="0.4">
      <c r="A87" s="547" t="s">
        <v>172</v>
      </c>
      <c r="B87" s="548"/>
      <c r="C87" s="548"/>
      <c r="D87" s="548"/>
      <c r="E87" s="548"/>
      <c r="F87" s="548"/>
    </row>
    <row r="88" spans="1:7" ht="42" customHeight="1" x14ac:dyDescent="0.4">
      <c r="A88" s="36" t="s">
        <v>229</v>
      </c>
      <c r="B88" s="78">
        <v>2</v>
      </c>
      <c r="C88" s="69"/>
      <c r="D88" s="63"/>
      <c r="E88" s="63"/>
      <c r="F88" s="62"/>
    </row>
    <row r="89" spans="1:7" ht="19.5" x14ac:dyDescent="0.4">
      <c r="A89" s="7" t="s">
        <v>228</v>
      </c>
      <c r="B89" s="78">
        <v>2</v>
      </c>
      <c r="C89" s="69"/>
      <c r="D89" s="63"/>
      <c r="E89" s="265"/>
      <c r="F89" s="62"/>
    </row>
    <row r="90" spans="1:7" ht="19.5" x14ac:dyDescent="0.4">
      <c r="A90" s="7" t="s">
        <v>256</v>
      </c>
      <c r="B90" s="78">
        <v>2</v>
      </c>
      <c r="C90" s="69"/>
      <c r="D90" s="75"/>
      <c r="E90" s="265"/>
      <c r="F90" s="62"/>
    </row>
    <row r="91" spans="1:7" ht="34.5" x14ac:dyDescent="0.4">
      <c r="A91" s="11" t="s">
        <v>257</v>
      </c>
      <c r="B91" s="78">
        <v>1</v>
      </c>
      <c r="C91" s="69"/>
      <c r="D91" s="75"/>
      <c r="E91" s="265"/>
      <c r="F91" s="62"/>
    </row>
    <row r="92" spans="1:7" ht="19.5" x14ac:dyDescent="0.4">
      <c r="A92" s="8" t="s">
        <v>207</v>
      </c>
      <c r="B92" s="78">
        <v>2</v>
      </c>
      <c r="C92" s="69"/>
      <c r="D92" s="75"/>
      <c r="E92" s="265"/>
      <c r="F92" s="62"/>
    </row>
    <row r="93" spans="1:7" ht="36" x14ac:dyDescent="0.35">
      <c r="A93" s="32" t="s">
        <v>191</v>
      </c>
      <c r="B93" s="78">
        <v>2</v>
      </c>
      <c r="C93" s="88" t="str">
        <f>IF(B93=0, -5, "0")</f>
        <v>0</v>
      </c>
      <c r="D93" s="258"/>
      <c r="E93" s="265"/>
      <c r="F93" s="62"/>
    </row>
    <row r="94" spans="1:7" ht="50.25" x14ac:dyDescent="0.35">
      <c r="A94" s="28" t="s">
        <v>196</v>
      </c>
      <c r="B94" s="78" t="s">
        <v>30</v>
      </c>
      <c r="C94" s="88" t="str">
        <f>IF(B94=0, -5, "0")</f>
        <v>0</v>
      </c>
      <c r="D94" s="63" t="s">
        <v>505</v>
      </c>
      <c r="E94" s="265"/>
      <c r="F94" s="62"/>
    </row>
    <row r="95" spans="1:7" ht="82.5" x14ac:dyDescent="0.3">
      <c r="A95" s="8" t="s">
        <v>138</v>
      </c>
      <c r="B95" s="78">
        <v>0</v>
      </c>
      <c r="C95" s="62"/>
      <c r="D95" s="63" t="s">
        <v>506</v>
      </c>
      <c r="E95" s="63" t="s">
        <v>507</v>
      </c>
      <c r="F95" s="62" t="s">
        <v>298</v>
      </c>
    </row>
    <row r="96" spans="1:7" x14ac:dyDescent="0.3">
      <c r="A96" s="13" t="s">
        <v>238</v>
      </c>
      <c r="B96" s="78">
        <v>2</v>
      </c>
      <c r="C96" s="62"/>
      <c r="D96" s="63"/>
      <c r="E96" s="265"/>
      <c r="F96" s="62"/>
    </row>
    <row r="97" spans="1:7" x14ac:dyDescent="0.3">
      <c r="A97" s="13" t="s">
        <v>239</v>
      </c>
      <c r="B97" s="78">
        <v>2</v>
      </c>
      <c r="C97" s="62"/>
      <c r="D97" s="63"/>
      <c r="E97" s="265"/>
      <c r="F97" s="62"/>
    </row>
    <row r="98" spans="1:7" x14ac:dyDescent="0.3">
      <c r="A98" s="7" t="s">
        <v>115</v>
      </c>
      <c r="B98" s="78">
        <v>2</v>
      </c>
      <c r="C98" s="62"/>
      <c r="D98" s="63"/>
      <c r="E98" s="265"/>
      <c r="F98" s="62"/>
    </row>
    <row r="99" spans="1:7" ht="50.25" x14ac:dyDescent="0.35">
      <c r="A99" s="32" t="s">
        <v>163</v>
      </c>
      <c r="B99" s="78">
        <v>0</v>
      </c>
      <c r="C99" s="88">
        <f>IF(B99=0, -5, "0")</f>
        <v>-5</v>
      </c>
      <c r="D99" s="63" t="s">
        <v>509</v>
      </c>
      <c r="E99" s="63" t="s">
        <v>508</v>
      </c>
      <c r="F99" s="62" t="s">
        <v>299</v>
      </c>
    </row>
    <row r="100" spans="1:7" ht="18" x14ac:dyDescent="0.35">
      <c r="A100" s="31" t="s">
        <v>253</v>
      </c>
      <c r="B100" s="78">
        <v>1</v>
      </c>
      <c r="C100" s="88" t="str">
        <f>IF(B100=0, -5, "0")</f>
        <v>0</v>
      </c>
      <c r="D100" s="63" t="s">
        <v>510</v>
      </c>
      <c r="E100" s="265"/>
      <c r="F100" s="62" t="s">
        <v>299</v>
      </c>
    </row>
    <row r="101" spans="1:7" x14ac:dyDescent="0.3">
      <c r="A101" s="37" t="s">
        <v>193</v>
      </c>
      <c r="B101" s="78">
        <v>2</v>
      </c>
      <c r="C101" s="62"/>
      <c r="D101" s="63"/>
      <c r="E101" s="265"/>
      <c r="F101" s="62"/>
    </row>
    <row r="102" spans="1:7" x14ac:dyDescent="0.3">
      <c r="A102" s="539" t="s">
        <v>34</v>
      </c>
      <c r="B102" s="542"/>
      <c r="C102" s="543"/>
      <c r="D102" s="97">
        <f>SUM(B88:C101)</f>
        <v>15</v>
      </c>
    </row>
    <row r="103" spans="1:7" x14ac:dyDescent="0.3">
      <c r="A103" s="539" t="s">
        <v>251</v>
      </c>
      <c r="B103" s="542"/>
      <c r="C103" s="543"/>
      <c r="D103" s="21">
        <f>D102/(COUNT(B88:C101)*2)</f>
        <v>0.5357142857142857</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7" t="s">
        <v>173</v>
      </c>
      <c r="B106" s="548"/>
      <c r="C106" s="548"/>
      <c r="D106" s="548"/>
      <c r="E106" s="548"/>
      <c r="F106" s="548"/>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t="s">
        <v>515</v>
      </c>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9" t="s">
        <v>34</v>
      </c>
      <c r="B118" s="542"/>
      <c r="C118" s="543"/>
      <c r="D118" s="97">
        <f>SUM(B107:C117)</f>
        <v>22</v>
      </c>
      <c r="E118" s="3"/>
      <c r="F118" s="3"/>
      <c r="G118" s="93"/>
    </row>
    <row r="119" spans="1:7" s="10" customFormat="1" x14ac:dyDescent="0.3">
      <c r="A119" s="539" t="s">
        <v>251</v>
      </c>
      <c r="B119" s="542"/>
      <c r="C119" s="543"/>
      <c r="D119" s="21">
        <f>D118/(COUNT(B107:C117)*2)</f>
        <v>1</v>
      </c>
      <c r="E119" s="3"/>
      <c r="F119" s="3"/>
      <c r="G119" s="93"/>
    </row>
    <row r="120" spans="1:7" s="10" customFormat="1" x14ac:dyDescent="0.3">
      <c r="A120" s="14"/>
      <c r="B120" s="15"/>
      <c r="C120" s="15"/>
      <c r="D120" s="16"/>
      <c r="G120" s="93"/>
    </row>
    <row r="121" spans="1:7" ht="19.5" x14ac:dyDescent="0.4">
      <c r="A121" s="547" t="s">
        <v>156</v>
      </c>
      <c r="B121" s="548"/>
      <c r="C121" s="548"/>
      <c r="D121" s="548"/>
      <c r="E121" s="548"/>
      <c r="F121" s="548"/>
    </row>
    <row r="122" spans="1:7" x14ac:dyDescent="0.3">
      <c r="A122" s="30" t="s">
        <v>231</v>
      </c>
      <c r="B122" s="79">
        <v>2</v>
      </c>
      <c r="C122" s="62"/>
      <c r="D122" s="81"/>
      <c r="E122" s="81"/>
      <c r="F122" s="62"/>
    </row>
    <row r="123" spans="1:7" ht="82.5" x14ac:dyDescent="0.3">
      <c r="A123" s="30" t="s">
        <v>228</v>
      </c>
      <c r="B123" s="79">
        <v>0</v>
      </c>
      <c r="C123" s="62"/>
      <c r="D123" s="90" t="s">
        <v>527</v>
      </c>
      <c r="E123" s="63" t="s">
        <v>532</v>
      </c>
      <c r="F123" s="62" t="s">
        <v>299</v>
      </c>
    </row>
    <row r="124" spans="1:7" ht="19.5" x14ac:dyDescent="0.4">
      <c r="A124" s="7" t="s">
        <v>249</v>
      </c>
      <c r="B124" s="79">
        <v>2</v>
      </c>
      <c r="C124" s="69"/>
      <c r="D124" s="63"/>
      <c r="E124" s="63"/>
      <c r="F124" s="62"/>
    </row>
    <row r="125" spans="1:7" ht="34.5" x14ac:dyDescent="0.4">
      <c r="A125" s="8" t="s">
        <v>206</v>
      </c>
      <c r="B125" s="79">
        <v>1</v>
      </c>
      <c r="C125" s="69"/>
      <c r="D125" s="63" t="s">
        <v>529</v>
      </c>
      <c r="E125" s="63"/>
      <c r="F125" s="62" t="s">
        <v>298</v>
      </c>
    </row>
    <row r="126" spans="1:7" ht="19.5" x14ac:dyDescent="0.4">
      <c r="A126" s="7" t="s">
        <v>248</v>
      </c>
      <c r="B126" s="79">
        <v>1</v>
      </c>
      <c r="C126" s="69"/>
      <c r="D126" s="75" t="s">
        <v>528</v>
      </c>
      <c r="E126" s="70"/>
      <c r="F126" s="62" t="s">
        <v>298</v>
      </c>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424" t="s">
        <v>530</v>
      </c>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t="s">
        <v>531</v>
      </c>
      <c r="E132" s="70"/>
      <c r="F132" s="62"/>
    </row>
    <row r="133" spans="1:7" x14ac:dyDescent="0.3">
      <c r="A133" s="539" t="s">
        <v>34</v>
      </c>
      <c r="B133" s="542"/>
      <c r="C133" s="543"/>
      <c r="D133" s="97">
        <f>SUM(B122:C132)</f>
        <v>18</v>
      </c>
    </row>
    <row r="134" spans="1:7" x14ac:dyDescent="0.3">
      <c r="A134" s="539" t="s">
        <v>251</v>
      </c>
      <c r="B134" s="542"/>
      <c r="C134" s="543"/>
      <c r="D134" s="20">
        <f>D133/(COUNT(B122:C132)*2)</f>
        <v>0.81818181818181823</v>
      </c>
    </row>
    <row r="135" spans="1:7" s="10" customFormat="1" x14ac:dyDescent="0.3">
      <c r="A135" s="14"/>
      <c r="B135" s="15"/>
      <c r="C135" s="15"/>
      <c r="D135" s="19"/>
      <c r="G135" s="93"/>
    </row>
    <row r="136" spans="1:7" ht="19.5" x14ac:dyDescent="0.4">
      <c r="A136" s="547" t="s">
        <v>61</v>
      </c>
      <c r="B136" s="548"/>
      <c r="C136" s="548"/>
      <c r="D136" s="548"/>
      <c r="E136" s="548"/>
      <c r="F136" s="548"/>
    </row>
    <row r="137" spans="1:7" ht="32.25" x14ac:dyDescent="0.4">
      <c r="A137" s="11" t="s">
        <v>258</v>
      </c>
      <c r="B137" s="78">
        <v>1</v>
      </c>
      <c r="C137" s="69"/>
      <c r="D137" s="71" t="s">
        <v>498</v>
      </c>
      <c r="E137" s="265"/>
      <c r="F137" s="62" t="s">
        <v>298</v>
      </c>
    </row>
    <row r="138" spans="1:7" ht="18" x14ac:dyDescent="0.35">
      <c r="A138" s="28" t="s">
        <v>108</v>
      </c>
      <c r="B138" s="78">
        <v>2</v>
      </c>
      <c r="C138" s="88" t="str">
        <f>IF(B138=0, -5, "0")</f>
        <v>0</v>
      </c>
      <c r="D138" s="82"/>
      <c r="E138" s="265"/>
      <c r="F138" s="62"/>
    </row>
    <row r="139" spans="1:7" x14ac:dyDescent="0.3">
      <c r="A139" s="9" t="s">
        <v>233</v>
      </c>
      <c r="B139" s="78">
        <v>2</v>
      </c>
      <c r="C139" s="63"/>
      <c r="D139" s="82"/>
      <c r="E139" s="265"/>
      <c r="F139" s="62"/>
    </row>
    <row r="140" spans="1:7" x14ac:dyDescent="0.3">
      <c r="A140" s="38" t="s">
        <v>234</v>
      </c>
      <c r="B140" s="78">
        <v>2</v>
      </c>
      <c r="C140" s="63"/>
      <c r="D140" s="95"/>
      <c r="E140" s="265"/>
      <c r="F140" s="62"/>
    </row>
    <row r="141" spans="1:7" s="10" customFormat="1" x14ac:dyDescent="0.3">
      <c r="A141" s="9" t="s">
        <v>259</v>
      </c>
      <c r="B141" s="78">
        <v>2</v>
      </c>
      <c r="C141" s="84"/>
      <c r="D141" s="266"/>
      <c r="E141" s="266"/>
      <c r="F141" s="62"/>
      <c r="G141" s="93"/>
    </row>
    <row r="142" spans="1:7" x14ac:dyDescent="0.3">
      <c r="A142" s="11" t="s">
        <v>240</v>
      </c>
      <c r="B142" s="78">
        <v>2</v>
      </c>
      <c r="C142" s="63"/>
      <c r="D142" s="66"/>
      <c r="E142" s="265"/>
      <c r="F142" s="62"/>
    </row>
    <row r="143" spans="1:7" x14ac:dyDescent="0.3">
      <c r="A143" s="11" t="s">
        <v>260</v>
      </c>
      <c r="B143" s="78">
        <v>2</v>
      </c>
      <c r="C143" s="90"/>
      <c r="D143" s="66"/>
      <c r="E143" s="265"/>
      <c r="F143" s="62"/>
    </row>
    <row r="144" spans="1:7" ht="33.75" x14ac:dyDescent="0.35">
      <c r="A144" s="28" t="s">
        <v>198</v>
      </c>
      <c r="B144" s="78">
        <v>2</v>
      </c>
      <c r="C144" s="88" t="str">
        <f>IF(B144=0, -5, "0")</f>
        <v>0</v>
      </c>
      <c r="D144" s="424" t="s">
        <v>536</v>
      </c>
      <c r="E144" s="265"/>
      <c r="F144" s="62"/>
    </row>
    <row r="145" spans="1:7" ht="18" x14ac:dyDescent="0.35">
      <c r="A145" s="28" t="s">
        <v>165</v>
      </c>
      <c r="B145" s="78">
        <v>2</v>
      </c>
      <c r="C145" s="88" t="str">
        <f>IF(B145=0, -5, "0")</f>
        <v>0</v>
      </c>
      <c r="D145" s="67"/>
      <c r="E145" s="265"/>
      <c r="F145" s="62"/>
    </row>
    <row r="146" spans="1:7" x14ac:dyDescent="0.3">
      <c r="A146" s="11" t="s">
        <v>82</v>
      </c>
      <c r="B146" s="78">
        <v>2</v>
      </c>
      <c r="C146" s="63"/>
      <c r="D146" s="66"/>
      <c r="E146" s="265"/>
      <c r="F146" s="62"/>
    </row>
    <row r="147" spans="1:7" ht="33" x14ac:dyDescent="0.3">
      <c r="A147" s="36" t="s">
        <v>175</v>
      </c>
      <c r="B147" s="78">
        <v>1</v>
      </c>
      <c r="C147" s="63"/>
      <c r="D147" s="63" t="s">
        <v>535</v>
      </c>
      <c r="E147" s="63"/>
      <c r="F147" s="62" t="s">
        <v>299</v>
      </c>
    </row>
    <row r="148" spans="1:7" x14ac:dyDescent="0.3">
      <c r="A148" s="7" t="s">
        <v>261</v>
      </c>
      <c r="B148" s="78">
        <v>2</v>
      </c>
      <c r="C148" s="63"/>
      <c r="D148" s="95"/>
      <c r="E148" s="265"/>
      <c r="F148" s="62"/>
    </row>
    <row r="149" spans="1:7" x14ac:dyDescent="0.3">
      <c r="A149" s="539" t="s">
        <v>34</v>
      </c>
      <c r="B149" s="542"/>
      <c r="C149" s="543"/>
      <c r="D149" s="97">
        <f>SUM(B137:C148)</f>
        <v>22</v>
      </c>
    </row>
    <row r="150" spans="1:7" x14ac:dyDescent="0.3">
      <c r="A150" s="539" t="s">
        <v>251</v>
      </c>
      <c r="B150" s="542"/>
      <c r="C150" s="543"/>
      <c r="D150" s="21">
        <f>D149/(COUNT(B137:C148)*2)</f>
        <v>0.91666666666666663</v>
      </c>
    </row>
    <row r="151" spans="1:7" s="10" customFormat="1" x14ac:dyDescent="0.3">
      <c r="A151" s="14"/>
      <c r="B151" s="15"/>
      <c r="C151" s="15"/>
      <c r="D151" s="16"/>
      <c r="G151" s="93"/>
    </row>
    <row r="152" spans="1:7" ht="19.5" x14ac:dyDescent="0.4">
      <c r="A152" s="547" t="s">
        <v>178</v>
      </c>
      <c r="B152" s="548"/>
      <c r="C152" s="548"/>
      <c r="D152" s="548"/>
      <c r="E152" s="548"/>
      <c r="F152" s="548"/>
    </row>
    <row r="153" spans="1:7" x14ac:dyDescent="0.3">
      <c r="A153" s="36" t="s">
        <v>235</v>
      </c>
      <c r="B153" s="62">
        <v>2</v>
      </c>
      <c r="C153" s="62"/>
      <c r="D153" s="63"/>
      <c r="E153" s="62"/>
      <c r="F153" s="62"/>
    </row>
    <row r="154" spans="1:7" x14ac:dyDescent="0.3">
      <c r="A154" s="7" t="s">
        <v>127</v>
      </c>
      <c r="B154" s="265">
        <v>2</v>
      </c>
      <c r="C154" s="62"/>
      <c r="D154" s="63"/>
      <c r="E154" s="62"/>
      <c r="F154" s="62"/>
    </row>
    <row r="155" spans="1:7" ht="33.75" x14ac:dyDescent="0.35">
      <c r="A155" s="28" t="s">
        <v>262</v>
      </c>
      <c r="B155" s="265">
        <v>1</v>
      </c>
      <c r="C155" s="88" t="str">
        <f>IF(B155=0, -5, "0")</f>
        <v>0</v>
      </c>
      <c r="D155" s="63" t="s">
        <v>519</v>
      </c>
      <c r="E155" s="62"/>
      <c r="F155" s="62" t="s">
        <v>299</v>
      </c>
    </row>
    <row r="156" spans="1:7" ht="33.75" x14ac:dyDescent="0.35">
      <c r="A156" s="28" t="s">
        <v>263</v>
      </c>
      <c r="B156" s="265">
        <v>1</v>
      </c>
      <c r="C156" s="88" t="str">
        <f>IF(B156=0, -5, "0")</f>
        <v>0</v>
      </c>
      <c r="D156" s="63" t="s">
        <v>520</v>
      </c>
      <c r="E156" s="62"/>
      <c r="F156" s="62" t="s">
        <v>299</v>
      </c>
    </row>
    <row r="157" spans="1:7" ht="18" x14ac:dyDescent="0.35">
      <c r="A157" s="28" t="s">
        <v>264</v>
      </c>
      <c r="B157" s="265">
        <v>2</v>
      </c>
      <c r="C157" s="88" t="str">
        <f>IF(B157=0, -5, "0")</f>
        <v>0</v>
      </c>
      <c r="D157" s="63"/>
      <c r="E157" s="62"/>
      <c r="F157" s="62"/>
    </row>
    <row r="158" spans="1:7" ht="33" x14ac:dyDescent="0.3">
      <c r="A158" s="47" t="s">
        <v>166</v>
      </c>
      <c r="B158" s="265">
        <v>2</v>
      </c>
      <c r="C158" s="62"/>
      <c r="D158" s="63"/>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9" t="s">
        <v>34</v>
      </c>
      <c r="B161" s="540"/>
      <c r="C161" s="541"/>
      <c r="D161" s="99">
        <f>SUM(B153:C160)</f>
        <v>14</v>
      </c>
    </row>
    <row r="162" spans="1:7" x14ac:dyDescent="0.3">
      <c r="A162" s="539" t="s">
        <v>251</v>
      </c>
      <c r="B162" s="542"/>
      <c r="C162" s="543"/>
      <c r="D162" s="21">
        <f>D161/(COUNT(B153:C160)*2)</f>
        <v>0.875</v>
      </c>
    </row>
    <row r="163" spans="1:7" s="10" customFormat="1" x14ac:dyDescent="0.3">
      <c r="A163" s="14"/>
      <c r="B163" s="15"/>
      <c r="C163" s="17"/>
      <c r="D163" s="18"/>
      <c r="G163" s="93"/>
    </row>
    <row r="164" spans="1:7" ht="19.5" x14ac:dyDescent="0.4">
      <c r="A164" s="547" t="s">
        <v>64</v>
      </c>
      <c r="B164" s="548"/>
      <c r="C164" s="548"/>
      <c r="D164" s="548"/>
      <c r="E164" s="548"/>
      <c r="F164" s="548"/>
    </row>
    <row r="165" spans="1:7" ht="50.25" x14ac:dyDescent="0.35">
      <c r="A165" s="28" t="s">
        <v>242</v>
      </c>
      <c r="B165" s="62">
        <v>0</v>
      </c>
      <c r="C165" s="88">
        <f>IF(B165=0, -5, "0")</f>
        <v>-5</v>
      </c>
      <c r="D165" s="63" t="s">
        <v>549</v>
      </c>
      <c r="E165" s="63" t="s">
        <v>550</v>
      </c>
      <c r="F165" s="62" t="s">
        <v>299</v>
      </c>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39" t="s">
        <v>34</v>
      </c>
      <c r="B169" s="542"/>
      <c r="C169" s="543"/>
      <c r="D169" s="97">
        <f>SUM(B165:C168)</f>
        <v>1</v>
      </c>
    </row>
    <row r="170" spans="1:7" x14ac:dyDescent="0.3">
      <c r="A170" s="539" t="s">
        <v>251</v>
      </c>
      <c r="B170" s="542"/>
      <c r="C170" s="543"/>
      <c r="D170" s="21">
        <f>D169/(COUNT(B165:C168)*2)</f>
        <v>0.1</v>
      </c>
    </row>
    <row r="171" spans="1:7" s="10" customFormat="1" x14ac:dyDescent="0.3">
      <c r="A171" s="14"/>
      <c r="B171" s="15"/>
      <c r="C171" s="15"/>
      <c r="D171" s="16"/>
      <c r="G171" s="93"/>
    </row>
    <row r="172" spans="1:7" ht="19.5" x14ac:dyDescent="0.4">
      <c r="A172" s="553" t="s">
        <v>15</v>
      </c>
      <c r="B172" s="554"/>
      <c r="C172" s="554"/>
      <c r="D172" s="554"/>
      <c r="E172" s="554"/>
      <c r="F172" s="554"/>
    </row>
    <row r="173" spans="1:7" ht="33" x14ac:dyDescent="0.3">
      <c r="A173" s="8" t="s">
        <v>152</v>
      </c>
      <c r="B173" s="62">
        <v>1</v>
      </c>
      <c r="C173" s="62"/>
      <c r="D173" s="63" t="s">
        <v>551</v>
      </c>
      <c r="E173" s="62"/>
      <c r="F173" s="62" t="s">
        <v>299</v>
      </c>
    </row>
    <row r="174" spans="1:7" ht="49.5" x14ac:dyDescent="0.3">
      <c r="A174" s="7" t="s">
        <v>74</v>
      </c>
      <c r="B174" s="265">
        <v>1</v>
      </c>
      <c r="C174" s="62"/>
      <c r="D174" s="63" t="s">
        <v>552</v>
      </c>
      <c r="E174" s="62"/>
      <c r="F174" s="62" t="s">
        <v>299</v>
      </c>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9" t="s">
        <v>34</v>
      </c>
      <c r="B177" s="542"/>
      <c r="C177" s="543"/>
      <c r="D177" s="97">
        <f>SUM(B173:C176)</f>
        <v>6</v>
      </c>
    </row>
    <row r="178" spans="1:7" x14ac:dyDescent="0.3">
      <c r="A178" s="539" t="s">
        <v>251</v>
      </c>
      <c r="B178" s="542"/>
      <c r="C178" s="543"/>
      <c r="D178" s="21">
        <f>D177/(COUNT(B173:C176)*2)</f>
        <v>0.75</v>
      </c>
    </row>
    <row r="179" spans="1:7" s="10" customFormat="1" x14ac:dyDescent="0.3">
      <c r="A179" s="14"/>
      <c r="B179" s="15"/>
      <c r="C179" s="15"/>
      <c r="D179" s="16"/>
      <c r="G179" s="93"/>
    </row>
    <row r="180" spans="1:7" ht="19.5" x14ac:dyDescent="0.4">
      <c r="A180" s="547" t="s">
        <v>65</v>
      </c>
      <c r="B180" s="548"/>
      <c r="C180" s="548"/>
      <c r="D180" s="548"/>
      <c r="E180" s="548"/>
      <c r="F180" s="548"/>
    </row>
    <row r="181" spans="1:7" x14ac:dyDescent="0.3">
      <c r="A181" s="30" t="s">
        <v>270</v>
      </c>
      <c r="B181" s="62">
        <v>2</v>
      </c>
      <c r="C181" s="62"/>
      <c r="D181" s="63"/>
      <c r="E181" s="63"/>
      <c r="F181" s="62"/>
    </row>
    <row r="182" spans="1:7" ht="33" x14ac:dyDescent="0.3">
      <c r="A182" s="38" t="s">
        <v>181</v>
      </c>
      <c r="B182" s="265">
        <v>1</v>
      </c>
      <c r="C182" s="62"/>
      <c r="D182" s="63" t="s">
        <v>516</v>
      </c>
      <c r="E182" s="45"/>
      <c r="F182" s="62" t="s">
        <v>299</v>
      </c>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ht="82.5" x14ac:dyDescent="0.3">
      <c r="A185" s="7" t="s">
        <v>265</v>
      </c>
      <c r="B185" s="265">
        <v>1</v>
      </c>
      <c r="C185" s="62"/>
      <c r="D185" s="63" t="s">
        <v>526</v>
      </c>
      <c r="E185" s="62"/>
      <c r="F185" s="62" t="s">
        <v>299</v>
      </c>
    </row>
    <row r="186" spans="1:7" x14ac:dyDescent="0.3">
      <c r="A186" s="539" t="s">
        <v>34</v>
      </c>
      <c r="B186" s="542"/>
      <c r="C186" s="543"/>
      <c r="D186" s="97">
        <f>SUM(B181:C185)</f>
        <v>8</v>
      </c>
    </row>
    <row r="187" spans="1:7" x14ac:dyDescent="0.3">
      <c r="A187" s="539" t="s">
        <v>251</v>
      </c>
      <c r="B187" s="542"/>
      <c r="C187" s="543"/>
      <c r="D187" s="21">
        <f>D186/(COUNT(B181:C185)*2)</f>
        <v>0.8</v>
      </c>
    </row>
    <row r="188" spans="1:7" s="10" customFormat="1" x14ac:dyDescent="0.3">
      <c r="A188" s="14"/>
      <c r="B188" s="15"/>
      <c r="C188" s="15"/>
      <c r="D188" s="16"/>
      <c r="G188" s="93"/>
    </row>
    <row r="189" spans="1:7" ht="19.5" x14ac:dyDescent="0.4">
      <c r="A189" s="547" t="s">
        <v>177</v>
      </c>
      <c r="B189" s="548"/>
      <c r="C189" s="548"/>
      <c r="D189" s="548"/>
      <c r="E189" s="548"/>
      <c r="F189" s="548"/>
    </row>
    <row r="190" spans="1:7" x14ac:dyDescent="0.3">
      <c r="A190" s="30" t="s">
        <v>309</v>
      </c>
      <c r="B190" s="62">
        <v>2</v>
      </c>
      <c r="C190" s="62"/>
      <c r="D190" s="265"/>
      <c r="E190" s="62"/>
      <c r="F190" s="62"/>
      <c r="G190" s="3"/>
    </row>
    <row r="191" spans="1:7" ht="18" x14ac:dyDescent="0.35">
      <c r="A191" s="100" t="s">
        <v>271</v>
      </c>
      <c r="B191" s="265">
        <v>2</v>
      </c>
      <c r="C191" s="88" t="str">
        <f>IF(B191=0, -5, "0")</f>
        <v>0</v>
      </c>
      <c r="D191" s="62"/>
      <c r="E191" s="62"/>
      <c r="F191" s="62"/>
    </row>
    <row r="192" spans="1:7" ht="49.5" x14ac:dyDescent="0.3">
      <c r="A192" s="8" t="s">
        <v>267</v>
      </c>
      <c r="B192" s="265">
        <v>1</v>
      </c>
      <c r="C192" s="62"/>
      <c r="D192" s="63" t="s">
        <v>497</v>
      </c>
      <c r="E192" s="62"/>
      <c r="F192" s="62" t="s">
        <v>298</v>
      </c>
    </row>
    <row r="193" spans="1:6" x14ac:dyDescent="0.3">
      <c r="A193" s="39" t="s">
        <v>159</v>
      </c>
      <c r="B193" s="265">
        <v>2</v>
      </c>
      <c r="C193" s="62"/>
      <c r="D193" s="62"/>
      <c r="E193" s="62"/>
      <c r="F193" s="62"/>
    </row>
    <row r="194" spans="1:6" x14ac:dyDescent="0.3">
      <c r="A194" s="539" t="s">
        <v>34</v>
      </c>
      <c r="B194" s="542"/>
      <c r="C194" s="543"/>
      <c r="D194" s="40">
        <f>SUM(B190:C193)</f>
        <v>7</v>
      </c>
    </row>
    <row r="195" spans="1:6" x14ac:dyDescent="0.3">
      <c r="A195" s="539" t="s">
        <v>251</v>
      </c>
      <c r="B195" s="542"/>
      <c r="C195" s="543"/>
      <c r="D195" s="21">
        <f>D194/(COUNT(B190:C193)*2)</f>
        <v>0.875</v>
      </c>
    </row>
    <row r="197" spans="1:6" ht="18" x14ac:dyDescent="0.35">
      <c r="A197" s="43" t="s">
        <v>422</v>
      </c>
      <c r="B197" s="42"/>
      <c r="C197" s="42"/>
      <c r="D197" s="104">
        <v>0.28999999999999998</v>
      </c>
      <c r="E197" s="101"/>
      <c r="F197" s="102"/>
    </row>
    <row r="198" spans="1:6" ht="22.5" x14ac:dyDescent="0.3">
      <c r="A198" s="23" t="s">
        <v>423</v>
      </c>
      <c r="B198" s="24"/>
      <c r="C198" s="25"/>
      <c r="D198" s="26">
        <f>SUM(D194,D186,D177,D169,D161,D63,D52,D33,D22,D118,D149,D133,D102,D84,D42)</f>
        <v>202</v>
      </c>
    </row>
    <row r="199" spans="1:6" ht="22.5" x14ac:dyDescent="0.3">
      <c r="A199" s="23" t="s">
        <v>276</v>
      </c>
      <c r="B199" s="24"/>
      <c r="C199" s="25"/>
      <c r="D199" s="27">
        <f>D198/(COUNT(B190:C193,B181:C185,B173:C176,B165:C168,B153:C160,B56:C62,B46:C51,B26:C32,B17:C21,B107:C117,B137:C148,B122:C132,B88:C101,B67:C83,B37:C41)*2)</f>
        <v>0.83471074380165289</v>
      </c>
    </row>
  </sheetData>
  <sheetProtection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9" zoomScaleNormal="100" zoomScaleSheetLayoutView="69" workbookViewId="0">
      <selection activeCell="E547" sqref="E547"/>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1"/>
      <c r="E1" s="461"/>
      <c r="F1" s="461"/>
      <c r="G1" s="46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2" t="s">
        <v>151</v>
      </c>
      <c r="B7" s="462"/>
      <c r="C7" s="462"/>
      <c r="D7" s="462"/>
      <c r="E7" s="462"/>
      <c r="F7" s="462"/>
      <c r="G7" s="111"/>
    </row>
    <row r="8" spans="1:7" ht="22.5" x14ac:dyDescent="0.45">
      <c r="A8" s="463" t="str">
        <f>'Page de garde'!D18</f>
        <v>MANAR CITY</v>
      </c>
      <c r="B8" s="463"/>
      <c r="C8" s="463"/>
      <c r="D8" s="463"/>
      <c r="E8" s="463"/>
      <c r="F8" s="463"/>
      <c r="G8" s="111"/>
    </row>
    <row r="9" spans="1:7" ht="22.5" x14ac:dyDescent="0.45">
      <c r="A9" s="112" t="s">
        <v>39</v>
      </c>
      <c r="B9" s="464" t="s">
        <v>557</v>
      </c>
      <c r="C9" s="464"/>
      <c r="D9" s="464"/>
      <c r="E9" s="464"/>
      <c r="F9" s="464"/>
      <c r="G9" s="111"/>
    </row>
    <row r="10" spans="1:7" ht="22.5" x14ac:dyDescent="0.45">
      <c r="A10" s="113" t="s">
        <v>41</v>
      </c>
      <c r="B10" s="465" t="s">
        <v>477</v>
      </c>
      <c r="C10" s="465"/>
      <c r="D10" s="465"/>
      <c r="E10" s="465"/>
      <c r="F10" s="465"/>
      <c r="G10" s="111"/>
    </row>
    <row r="11" spans="1:7" ht="22.5" x14ac:dyDescent="0.45">
      <c r="A11" s="112" t="s">
        <v>40</v>
      </c>
      <c r="B11" s="460">
        <v>43595</v>
      </c>
      <c r="C11" s="460"/>
      <c r="D11" s="460"/>
      <c r="E11" s="460"/>
      <c r="F11" s="460"/>
      <c r="G11" s="111"/>
    </row>
    <row r="12" spans="1:7" ht="22.5" x14ac:dyDescent="0.45">
      <c r="A12" s="112" t="s">
        <v>200</v>
      </c>
      <c r="B12" s="466">
        <f>D730</f>
        <v>0.8370473537604457</v>
      </c>
      <c r="C12" s="466"/>
      <c r="D12" s="466"/>
      <c r="E12" s="466"/>
      <c r="F12" s="466"/>
      <c r="G12" s="111"/>
    </row>
    <row r="13" spans="1:7" ht="22.5" x14ac:dyDescent="0.45">
      <c r="A13" s="110"/>
      <c r="B13" s="108"/>
      <c r="C13" s="108"/>
      <c r="D13" s="461"/>
      <c r="E13" s="461"/>
      <c r="F13" s="461"/>
      <c r="G13" s="46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43595</v>
      </c>
      <c r="B16" s="117"/>
      <c r="C16" s="117"/>
      <c r="D16" s="117"/>
      <c r="E16" s="117"/>
      <c r="F16" s="117"/>
      <c r="G16" s="114"/>
    </row>
    <row r="17" spans="1:8" ht="16.5" customHeight="1" x14ac:dyDescent="0.4">
      <c r="A17" s="449" t="s">
        <v>28</v>
      </c>
      <c r="B17" s="450" t="s">
        <v>29</v>
      </c>
      <c r="C17" s="450"/>
      <c r="D17" s="450" t="s">
        <v>42</v>
      </c>
      <c r="E17" s="440" t="s">
        <v>266</v>
      </c>
      <c r="F17" s="440" t="s">
        <v>300</v>
      </c>
      <c r="G17" s="114"/>
    </row>
    <row r="18" spans="1:8" ht="16.5" customHeight="1" x14ac:dyDescent="0.4">
      <c r="A18" s="449"/>
      <c r="B18" s="118" t="s">
        <v>32</v>
      </c>
      <c r="C18" s="118" t="s">
        <v>31</v>
      </c>
      <c r="D18" s="450"/>
      <c r="E18" s="440"/>
      <c r="F18" s="44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v>2</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55" t="s">
        <v>16</v>
      </c>
      <c r="B29" s="556"/>
      <c r="C29" s="556"/>
      <c r="D29" s="556"/>
      <c r="E29" s="556"/>
      <c r="F29" s="556"/>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42" x14ac:dyDescent="0.4">
      <c r="A33" s="138" t="s">
        <v>47</v>
      </c>
      <c r="B33" s="122">
        <v>2</v>
      </c>
      <c r="C33" s="126"/>
      <c r="D33" s="140" t="s">
        <v>558</v>
      </c>
      <c r="E33" s="124"/>
      <c r="F33" s="123"/>
      <c r="G33" s="114"/>
    </row>
    <row r="34" spans="1:7"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55" t="s">
        <v>311</v>
      </c>
      <c r="B38" s="556"/>
      <c r="C38" s="556"/>
      <c r="D38" s="556"/>
      <c r="E38" s="556"/>
      <c r="F38" s="556"/>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85.5" customHeight="1" x14ac:dyDescent="0.4">
      <c r="A41" s="121" t="s">
        <v>313</v>
      </c>
      <c r="B41" s="122">
        <v>1</v>
      </c>
      <c r="C41" s="122"/>
      <c r="D41" s="123" t="s">
        <v>676</v>
      </c>
      <c r="E41" s="123" t="s">
        <v>559</v>
      </c>
      <c r="F41" s="123"/>
      <c r="G41" s="114"/>
    </row>
    <row r="42" spans="1:7" ht="24.75" customHeight="1" x14ac:dyDescent="0.4">
      <c r="A42" s="125" t="s">
        <v>406</v>
      </c>
      <c r="B42" s="122">
        <v>2</v>
      </c>
      <c r="C42" s="122"/>
      <c r="D42" s="123"/>
      <c r="E42" s="124"/>
      <c r="F42" s="123"/>
      <c r="G42" s="114"/>
    </row>
    <row r="43" spans="1:7" ht="89.25" customHeight="1" x14ac:dyDescent="0.4">
      <c r="A43" s="138" t="s">
        <v>422</v>
      </c>
      <c r="B43" s="415">
        <f>IF(D43=1, 2, IF(AND(D43&lt;1,D43&gt;0), 1, IF(D43=0,"0","NA")))</f>
        <v>2</v>
      </c>
      <c r="C43" s="122"/>
      <c r="D43" s="411">
        <f>IFERROR(E43/F43,"N.A")</f>
        <v>1</v>
      </c>
      <c r="E43" s="414">
        <f>COUNTIF('A1 Exploitation'!F21:F42,"ok")</f>
        <v>2</v>
      </c>
      <c r="F43" s="414">
        <f>COUNTA('A1 Exploitation'!F21:F42)</f>
        <v>2</v>
      </c>
      <c r="G43" s="114"/>
    </row>
    <row r="44" spans="1:7" ht="21" x14ac:dyDescent="0.4">
      <c r="A44" s="148" t="s">
        <v>34</v>
      </c>
      <c r="B44" s="148"/>
      <c r="C44" s="148"/>
      <c r="D44" s="148">
        <f>SUM(B30:C37,B39:C43)</f>
        <v>25</v>
      </c>
      <c r="E44" s="108"/>
      <c r="F44" s="114"/>
      <c r="G44" s="114"/>
    </row>
    <row r="45" spans="1:7" ht="21" x14ac:dyDescent="0.4">
      <c r="A45" s="130" t="s">
        <v>33</v>
      </c>
      <c r="B45" s="131"/>
      <c r="C45" s="132"/>
      <c r="D45" s="133">
        <f>D44/(COUNT(B30:C37,B39:C43)*2)</f>
        <v>0.96153846153846156</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35</v>
      </c>
      <c r="E47" s="108"/>
      <c r="F47" s="114"/>
      <c r="G47" s="114"/>
    </row>
    <row r="48" spans="1:7" ht="22.5" x14ac:dyDescent="0.45">
      <c r="A48" s="377" t="s">
        <v>168</v>
      </c>
      <c r="B48" s="151"/>
      <c r="C48" s="152"/>
      <c r="D48" s="154">
        <f>D47/(COUNT(B30:C37,B21:C25,B39:C43)*2)</f>
        <v>0.97222222222222221</v>
      </c>
      <c r="E48" s="108"/>
      <c r="F48" s="114"/>
      <c r="G48" s="114"/>
    </row>
    <row r="49" spans="1:7" ht="21" x14ac:dyDescent="0.3">
      <c r="A49" s="443"/>
      <c r="B49" s="443"/>
      <c r="C49" s="443"/>
      <c r="D49" s="443"/>
      <c r="E49" s="443"/>
      <c r="F49" s="443"/>
      <c r="G49" s="443"/>
    </row>
    <row r="50" spans="1:7" ht="22.5" x14ac:dyDescent="0.45">
      <c r="A50" s="310" t="s">
        <v>107</v>
      </c>
      <c r="B50" s="310"/>
      <c r="C50" s="310"/>
      <c r="D50" s="310"/>
      <c r="E50" s="310"/>
      <c r="F50" s="310"/>
      <c r="G50" s="114"/>
    </row>
    <row r="51" spans="1:7" ht="21" x14ac:dyDescent="0.4">
      <c r="A51" s="156">
        <f>B11</f>
        <v>43595</v>
      </c>
      <c r="B51" s="114"/>
      <c r="C51" s="135"/>
      <c r="D51" s="114"/>
      <c r="E51" s="108"/>
      <c r="F51" s="114"/>
      <c r="G51" s="114"/>
    </row>
    <row r="52" spans="1:7" ht="21" x14ac:dyDescent="0.4">
      <c r="A52" s="449" t="s">
        <v>28</v>
      </c>
      <c r="B52" s="450" t="s">
        <v>29</v>
      </c>
      <c r="C52" s="450"/>
      <c r="D52" s="450" t="s">
        <v>42</v>
      </c>
      <c r="E52" s="440" t="s">
        <v>266</v>
      </c>
      <c r="F52" s="440" t="s">
        <v>302</v>
      </c>
      <c r="G52" s="129"/>
    </row>
    <row r="53" spans="1:7" ht="21" x14ac:dyDescent="0.4">
      <c r="A53" s="449"/>
      <c r="B53" s="118" t="s">
        <v>32</v>
      </c>
      <c r="C53" s="118" t="s">
        <v>31</v>
      </c>
      <c r="D53" s="450"/>
      <c r="E53" s="440"/>
      <c r="F53" s="44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8"/>
      <c r="B64" s="519"/>
      <c r="C64" s="519"/>
      <c r="D64" s="519"/>
      <c r="E64" s="519"/>
      <c r="F64" s="519"/>
      <c r="G64" s="519"/>
    </row>
    <row r="65" spans="1:7" ht="43.5" customHeight="1" x14ac:dyDescent="0.4">
      <c r="A65" s="452" t="s">
        <v>351</v>
      </c>
      <c r="B65" s="452"/>
      <c r="C65" s="452"/>
      <c r="D65" s="452"/>
      <c r="E65" s="452"/>
      <c r="F65" s="45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8"/>
      <c r="B83" s="468"/>
      <c r="C83" s="468"/>
      <c r="D83" s="468"/>
      <c r="E83" s="468"/>
      <c r="F83" s="468"/>
      <c r="G83" s="468"/>
    </row>
    <row r="84" spans="1:7" ht="45" customHeight="1" x14ac:dyDescent="0.45">
      <c r="A84" s="453" t="s">
        <v>352</v>
      </c>
      <c r="B84" s="453"/>
      <c r="C84" s="453"/>
      <c r="D84" s="453"/>
      <c r="E84" s="453"/>
      <c r="F84" s="45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2"/>
      <c r="B103" s="520"/>
      <c r="C103" s="520"/>
      <c r="D103" s="520"/>
      <c r="E103" s="520"/>
      <c r="F103" s="526"/>
      <c r="G103" s="173"/>
    </row>
    <row r="104" spans="1:7" s="80" customFormat="1" ht="46.5" customHeight="1" x14ac:dyDescent="0.4">
      <c r="A104" s="452" t="s">
        <v>353</v>
      </c>
      <c r="B104" s="452"/>
      <c r="C104" s="452"/>
      <c r="D104" s="452"/>
      <c r="E104" s="452"/>
      <c r="F104" s="45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7"/>
      <c r="B111" s="528"/>
      <c r="C111" s="528"/>
      <c r="D111" s="528"/>
      <c r="E111" s="528"/>
      <c r="F111" s="529"/>
      <c r="G111" s="129"/>
    </row>
    <row r="112" spans="1:7" s="80" customFormat="1" ht="39.75" customHeight="1" x14ac:dyDescent="0.4">
      <c r="A112" s="452" t="s">
        <v>390</v>
      </c>
      <c r="B112" s="452"/>
      <c r="C112" s="452"/>
      <c r="D112" s="452"/>
      <c r="E112" s="452"/>
      <c r="F112" s="45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0"/>
      <c r="B120" s="520"/>
      <c r="C120" s="520"/>
      <c r="D120" s="520"/>
      <c r="E120" s="520"/>
      <c r="F120" s="520"/>
      <c r="G120" s="173"/>
    </row>
    <row r="121" spans="1:7" ht="22.5" x14ac:dyDescent="0.4">
      <c r="A121" s="452" t="s">
        <v>311</v>
      </c>
      <c r="B121" s="452"/>
      <c r="C121" s="452"/>
      <c r="D121" s="452"/>
      <c r="E121" s="452"/>
      <c r="F121" s="45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1"/>
      <c r="B132" s="521"/>
      <c r="C132" s="521"/>
      <c r="D132" s="521"/>
      <c r="E132" s="521"/>
      <c r="F132" s="521"/>
      <c r="G132" s="114"/>
    </row>
    <row r="133" spans="1:16384" ht="22.5" customHeight="1" x14ac:dyDescent="0.4">
      <c r="A133" s="454" t="s">
        <v>424</v>
      </c>
      <c r="B133" s="454"/>
      <c r="C133" s="454"/>
      <c r="D133" s="454"/>
      <c r="E133" s="454"/>
      <c r="F133" s="454"/>
      <c r="G133" s="114"/>
    </row>
    <row r="134" spans="1:16384" ht="22.5" customHeight="1" x14ac:dyDescent="0.4">
      <c r="A134" s="455"/>
      <c r="B134" s="455"/>
      <c r="C134" s="455"/>
      <c r="D134" s="455"/>
      <c r="E134" s="455"/>
      <c r="F134" s="455"/>
      <c r="G134" s="114"/>
    </row>
    <row r="135" spans="1:16384" s="326" customFormat="1" ht="22.5" customHeight="1" x14ac:dyDescent="0.25">
      <c r="A135" s="449" t="s">
        <v>28</v>
      </c>
      <c r="B135" s="450" t="s">
        <v>29</v>
      </c>
      <c r="C135" s="450"/>
      <c r="D135" s="450" t="s">
        <v>42</v>
      </c>
      <c r="E135" s="440" t="s">
        <v>266</v>
      </c>
      <c r="F135" s="440" t="s">
        <v>302</v>
      </c>
    </row>
    <row r="136" spans="1:16384" s="326" customFormat="1" ht="22.5" customHeight="1" x14ac:dyDescent="0.25">
      <c r="A136" s="449"/>
      <c r="B136" s="118" t="s">
        <v>32</v>
      </c>
      <c r="C136" s="118" t="s">
        <v>31</v>
      </c>
      <c r="D136" s="450"/>
      <c r="E136" s="440"/>
      <c r="F136" s="440"/>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56" t="s">
        <v>461</v>
      </c>
      <c r="B139" s="456"/>
      <c r="C139" s="456"/>
      <c r="D139" s="456"/>
      <c r="E139" s="456"/>
      <c r="F139" s="456"/>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81" t="s">
        <v>350</v>
      </c>
      <c r="B147" s="481"/>
      <c r="C147" s="481"/>
      <c r="D147" s="481"/>
      <c r="E147" s="481"/>
      <c r="F147" s="481"/>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147" x14ac:dyDescent="0.4">
      <c r="A155" s="283" t="s">
        <v>371</v>
      </c>
      <c r="B155" s="318">
        <v>2</v>
      </c>
      <c r="C155" s="143" t="str">
        <f>IF(B155=0, -10, "0")</f>
        <v>0</v>
      </c>
      <c r="D155" s="125" t="s">
        <v>656</v>
      </c>
      <c r="E155" s="125"/>
      <c r="F155" s="322"/>
      <c r="G155" s="114"/>
    </row>
    <row r="156" spans="1:7" ht="21" x14ac:dyDescent="0.4">
      <c r="A156" s="125" t="s">
        <v>117</v>
      </c>
      <c r="B156" s="318">
        <v>2</v>
      </c>
      <c r="C156" s="125"/>
      <c r="D156" s="125"/>
      <c r="E156" s="125"/>
      <c r="F156" s="322"/>
      <c r="G156" s="114"/>
    </row>
    <row r="157" spans="1:7" ht="42" x14ac:dyDescent="0.4">
      <c r="A157" s="125" t="s">
        <v>142</v>
      </c>
      <c r="B157" s="318">
        <v>2</v>
      </c>
      <c r="C157" s="125"/>
      <c r="D157" s="125" t="s">
        <v>560</v>
      </c>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522"/>
      <c r="B165" s="520"/>
      <c r="C165" s="520"/>
      <c r="D165" s="520"/>
      <c r="E165" s="520"/>
      <c r="F165" s="520"/>
      <c r="G165" s="114"/>
    </row>
    <row r="166" spans="1:7" ht="32.25" customHeight="1" x14ac:dyDescent="0.4">
      <c r="A166" s="456" t="s">
        <v>462</v>
      </c>
      <c r="B166" s="456"/>
      <c r="C166" s="456"/>
      <c r="D166" s="456"/>
      <c r="E166" s="456"/>
      <c r="F166" s="456"/>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126" x14ac:dyDescent="0.4">
      <c r="A170" s="125" t="s">
        <v>343</v>
      </c>
      <c r="B170" s="122">
        <v>1</v>
      </c>
      <c r="C170" s="125"/>
      <c r="D170" s="125" t="s">
        <v>657</v>
      </c>
      <c r="E170" s="123" t="s">
        <v>650</v>
      </c>
      <c r="F170" s="322"/>
      <c r="G170" s="114"/>
    </row>
    <row r="171" spans="1:7" ht="21" x14ac:dyDescent="0.4">
      <c r="A171" s="295" t="s">
        <v>379</v>
      </c>
      <c r="B171" s="122">
        <v>2</v>
      </c>
      <c r="C171" s="143" t="str">
        <f>IF(B171=0, -10, "0")</f>
        <v>0</v>
      </c>
      <c r="D171" s="125"/>
      <c r="E171" s="124"/>
      <c r="F171" s="322"/>
      <c r="G171" s="114"/>
    </row>
    <row r="172" spans="1:7" ht="63" x14ac:dyDescent="0.4">
      <c r="A172" s="125" t="s">
        <v>409</v>
      </c>
      <c r="B172" s="122">
        <v>1</v>
      </c>
      <c r="C172" s="125"/>
      <c r="D172" s="125" t="s">
        <v>561</v>
      </c>
      <c r="E172" s="123" t="s">
        <v>562</v>
      </c>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523"/>
      <c r="B176" s="524"/>
      <c r="C176" s="524"/>
      <c r="D176" s="524"/>
      <c r="E176" s="524"/>
      <c r="F176" s="524"/>
      <c r="G176" s="114"/>
    </row>
    <row r="177" spans="1:7" ht="32.25" customHeight="1" x14ac:dyDescent="0.4">
      <c r="A177" s="456" t="s">
        <v>311</v>
      </c>
      <c r="B177" s="456"/>
      <c r="C177" s="456"/>
      <c r="D177" s="456"/>
      <c r="E177" s="456"/>
      <c r="F177" s="456"/>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2</v>
      </c>
      <c r="C185" s="121"/>
      <c r="D185" s="411">
        <f>IFERROR(E185/F185,"N.A")</f>
        <v>1</v>
      </c>
      <c r="E185" s="414">
        <f>COUNTIF('A1 Exploitation'!F141:F184,"ok")</f>
        <v>5</v>
      </c>
      <c r="F185" s="414">
        <f>COUNTA('A1 Exploitation'!F141:F184)</f>
        <v>5</v>
      </c>
      <c r="G185" s="114"/>
    </row>
    <row r="186" spans="1:7" ht="22.5" x14ac:dyDescent="0.4">
      <c r="A186" s="292" t="s">
        <v>438</v>
      </c>
      <c r="B186" s="482"/>
      <c r="C186" s="483"/>
      <c r="D186" s="309">
        <f>SUM(B148:C164,B178:C185,B167:C175,B140:C145)</f>
        <v>76</v>
      </c>
      <c r="E186" s="108"/>
      <c r="F186" s="114"/>
      <c r="G186" s="114"/>
    </row>
    <row r="187" spans="1:7" ht="22.5" x14ac:dyDescent="0.4">
      <c r="A187" s="292" t="s">
        <v>439</v>
      </c>
      <c r="B187" s="278"/>
      <c r="C187" s="279"/>
      <c r="D187" s="280">
        <f>D186/(COUNT(B140:C145,B148:C164,B167:C175,B178:C185)*2)</f>
        <v>0.97435897435897434</v>
      </c>
      <c r="E187" s="108"/>
      <c r="F187" s="114"/>
      <c r="G187" s="114"/>
    </row>
    <row r="188" spans="1:7" ht="21" x14ac:dyDescent="0.4">
      <c r="A188" s="525"/>
      <c r="B188" s="525"/>
      <c r="C188" s="525"/>
      <c r="D188" s="525"/>
      <c r="E188" s="525"/>
      <c r="F188" s="525"/>
      <c r="G188" s="114"/>
    </row>
    <row r="189" spans="1:7" ht="22.5" x14ac:dyDescent="0.45">
      <c r="A189" s="115" t="s">
        <v>100</v>
      </c>
      <c r="B189" s="115"/>
      <c r="C189" s="115"/>
      <c r="D189" s="115"/>
      <c r="E189" s="115"/>
      <c r="F189" s="115"/>
      <c r="G189" s="114"/>
    </row>
    <row r="190" spans="1:7" ht="21" x14ac:dyDescent="0.4">
      <c r="A190" s="156">
        <f>B11</f>
        <v>43595</v>
      </c>
      <c r="B190" s="114"/>
      <c r="C190" s="135"/>
      <c r="D190" s="114"/>
      <c r="E190" s="108"/>
      <c r="F190" s="114"/>
      <c r="G190" s="114"/>
    </row>
    <row r="191" spans="1:7" ht="21" x14ac:dyDescent="0.4">
      <c r="A191" s="449" t="s">
        <v>28</v>
      </c>
      <c r="B191" s="450" t="s">
        <v>29</v>
      </c>
      <c r="C191" s="450"/>
      <c r="D191" s="450" t="s">
        <v>42</v>
      </c>
      <c r="E191" s="440" t="s">
        <v>266</v>
      </c>
      <c r="F191" s="440" t="s">
        <v>302</v>
      </c>
      <c r="G191" s="114"/>
    </row>
    <row r="192" spans="1:7" ht="21" x14ac:dyDescent="0.4">
      <c r="A192" s="449"/>
      <c r="B192" s="118" t="s">
        <v>32</v>
      </c>
      <c r="C192" s="118" t="s">
        <v>31</v>
      </c>
      <c r="D192" s="450"/>
      <c r="E192" s="440"/>
      <c r="F192" s="44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84" x14ac:dyDescent="0.4">
      <c r="A197" s="157" t="s">
        <v>78</v>
      </c>
      <c r="B197" s="122">
        <v>1</v>
      </c>
      <c r="C197" s="126"/>
      <c r="D197" s="128" t="s">
        <v>651</v>
      </c>
      <c r="E197" s="128" t="s">
        <v>563</v>
      </c>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147" x14ac:dyDescent="0.4">
      <c r="A200" s="157" t="s">
        <v>134</v>
      </c>
      <c r="B200" s="122">
        <v>0</v>
      </c>
      <c r="C200" s="122"/>
      <c r="D200" s="144" t="s">
        <v>658</v>
      </c>
      <c r="E200" s="172" t="s">
        <v>659</v>
      </c>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7" t="s">
        <v>34</v>
      </c>
      <c r="B203" s="458"/>
      <c r="C203" s="459"/>
      <c r="D203" s="130">
        <f>SUM(B195:C202)</f>
        <v>13</v>
      </c>
      <c r="E203" s="108"/>
      <c r="F203" s="114"/>
      <c r="G203" s="114"/>
    </row>
    <row r="204" spans="1:7" ht="21" x14ac:dyDescent="0.4">
      <c r="A204" s="130" t="s">
        <v>33</v>
      </c>
      <c r="B204" s="131"/>
      <c r="C204" s="132"/>
      <c r="D204" s="133">
        <f>D203/(COUNT(B195:C202)*2)</f>
        <v>0.8125</v>
      </c>
      <c r="E204" s="108"/>
      <c r="F204" s="114"/>
      <c r="G204" s="114"/>
    </row>
    <row r="205" spans="1:7" ht="21" x14ac:dyDescent="0.4">
      <c r="A205" s="443"/>
      <c r="B205" s="443"/>
      <c r="C205" s="443"/>
      <c r="D205" s="443"/>
      <c r="E205" s="443"/>
      <c r="F205" s="443"/>
      <c r="G205" s="114"/>
    </row>
    <row r="206" spans="1:7" ht="22.5" x14ac:dyDescent="0.4">
      <c r="A206" s="136" t="s">
        <v>104</v>
      </c>
      <c r="B206" s="192"/>
      <c r="C206" s="137"/>
      <c r="D206" s="137"/>
      <c r="E206" s="137"/>
      <c r="F206" s="137"/>
      <c r="G206" s="114"/>
    </row>
    <row r="207" spans="1:7" ht="168" x14ac:dyDescent="0.4">
      <c r="A207" s="138" t="s">
        <v>210</v>
      </c>
      <c r="B207" s="122">
        <v>1</v>
      </c>
      <c r="C207" s="122"/>
      <c r="D207" s="172" t="s">
        <v>652</v>
      </c>
      <c r="E207" s="172" t="s">
        <v>603</v>
      </c>
      <c r="F207" s="123"/>
      <c r="G207" s="114"/>
    </row>
    <row r="208" spans="1:7" ht="105" x14ac:dyDescent="0.4">
      <c r="A208" s="138" t="s">
        <v>57</v>
      </c>
      <c r="B208" s="122">
        <v>1</v>
      </c>
      <c r="C208" s="122"/>
      <c r="D208" s="172" t="s">
        <v>564</v>
      </c>
      <c r="E208" s="128" t="s">
        <v>565</v>
      </c>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205.5" customHeight="1" x14ac:dyDescent="0.4">
      <c r="A211" s="291" t="s">
        <v>440</v>
      </c>
      <c r="B211" s="122">
        <v>0</v>
      </c>
      <c r="C211" s="143">
        <f>IF(B211=0, -10, "0")</f>
        <v>-10</v>
      </c>
      <c r="D211" s="196" t="s">
        <v>567</v>
      </c>
      <c r="E211" s="123" t="s">
        <v>677</v>
      </c>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42" x14ac:dyDescent="0.4">
      <c r="A215" s="138" t="s">
        <v>142</v>
      </c>
      <c r="B215" s="122">
        <v>2</v>
      </c>
      <c r="C215" s="126"/>
      <c r="D215" s="123" t="s">
        <v>566</v>
      </c>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189" x14ac:dyDescent="0.4">
      <c r="A218" s="168" t="s">
        <v>393</v>
      </c>
      <c r="B218" s="122">
        <v>0</v>
      </c>
      <c r="C218" s="198">
        <f>IF(B218=0, -5, "0")</f>
        <v>-5</v>
      </c>
      <c r="D218" s="123" t="s">
        <v>678</v>
      </c>
      <c r="E218" s="172" t="s">
        <v>572</v>
      </c>
      <c r="F218" s="123"/>
      <c r="G218" s="129"/>
    </row>
    <row r="219" spans="1:7" ht="357" x14ac:dyDescent="0.4">
      <c r="A219" s="199" t="s">
        <v>133</v>
      </c>
      <c r="B219" s="122">
        <v>0</v>
      </c>
      <c r="C219" s="174">
        <f>IF(B219=0, -5, "0")</f>
        <v>-5</v>
      </c>
      <c r="D219" s="557" t="s">
        <v>660</v>
      </c>
      <c r="E219" s="123" t="s">
        <v>568</v>
      </c>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63" x14ac:dyDescent="0.4">
      <c r="A223" s="121" t="s">
        <v>402</v>
      </c>
      <c r="B223" s="122">
        <v>1</v>
      </c>
      <c r="C223" s="296"/>
      <c r="D223" s="128" t="s">
        <v>661</v>
      </c>
      <c r="E223" s="123" t="s">
        <v>569</v>
      </c>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89" x14ac:dyDescent="0.4">
      <c r="A226" s="202" t="s">
        <v>316</v>
      </c>
      <c r="B226" s="122">
        <v>0</v>
      </c>
      <c r="C226" s="143">
        <f>IF(B226=0, -10, "0")</f>
        <v>-10</v>
      </c>
      <c r="D226" s="170" t="s">
        <v>571</v>
      </c>
      <c r="E226" s="128" t="s">
        <v>570</v>
      </c>
      <c r="F226" s="123"/>
      <c r="G226" s="129"/>
    </row>
    <row r="227" spans="1:7" ht="21" x14ac:dyDescent="0.4">
      <c r="A227" s="457" t="s">
        <v>34</v>
      </c>
      <c r="B227" s="458"/>
      <c r="C227" s="459"/>
      <c r="D227" s="148">
        <f>SUM(B207:C226)</f>
        <v>-1</v>
      </c>
      <c r="E227" s="108"/>
      <c r="F227" s="114"/>
      <c r="G227" s="114"/>
    </row>
    <row r="228" spans="1:7" ht="21" x14ac:dyDescent="0.4">
      <c r="A228" s="130" t="s">
        <v>33</v>
      </c>
      <c r="B228" s="131"/>
      <c r="C228" s="132"/>
      <c r="D228" s="133">
        <f>D227/(COUNT(B207:C226)*2)</f>
        <v>-2.0833333333333332E-2</v>
      </c>
      <c r="E228" s="108"/>
      <c r="F228" s="114"/>
      <c r="G228" s="114"/>
    </row>
    <row r="229" spans="1:7" ht="21" x14ac:dyDescent="0.4">
      <c r="A229" s="443"/>
      <c r="B229" s="443"/>
      <c r="C229" s="443"/>
      <c r="D229" s="443"/>
      <c r="E229" s="443"/>
      <c r="F229" s="443"/>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46" t="s">
        <v>311</v>
      </c>
      <c r="B236" s="447"/>
      <c r="C236" s="447"/>
      <c r="D236" s="448"/>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105" x14ac:dyDescent="0.4">
      <c r="A241" s="188" t="s">
        <v>318</v>
      </c>
      <c r="B241" s="122">
        <v>1</v>
      </c>
      <c r="C241" s="174"/>
      <c r="D241" s="128" t="s">
        <v>607</v>
      </c>
      <c r="E241" s="128" t="s">
        <v>662</v>
      </c>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2</v>
      </c>
      <c r="C244" s="166"/>
      <c r="D244" s="411">
        <v>1</v>
      </c>
      <c r="E244" s="414">
        <f>COUNTIF('A1 Exploitation'!F195:F244,"ok")</f>
        <v>3</v>
      </c>
      <c r="F244" s="414">
        <f>COUNTA('A1 Exploitation'!F195:F243)</f>
        <v>3</v>
      </c>
      <c r="G244" s="114"/>
    </row>
    <row r="245" spans="1:7" ht="21" x14ac:dyDescent="0.4">
      <c r="A245" s="457" t="s">
        <v>34</v>
      </c>
      <c r="B245" s="458"/>
      <c r="C245" s="459"/>
      <c r="D245" s="130">
        <f>SUM(B231:C235,B237:C244)</f>
        <v>23</v>
      </c>
      <c r="E245" s="108"/>
      <c r="F245" s="114"/>
      <c r="G245" s="114"/>
    </row>
    <row r="246" spans="1:7" ht="21" x14ac:dyDescent="0.4">
      <c r="A246" s="130" t="s">
        <v>33</v>
      </c>
      <c r="B246" s="131"/>
      <c r="C246" s="132"/>
      <c r="D246" s="133">
        <f>D245/(COUNT(B231:C235,B237:C244)*2)</f>
        <v>0.95833333333333337</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35</v>
      </c>
      <c r="E248" s="108"/>
      <c r="F248" s="114"/>
      <c r="G248" s="114"/>
    </row>
    <row r="249" spans="1:7" ht="22.5" x14ac:dyDescent="0.45">
      <c r="A249" s="377" t="s">
        <v>442</v>
      </c>
      <c r="B249" s="189"/>
      <c r="C249" s="190"/>
      <c r="D249" s="154">
        <f>D248/(COUNT(B231:C235,B195:C202,B207:C226,B237:C244)*2)</f>
        <v>0.39772727272727271</v>
      </c>
      <c r="E249" s="108"/>
      <c r="F249" s="114"/>
      <c r="G249" s="114"/>
    </row>
    <row r="250" spans="1:7" ht="21" x14ac:dyDescent="0.4">
      <c r="A250" s="443"/>
      <c r="B250" s="443"/>
      <c r="C250" s="443"/>
      <c r="D250" s="443"/>
      <c r="E250" s="443"/>
      <c r="F250" s="443"/>
      <c r="G250" s="114"/>
    </row>
    <row r="251" spans="1:7" ht="22.5" x14ac:dyDescent="0.45">
      <c r="A251" s="115" t="s">
        <v>101</v>
      </c>
      <c r="B251" s="115"/>
      <c r="C251" s="115"/>
      <c r="D251" s="115"/>
      <c r="E251" s="115"/>
      <c r="F251" s="115"/>
      <c r="G251" s="114"/>
    </row>
    <row r="252" spans="1:7" ht="21" x14ac:dyDescent="0.4">
      <c r="A252" s="156">
        <f>B11</f>
        <v>43595</v>
      </c>
      <c r="B252" s="114"/>
      <c r="C252" s="135"/>
      <c r="D252" s="129"/>
      <c r="E252" s="108"/>
      <c r="F252" s="114"/>
      <c r="G252" s="114"/>
    </row>
    <row r="253" spans="1:7" ht="21" x14ac:dyDescent="0.4">
      <c r="A253" s="449" t="s">
        <v>28</v>
      </c>
      <c r="B253" s="450" t="s">
        <v>29</v>
      </c>
      <c r="C253" s="450"/>
      <c r="D253" s="450" t="s">
        <v>42</v>
      </c>
      <c r="E253" s="440" t="s">
        <v>266</v>
      </c>
      <c r="F253" s="440" t="s">
        <v>302</v>
      </c>
      <c r="G253" s="129"/>
    </row>
    <row r="254" spans="1:7" ht="21" x14ac:dyDescent="0.4">
      <c r="A254" s="449"/>
      <c r="B254" s="118" t="s">
        <v>32</v>
      </c>
      <c r="C254" s="118" t="s">
        <v>31</v>
      </c>
      <c r="D254" s="450"/>
      <c r="E254" s="440"/>
      <c r="F254" s="44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7" t="s">
        <v>34</v>
      </c>
      <c r="B265" s="458"/>
      <c r="C265" s="459"/>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210" x14ac:dyDescent="0.4">
      <c r="A276" s="291" t="s">
        <v>440</v>
      </c>
      <c r="B276" s="122">
        <v>1</v>
      </c>
      <c r="C276" s="143" t="str">
        <f>IF(B276=0, -10, "0")</f>
        <v>0</v>
      </c>
      <c r="D276" s="196" t="s">
        <v>573</v>
      </c>
      <c r="E276" s="128" t="s">
        <v>574</v>
      </c>
      <c r="F276" s="123"/>
      <c r="G276" s="129"/>
    </row>
    <row r="277" spans="1:7" ht="210" x14ac:dyDescent="0.4">
      <c r="A277" s="400" t="s">
        <v>394</v>
      </c>
      <c r="B277" s="122">
        <v>0</v>
      </c>
      <c r="C277" s="142">
        <f>IF(B277=0, -2, "0")</f>
        <v>-2</v>
      </c>
      <c r="D277" s="194" t="s">
        <v>663</v>
      </c>
      <c r="E277" s="123" t="s">
        <v>576</v>
      </c>
      <c r="F277" s="123"/>
      <c r="G277" s="114"/>
    </row>
    <row r="278" spans="1:7" ht="105" x14ac:dyDescent="0.4">
      <c r="A278" s="121" t="s">
        <v>117</v>
      </c>
      <c r="B278" s="122">
        <v>1</v>
      </c>
      <c r="C278" s="122"/>
      <c r="D278" s="194" t="s">
        <v>575</v>
      </c>
      <c r="E278" s="123" t="s">
        <v>664</v>
      </c>
      <c r="F278" s="123"/>
      <c r="G278" s="114"/>
    </row>
    <row r="279" spans="1:7" ht="43.5" customHeight="1" x14ac:dyDescent="0.4">
      <c r="A279" s="209" t="s">
        <v>372</v>
      </c>
      <c r="B279" s="122">
        <v>2</v>
      </c>
      <c r="C279" s="169" t="str">
        <f>IF(B279=0, -5, "0")</f>
        <v>0</v>
      </c>
      <c r="D279" s="270" t="s">
        <v>606</v>
      </c>
      <c r="E279" s="124"/>
      <c r="F279" s="123"/>
      <c r="G279" s="114"/>
    </row>
    <row r="280" spans="1:7" ht="141.75" customHeight="1" x14ac:dyDescent="0.4">
      <c r="A280" s="209" t="s">
        <v>373</v>
      </c>
      <c r="B280" s="122">
        <v>0</v>
      </c>
      <c r="C280" s="169">
        <f>IF(B280=0, -5, "0")</f>
        <v>-5</v>
      </c>
      <c r="D280" s="558" t="s">
        <v>605</v>
      </c>
      <c r="E280" s="172" t="s">
        <v>577</v>
      </c>
      <c r="F280" s="123"/>
      <c r="G280" s="114"/>
    </row>
    <row r="281" spans="1:7" ht="21" x14ac:dyDescent="0.4">
      <c r="A281" s="121" t="s">
        <v>209</v>
      </c>
      <c r="B281" s="122">
        <v>2</v>
      </c>
      <c r="C281" s="122"/>
      <c r="D281" s="128"/>
      <c r="E281" s="124"/>
      <c r="F281" s="123"/>
      <c r="G281" s="114"/>
    </row>
    <row r="282" spans="1:7" ht="38.25" customHeight="1" x14ac:dyDescent="0.4">
      <c r="A282" s="121" t="s">
        <v>142</v>
      </c>
      <c r="B282" s="122">
        <v>2</v>
      </c>
      <c r="C282" s="122"/>
      <c r="D282" s="128" t="s">
        <v>578</v>
      </c>
      <c r="E282" s="123"/>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61.5" customHeight="1" x14ac:dyDescent="0.4">
      <c r="A287" s="121" t="s">
        <v>150</v>
      </c>
      <c r="B287" s="122">
        <v>1</v>
      </c>
      <c r="C287" s="122"/>
      <c r="D287" s="128" t="s">
        <v>579</v>
      </c>
      <c r="E287" s="123" t="s">
        <v>580</v>
      </c>
      <c r="F287" s="123"/>
      <c r="G287" s="114"/>
    </row>
    <row r="288" spans="1:7" ht="110.25" customHeight="1" x14ac:dyDescent="0.4">
      <c r="A288" s="201" t="s">
        <v>426</v>
      </c>
      <c r="B288" s="122">
        <v>0</v>
      </c>
      <c r="C288" s="122"/>
      <c r="D288" s="201" t="s">
        <v>581</v>
      </c>
      <c r="E288" s="123" t="s">
        <v>582</v>
      </c>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93"/>
      <c r="B290" s="493"/>
      <c r="C290" s="493"/>
      <c r="D290" s="493"/>
      <c r="E290" s="493"/>
      <c r="F290" s="493"/>
      <c r="G290" s="129"/>
    </row>
    <row r="291" spans="1:7" s="80" customFormat="1" ht="31.5" customHeight="1" x14ac:dyDescent="0.4">
      <c r="A291" s="451" t="s">
        <v>311</v>
      </c>
      <c r="B291" s="451"/>
      <c r="C291" s="451"/>
      <c r="D291" s="451"/>
      <c r="E291" s="451"/>
      <c r="F291" s="451"/>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81" customHeight="1" x14ac:dyDescent="0.4">
      <c r="A296" s="157" t="s">
        <v>318</v>
      </c>
      <c r="B296" s="122">
        <v>1</v>
      </c>
      <c r="C296" s="174"/>
      <c r="D296" s="128" t="s">
        <v>604</v>
      </c>
      <c r="E296" s="128" t="s">
        <v>583</v>
      </c>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2</v>
      </c>
      <c r="C299" s="122"/>
      <c r="D299" s="411">
        <f>IFERROR(E299/F299,"N.A")</f>
        <v>1</v>
      </c>
      <c r="E299" s="414">
        <f>COUNTIF('A1 Exploitation'!F257:F298,"ok")</f>
        <v>2</v>
      </c>
      <c r="F299" s="414">
        <f>COUNTA('A1 Exploitation'!F257:F298)</f>
        <v>2</v>
      </c>
      <c r="G299" s="129"/>
    </row>
    <row r="300" spans="1:7" ht="21" x14ac:dyDescent="0.4">
      <c r="A300" s="148" t="s">
        <v>34</v>
      </c>
      <c r="B300" s="148"/>
      <c r="C300" s="148"/>
      <c r="D300" s="148">
        <f>SUM(B269:C289,B292:C299)</f>
        <v>39</v>
      </c>
      <c r="E300" s="108"/>
      <c r="F300" s="114"/>
      <c r="G300" s="114"/>
    </row>
    <row r="301" spans="1:7" ht="21" x14ac:dyDescent="0.4">
      <c r="A301" s="130" t="s">
        <v>33</v>
      </c>
      <c r="B301" s="131"/>
      <c r="C301" s="132"/>
      <c r="D301" s="133">
        <f>D300/(COUNT(B269:C289,B292:C299)*2)</f>
        <v>0.65</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55</v>
      </c>
      <c r="E303" s="108"/>
      <c r="F303" s="114"/>
      <c r="G303" s="114"/>
    </row>
    <row r="304" spans="1:7" ht="22.5" x14ac:dyDescent="0.45">
      <c r="A304" s="377" t="s">
        <v>444</v>
      </c>
      <c r="B304" s="189"/>
      <c r="C304" s="190"/>
      <c r="D304" s="154">
        <f>D303/(COUNT(B257:C264,B269:C289,B292:C299)*2)</f>
        <v>0.72368421052631582</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43595</v>
      </c>
      <c r="B307" s="114"/>
      <c r="C307" s="135"/>
      <c r="D307" s="114"/>
      <c r="E307" s="108"/>
      <c r="F307" s="114"/>
      <c r="G307" s="114"/>
    </row>
    <row r="308" spans="1:7" ht="21" x14ac:dyDescent="0.4">
      <c r="A308" s="449" t="s">
        <v>28</v>
      </c>
      <c r="B308" s="450" t="s">
        <v>29</v>
      </c>
      <c r="C308" s="450"/>
      <c r="D308" s="450" t="s">
        <v>42</v>
      </c>
      <c r="E308" s="440" t="s">
        <v>266</v>
      </c>
      <c r="F308" s="440" t="s">
        <v>302</v>
      </c>
      <c r="G308" s="129"/>
    </row>
    <row r="309" spans="1:7" ht="21" x14ac:dyDescent="0.4">
      <c r="A309" s="449"/>
      <c r="B309" s="118" t="s">
        <v>32</v>
      </c>
      <c r="C309" s="118" t="s">
        <v>31</v>
      </c>
      <c r="D309" s="450"/>
      <c r="E309" s="440"/>
      <c r="F309" s="44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84" x14ac:dyDescent="0.4">
      <c r="A312" s="164" t="s">
        <v>49</v>
      </c>
      <c r="B312" s="122">
        <v>2</v>
      </c>
      <c r="C312" s="122"/>
      <c r="D312" s="123" t="s">
        <v>584</v>
      </c>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42" x14ac:dyDescent="0.4">
      <c r="A330" s="138" t="s">
        <v>142</v>
      </c>
      <c r="B330" s="122">
        <v>2</v>
      </c>
      <c r="C330" s="122"/>
      <c r="D330" s="123" t="s">
        <v>585</v>
      </c>
      <c r="E330" s="124"/>
      <c r="F330" s="123"/>
      <c r="G330" s="114"/>
    </row>
    <row r="331" spans="1:7" ht="21" x14ac:dyDescent="0.4">
      <c r="A331" s="197" t="s">
        <v>136</v>
      </c>
      <c r="B331" s="122">
        <v>2</v>
      </c>
      <c r="C331" s="174" t="str">
        <f>IF(B331=0, -5, "0")</f>
        <v>0</v>
      </c>
      <c r="D331" s="212"/>
      <c r="E331" s="123"/>
      <c r="F331" s="123"/>
      <c r="G331" s="129"/>
    </row>
    <row r="332" spans="1:7" ht="103.5" customHeight="1" x14ac:dyDescent="0.4">
      <c r="A332" s="121" t="s">
        <v>122</v>
      </c>
      <c r="B332" s="122">
        <v>1</v>
      </c>
      <c r="C332" s="122"/>
      <c r="D332" s="172" t="s">
        <v>586</v>
      </c>
      <c r="E332" s="123" t="s">
        <v>665</v>
      </c>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142.5" customHeight="1" x14ac:dyDescent="0.4">
      <c r="A336" s="160" t="s">
        <v>124</v>
      </c>
      <c r="B336" s="122">
        <v>0</v>
      </c>
      <c r="C336" s="122"/>
      <c r="D336" s="172" t="s">
        <v>666</v>
      </c>
      <c r="E336" s="172" t="s">
        <v>587</v>
      </c>
      <c r="F336" s="123"/>
      <c r="G336" s="129"/>
    </row>
    <row r="337" spans="1:7" ht="210" x14ac:dyDescent="0.4">
      <c r="A337" s="168" t="s">
        <v>58</v>
      </c>
      <c r="B337" s="122">
        <v>1</v>
      </c>
      <c r="C337" s="174" t="str">
        <f>IF(B337=0, -5, "0")</f>
        <v>0</v>
      </c>
      <c r="D337" s="270" t="s">
        <v>679</v>
      </c>
      <c r="E337" s="123" t="s">
        <v>667</v>
      </c>
      <c r="F337" s="123"/>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63" x14ac:dyDescent="0.4">
      <c r="A341" s="121" t="s">
        <v>402</v>
      </c>
      <c r="B341" s="122">
        <v>1</v>
      </c>
      <c r="C341" s="296"/>
      <c r="D341" s="123" t="s">
        <v>668</v>
      </c>
      <c r="E341" s="124" t="s">
        <v>589</v>
      </c>
      <c r="F341" s="123"/>
      <c r="G341" s="129"/>
    </row>
    <row r="342" spans="1:7" ht="65.25" customHeight="1" x14ac:dyDescent="0.4">
      <c r="A342" s="121" t="s">
        <v>381</v>
      </c>
      <c r="B342" s="122">
        <v>2</v>
      </c>
      <c r="C342" s="122"/>
      <c r="D342" s="124"/>
      <c r="E342" s="124"/>
      <c r="F342" s="123"/>
      <c r="G342" s="129"/>
    </row>
    <row r="343" spans="1:7" s="80" customFormat="1" ht="105" x14ac:dyDescent="0.4">
      <c r="A343" s="201" t="s">
        <v>426</v>
      </c>
      <c r="B343" s="122">
        <v>1</v>
      </c>
      <c r="C343" s="126"/>
      <c r="D343" s="129" t="s">
        <v>653</v>
      </c>
      <c r="E343" s="128" t="s">
        <v>588</v>
      </c>
      <c r="F343" s="123"/>
      <c r="G343" s="129"/>
    </row>
    <row r="344" spans="1:7" ht="21" x14ac:dyDescent="0.4">
      <c r="A344" s="130" t="s">
        <v>34</v>
      </c>
      <c r="B344" s="130"/>
      <c r="C344" s="130"/>
      <c r="D344" s="130">
        <f>SUM(B324:C343)</f>
        <v>34</v>
      </c>
      <c r="E344" s="108"/>
      <c r="F344" s="114"/>
      <c r="G344" s="114"/>
    </row>
    <row r="345" spans="1:7" ht="21" x14ac:dyDescent="0.4">
      <c r="A345" s="130" t="s">
        <v>33</v>
      </c>
      <c r="B345" s="131"/>
      <c r="C345" s="132"/>
      <c r="D345" s="133">
        <f>D344/(COUNT(B324:C343)*2)</f>
        <v>0.85</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45"/>
      <c r="B357" s="445"/>
      <c r="C357" s="445"/>
      <c r="D357" s="445"/>
      <c r="E357" s="445"/>
      <c r="F357" s="445"/>
      <c r="G357" s="445"/>
    </row>
    <row r="358" spans="1:7" ht="32.25" customHeight="1" x14ac:dyDescent="0.4">
      <c r="A358" s="471" t="s">
        <v>311</v>
      </c>
      <c r="B358" s="471"/>
      <c r="C358" s="471"/>
      <c r="D358" s="471"/>
      <c r="E358" s="471"/>
      <c r="F358" s="471"/>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v>2</v>
      </c>
      <c r="C365" s="183"/>
      <c r="D365" s="161"/>
      <c r="E365" s="127"/>
      <c r="F365" s="123"/>
      <c r="G365" s="129"/>
    </row>
    <row r="366" spans="1:7" ht="63" x14ac:dyDescent="0.4">
      <c r="A366" s="125" t="s">
        <v>208</v>
      </c>
      <c r="B366" s="122">
        <f>IF(D366=1, 2, IF(AND(D366&lt;1,D366&gt;0), 1, IF(D366=0,"0","NA")))</f>
        <v>1</v>
      </c>
      <c r="C366" s="166"/>
      <c r="D366" s="411">
        <f>IFERROR(E366/F366,"N.A")</f>
        <v>0.75</v>
      </c>
      <c r="E366" s="414">
        <f>COUNTIF('A1 Exploitation'!F312:F365,"ok")</f>
        <v>3</v>
      </c>
      <c r="F366" s="414">
        <f>COUNTA('A1 Exploitation'!F312:F365)</f>
        <v>4</v>
      </c>
      <c r="G366" s="114"/>
    </row>
    <row r="367" spans="1:7" ht="21" x14ac:dyDescent="0.4">
      <c r="A367" s="130" t="s">
        <v>34</v>
      </c>
      <c r="B367" s="130"/>
      <c r="C367" s="130"/>
      <c r="D367" s="130">
        <f>SUM(B348:C356,B359:C366)</f>
        <v>31</v>
      </c>
      <c r="E367" s="108"/>
      <c r="F367" s="114"/>
      <c r="G367" s="114"/>
    </row>
    <row r="368" spans="1:7" ht="21" x14ac:dyDescent="0.4">
      <c r="A368" s="130" t="s">
        <v>33</v>
      </c>
      <c r="B368" s="131"/>
      <c r="C368" s="132"/>
      <c r="D368" s="133">
        <f>D367/(COUNT(B348:C356,B359:C366)*2)</f>
        <v>0.96875</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81</v>
      </c>
      <c r="E370" s="108"/>
      <c r="F370" s="114"/>
      <c r="G370" s="114"/>
    </row>
    <row r="371" spans="1:7" ht="22.5" x14ac:dyDescent="0.45">
      <c r="A371" s="218" t="s">
        <v>446</v>
      </c>
      <c r="B371" s="219"/>
      <c r="C371" s="220"/>
      <c r="D371" s="221">
        <f>D370/(COUNT(B324:C343,B348:C356,B312:C319,B359:C366)*2)</f>
        <v>0.92045454545454541</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43595</v>
      </c>
      <c r="B374" s="114"/>
      <c r="C374" s="135"/>
      <c r="D374" s="114"/>
      <c r="E374" s="225"/>
      <c r="F374" s="173"/>
      <c r="G374" s="173"/>
    </row>
    <row r="375" spans="1:7" s="260" customFormat="1" ht="21" x14ac:dyDescent="0.4">
      <c r="A375" s="449" t="s">
        <v>28</v>
      </c>
      <c r="B375" s="450" t="s">
        <v>29</v>
      </c>
      <c r="C375" s="450"/>
      <c r="D375" s="450" t="s">
        <v>42</v>
      </c>
      <c r="E375" s="440" t="s">
        <v>266</v>
      </c>
      <c r="F375" s="440" t="s">
        <v>302</v>
      </c>
      <c r="G375" s="173"/>
    </row>
    <row r="376" spans="1:7" s="260" customFormat="1" ht="21" x14ac:dyDescent="0.4">
      <c r="A376" s="449"/>
      <c r="B376" s="118" t="s">
        <v>32</v>
      </c>
      <c r="C376" s="118" t="s">
        <v>31</v>
      </c>
      <c r="D376" s="450"/>
      <c r="E376" s="440"/>
      <c r="F376" s="440"/>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21" x14ac:dyDescent="0.4">
      <c r="A398" s="121" t="s">
        <v>117</v>
      </c>
      <c r="B398" s="122">
        <v>2</v>
      </c>
      <c r="C398" s="122"/>
      <c r="D398" s="193"/>
      <c r="E398" s="127"/>
      <c r="F398" s="123"/>
      <c r="G398" s="173"/>
    </row>
    <row r="399" spans="1:7" s="260" customFormat="1" ht="22.5" x14ac:dyDescent="0.45">
      <c r="A399" s="226" t="s">
        <v>7</v>
      </c>
      <c r="B399" s="122">
        <v>2</v>
      </c>
      <c r="C399" s="143" t="str">
        <f>IF(B399=0, -10, IF(B399=1, -5, "0"))</f>
        <v>0</v>
      </c>
      <c r="D399" s="193"/>
      <c r="E399" s="127"/>
      <c r="F399" s="123"/>
      <c r="G399" s="173"/>
    </row>
    <row r="400" spans="1:7" s="260" customFormat="1" ht="22.5" x14ac:dyDescent="0.4">
      <c r="A400" s="214" t="s">
        <v>391</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7"/>
      <c r="F403" s="123"/>
      <c r="G403" s="173"/>
    </row>
    <row r="404" spans="1:7" s="260" customFormat="1" ht="42" x14ac:dyDescent="0.4">
      <c r="A404" s="121" t="s">
        <v>142</v>
      </c>
      <c r="B404" s="122">
        <v>2</v>
      </c>
      <c r="C404" s="122"/>
      <c r="D404" s="193" t="s">
        <v>590</v>
      </c>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7"/>
      <c r="F406" s="123"/>
      <c r="G406" s="173"/>
    </row>
    <row r="407" spans="1:7" s="260" customFormat="1" ht="147" x14ac:dyDescent="0.4">
      <c r="A407" s="168" t="s">
        <v>133</v>
      </c>
      <c r="B407" s="122">
        <v>1</v>
      </c>
      <c r="C407" s="174" t="str">
        <f>IF(B407=0, -5, "0")</f>
        <v>0</v>
      </c>
      <c r="D407" s="229" t="s">
        <v>592</v>
      </c>
      <c r="E407" s="128" t="s">
        <v>591</v>
      </c>
      <c r="F407" s="123"/>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402</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426</v>
      </c>
      <c r="B414" s="122">
        <v>2</v>
      </c>
      <c r="C414" s="126"/>
      <c r="D414" s="201"/>
      <c r="E414" s="127"/>
      <c r="F414" s="123"/>
      <c r="G414" s="173"/>
    </row>
    <row r="415" spans="1:7" s="260" customFormat="1" ht="21" x14ac:dyDescent="0.4">
      <c r="A415" s="467"/>
      <c r="B415" s="468"/>
      <c r="C415" s="468"/>
      <c r="D415" s="468"/>
      <c r="E415" s="468"/>
      <c r="F415" s="468"/>
      <c r="G415" s="468"/>
    </row>
    <row r="416" spans="1:7" s="260" customFormat="1" ht="24.75" x14ac:dyDescent="0.4">
      <c r="A416" s="436" t="s">
        <v>320</v>
      </c>
      <c r="B416" s="436"/>
      <c r="C416" s="436"/>
      <c r="D416" s="436"/>
      <c r="E416" s="436"/>
      <c r="F416" s="436"/>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f>IF(D424=1, 2, IF(AND(D424&lt;1,D424&gt;0), 1, IF(D424=0,"0","NA")))</f>
        <v>2</v>
      </c>
      <c r="C424" s="122"/>
      <c r="D424" s="411">
        <f>IFERROR(E424/F424,"N.A")</f>
        <v>1</v>
      </c>
      <c r="E424" s="414">
        <f>COUNTIF('A1 Exploitation'!F379:F423,"ok")</f>
        <v>1</v>
      </c>
      <c r="F424" s="414">
        <f>COUNTA('A1 Exploitation'!F379:F423)</f>
        <v>1</v>
      </c>
      <c r="G424" s="173"/>
    </row>
    <row r="425" spans="1:7" s="260" customFormat="1" ht="21" x14ac:dyDescent="0.4">
      <c r="A425" s="130" t="s">
        <v>34</v>
      </c>
      <c r="B425" s="130"/>
      <c r="C425" s="130"/>
      <c r="D425" s="130">
        <f>SUM(B394:C414,B417:C424)</f>
        <v>53</v>
      </c>
      <c r="E425" s="225"/>
      <c r="F425" s="173"/>
      <c r="G425" s="173"/>
    </row>
    <row r="426" spans="1:7" s="260" customFormat="1" ht="21" x14ac:dyDescent="0.4">
      <c r="A426" s="130" t="s">
        <v>33</v>
      </c>
      <c r="B426" s="131"/>
      <c r="C426" s="132"/>
      <c r="D426" s="133">
        <f>D425/(COUNT(B394:C414,B417:C424)*2)</f>
        <v>0.98148148148148151</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75</v>
      </c>
      <c r="E428" s="225"/>
      <c r="F428" s="173"/>
      <c r="G428" s="173"/>
    </row>
    <row r="429" spans="1:7" s="260" customFormat="1" ht="22.5" x14ac:dyDescent="0.45">
      <c r="A429" s="377" t="s">
        <v>449</v>
      </c>
      <c r="B429" s="189"/>
      <c r="C429" s="190"/>
      <c r="D429" s="154">
        <f>D428/(COUNT(B379:C389,B394:C414,B417:C424)*2)</f>
        <v>0.98684210526315785</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43595</v>
      </c>
      <c r="B432" s="114"/>
      <c r="C432" s="135"/>
      <c r="D432" s="129"/>
      <c r="E432" s="108"/>
      <c r="F432" s="114"/>
      <c r="G432" s="114"/>
    </row>
    <row r="433" spans="1:7" ht="21" x14ac:dyDescent="0.4">
      <c r="A433" s="449" t="s">
        <v>28</v>
      </c>
      <c r="B433" s="450" t="s">
        <v>29</v>
      </c>
      <c r="C433" s="450"/>
      <c r="D433" s="450" t="s">
        <v>42</v>
      </c>
      <c r="E433" s="440" t="s">
        <v>266</v>
      </c>
      <c r="F433" s="440" t="s">
        <v>302</v>
      </c>
      <c r="G433" s="129"/>
    </row>
    <row r="434" spans="1:7" ht="21" x14ac:dyDescent="0.4">
      <c r="A434" s="449"/>
      <c r="B434" s="118" t="s">
        <v>32</v>
      </c>
      <c r="C434" s="118" t="s">
        <v>31</v>
      </c>
      <c r="D434" s="450"/>
      <c r="E434" s="440"/>
      <c r="F434" s="44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84" x14ac:dyDescent="0.4">
      <c r="A461" s="201" t="s">
        <v>417</v>
      </c>
      <c r="B461" s="122">
        <v>1</v>
      </c>
      <c r="C461" s="122"/>
      <c r="D461" s="201" t="s">
        <v>654</v>
      </c>
      <c r="E461" s="123" t="s">
        <v>594</v>
      </c>
      <c r="F461" s="123"/>
      <c r="G461" s="114"/>
    </row>
    <row r="462" spans="1:7" ht="126" x14ac:dyDescent="0.4">
      <c r="A462" s="240" t="s">
        <v>316</v>
      </c>
      <c r="B462" s="122">
        <v>0</v>
      </c>
      <c r="C462" s="143">
        <f>IF(B462=0, -10, "0")</f>
        <v>-10</v>
      </c>
      <c r="D462" s="123" t="s">
        <v>655</v>
      </c>
      <c r="E462" s="123" t="s">
        <v>593</v>
      </c>
      <c r="F462" s="123"/>
      <c r="G462" s="114"/>
    </row>
    <row r="463" spans="1:7" s="80" customFormat="1" ht="22.5" x14ac:dyDescent="0.4">
      <c r="A463" s="342"/>
      <c r="B463" s="340"/>
      <c r="C463" s="343"/>
      <c r="D463" s="344"/>
      <c r="E463" s="345"/>
      <c r="F463" s="344"/>
      <c r="G463" s="129"/>
    </row>
    <row r="464" spans="1:7" ht="24.75" x14ac:dyDescent="0.4">
      <c r="A464" s="436" t="s">
        <v>311</v>
      </c>
      <c r="B464" s="436"/>
      <c r="C464" s="436"/>
      <c r="D464" s="436"/>
      <c r="E464" s="436"/>
      <c r="F464" s="436"/>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2</v>
      </c>
      <c r="C471" s="122"/>
      <c r="D471" s="411">
        <f>IFERROR(E471/F471,"N.A")</f>
        <v>1</v>
      </c>
      <c r="E471" s="414">
        <f>COUNTIF('A1 Exploitation'!F437:F470,"ok")</f>
        <v>1</v>
      </c>
      <c r="F471" s="414">
        <f>COUNTA('A1 Exploitation'!F437:F470)</f>
        <v>1</v>
      </c>
      <c r="G471" s="114"/>
    </row>
    <row r="472" spans="1:7" ht="21" x14ac:dyDescent="0.4">
      <c r="A472" s="130" t="s">
        <v>34</v>
      </c>
      <c r="B472" s="148"/>
      <c r="C472" s="148"/>
      <c r="D472" s="242">
        <f>SUM(B449:C462,B465:C471)</f>
        <v>27</v>
      </c>
      <c r="E472" s="108"/>
      <c r="F472" s="114"/>
      <c r="G472" s="114"/>
    </row>
    <row r="473" spans="1:7" ht="21" x14ac:dyDescent="0.4">
      <c r="A473" s="130" t="s">
        <v>33</v>
      </c>
      <c r="B473" s="131"/>
      <c r="C473" s="132"/>
      <c r="D473" s="133">
        <f>D472/(COUNT(B449:C462,B465:C471)*2)</f>
        <v>0.6428571428571429</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43</v>
      </c>
      <c r="E475" s="108"/>
      <c r="F475" s="114"/>
      <c r="G475" s="114"/>
    </row>
    <row r="476" spans="1:7" ht="22.5" x14ac:dyDescent="0.45">
      <c r="A476" s="377" t="s">
        <v>452</v>
      </c>
      <c r="B476" s="189"/>
      <c r="C476" s="190"/>
      <c r="D476" s="154">
        <f>D475/(COUNT(B449:C462,B437:C444,B465:C471)*2)</f>
        <v>0.74137931034482762</v>
      </c>
      <c r="E476" s="108"/>
      <c r="F476" s="114"/>
      <c r="G476" s="114"/>
    </row>
    <row r="477" spans="1:7" ht="21" x14ac:dyDescent="0.4">
      <c r="A477" s="155"/>
      <c r="B477" s="114"/>
      <c r="C477" s="135"/>
      <c r="D477" s="114"/>
      <c r="E477" s="108"/>
      <c r="F477" s="114"/>
      <c r="G477" s="114"/>
    </row>
    <row r="478" spans="1:7" ht="24.75" x14ac:dyDescent="0.4">
      <c r="A478" s="474" t="s">
        <v>425</v>
      </c>
      <c r="B478" s="474"/>
      <c r="C478" s="474"/>
      <c r="D478" s="474"/>
      <c r="E478" s="474"/>
      <c r="F478" s="474"/>
      <c r="G478" s="114"/>
    </row>
    <row r="479" spans="1:7" ht="21" customHeight="1" x14ac:dyDescent="0.4">
      <c r="A479" s="234">
        <f>B11</f>
        <v>43595</v>
      </c>
      <c r="F479" s="258"/>
      <c r="G479" s="114"/>
    </row>
    <row r="480" spans="1:7" ht="21" x14ac:dyDescent="0.4">
      <c r="A480" s="437" t="s">
        <v>28</v>
      </c>
      <c r="B480" s="438" t="s">
        <v>29</v>
      </c>
      <c r="C480" s="438"/>
      <c r="D480" s="438" t="s">
        <v>42</v>
      </c>
      <c r="E480" s="439" t="s">
        <v>266</v>
      </c>
      <c r="F480" s="439" t="s">
        <v>302</v>
      </c>
      <c r="G480" s="114"/>
    </row>
    <row r="481" spans="1:7" ht="21" x14ac:dyDescent="0.4">
      <c r="A481" s="437"/>
      <c r="B481" s="320" t="s">
        <v>32</v>
      </c>
      <c r="C481" s="320" t="s">
        <v>31</v>
      </c>
      <c r="D481" s="438"/>
      <c r="E481" s="439"/>
      <c r="F481" s="439"/>
      <c r="G481" s="114"/>
    </row>
    <row r="482" spans="1:7" s="260" customFormat="1" ht="22.5" x14ac:dyDescent="0.4">
      <c r="A482" s="367"/>
      <c r="B482" s="368"/>
      <c r="C482" s="368"/>
      <c r="D482" s="368"/>
      <c r="E482" s="354"/>
      <c r="F482" s="354"/>
      <c r="G482" s="173"/>
    </row>
    <row r="483" spans="1:7" s="260" customFormat="1" ht="24.75" x14ac:dyDescent="0.4">
      <c r="A483" s="513" t="s">
        <v>52</v>
      </c>
      <c r="B483" s="513"/>
      <c r="C483" s="513"/>
      <c r="D483" s="513"/>
      <c r="E483" s="513"/>
      <c r="F483" s="513"/>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1" t="s">
        <v>463</v>
      </c>
      <c r="B491" s="512"/>
      <c r="C491" s="512"/>
      <c r="D491" s="512"/>
      <c r="E491" s="512"/>
      <c r="F491" s="51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5" t="s">
        <v>23</v>
      </c>
      <c r="B505" s="486"/>
      <c r="C505" s="486"/>
      <c r="D505" s="486"/>
      <c r="E505" s="486"/>
      <c r="F505" s="487"/>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9"/>
      <c r="B517" s="469"/>
      <c r="C517" s="469"/>
      <c r="D517" s="469"/>
      <c r="E517" s="469"/>
      <c r="F517" s="469"/>
      <c r="G517" s="469"/>
    </row>
    <row r="518" spans="1:7" ht="26.25" customHeight="1" x14ac:dyDescent="0.5">
      <c r="A518" s="369" t="s">
        <v>311</v>
      </c>
      <c r="B518" s="470"/>
      <c r="C518" s="470"/>
      <c r="D518" s="470"/>
      <c r="E518" s="470"/>
      <c r="F518" s="470"/>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75" t="s">
        <v>97</v>
      </c>
      <c r="B530" s="475"/>
      <c r="C530" s="475"/>
      <c r="D530" s="475"/>
      <c r="E530" s="475"/>
      <c r="F530" s="475"/>
      <c r="G530" s="114"/>
    </row>
    <row r="531" spans="1:7" ht="22.5" customHeight="1" x14ac:dyDescent="0.4">
      <c r="A531" s="234">
        <f>B11</f>
        <v>43595</v>
      </c>
      <c r="B531" s="114"/>
      <c r="C531" s="135"/>
      <c r="D531" s="137"/>
      <c r="E531" s="137"/>
      <c r="F531" s="137"/>
      <c r="G531" s="114"/>
    </row>
    <row r="532" spans="1:7" ht="21" x14ac:dyDescent="0.4">
      <c r="A532" s="488" t="s">
        <v>28</v>
      </c>
      <c r="B532" s="476" t="s">
        <v>29</v>
      </c>
      <c r="C532" s="490"/>
      <c r="D532" s="450" t="s">
        <v>42</v>
      </c>
      <c r="E532" s="440" t="s">
        <v>266</v>
      </c>
      <c r="F532" s="440" t="s">
        <v>302</v>
      </c>
      <c r="G532" s="114"/>
    </row>
    <row r="533" spans="1:7" ht="21" x14ac:dyDescent="0.4">
      <c r="A533" s="489"/>
      <c r="B533" s="315" t="s">
        <v>32</v>
      </c>
      <c r="C533" s="316" t="s">
        <v>31</v>
      </c>
      <c r="D533" s="450"/>
      <c r="E533" s="440"/>
      <c r="F533" s="440"/>
      <c r="G533" s="114"/>
    </row>
    <row r="534" spans="1:7" s="80" customFormat="1" ht="22.5" x14ac:dyDescent="0.4">
      <c r="A534" s="365"/>
      <c r="B534" s="366"/>
      <c r="C534" s="366"/>
      <c r="D534" s="361"/>
      <c r="E534" s="362"/>
      <c r="F534" s="362"/>
      <c r="G534" s="129"/>
    </row>
    <row r="535" spans="1:7" ht="24.75" x14ac:dyDescent="0.4">
      <c r="A535" s="370" t="s">
        <v>17</v>
      </c>
      <c r="B535" s="317"/>
      <c r="C535" s="472"/>
      <c r="D535" s="472"/>
      <c r="E535" s="472"/>
      <c r="F535" s="473"/>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57" t="s">
        <v>34</v>
      </c>
      <c r="B542" s="458"/>
      <c r="C542" s="459"/>
      <c r="D542" s="407">
        <f>SUM(B536:C541)</f>
        <v>12</v>
      </c>
      <c r="E542" s="248"/>
      <c r="F542" s="248"/>
      <c r="G542" s="114"/>
    </row>
    <row r="543" spans="1:7" ht="21" customHeight="1" x14ac:dyDescent="0.4">
      <c r="A543" s="457" t="s">
        <v>33</v>
      </c>
      <c r="B543" s="458"/>
      <c r="C543" s="459"/>
      <c r="D543" s="388">
        <f>D542/(COUNT(B536:C541)*2)</f>
        <v>1</v>
      </c>
      <c r="E543" s="248"/>
      <c r="F543" s="248"/>
      <c r="G543" s="114"/>
    </row>
    <row r="544" spans="1:7" ht="21" x14ac:dyDescent="0.4">
      <c r="A544" s="443"/>
      <c r="B544" s="443"/>
      <c r="C544" s="443"/>
      <c r="D544" s="443"/>
      <c r="E544" s="443"/>
      <c r="F544" s="443"/>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63" x14ac:dyDescent="0.4">
      <c r="A547" s="121" t="s">
        <v>204</v>
      </c>
      <c r="B547" s="122">
        <v>1</v>
      </c>
      <c r="C547" s="122"/>
      <c r="D547" s="257" t="s">
        <v>680</v>
      </c>
      <c r="E547" s="322" t="s">
        <v>681</v>
      </c>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444"/>
      <c r="B556" s="445"/>
      <c r="C556" s="445"/>
      <c r="D556" s="445"/>
      <c r="E556" s="445"/>
      <c r="F556" s="445"/>
      <c r="G556" s="445"/>
    </row>
    <row r="557" spans="1:7" ht="35.25" customHeight="1" x14ac:dyDescent="0.4">
      <c r="A557" s="371" t="s">
        <v>311</v>
      </c>
      <c r="B557" s="337"/>
      <c r="C557" s="509"/>
      <c r="D557" s="509"/>
      <c r="E557" s="509"/>
      <c r="F557" s="510"/>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v>2</v>
      </c>
      <c r="C564" s="174"/>
      <c r="D564" s="305"/>
      <c r="E564" s="124"/>
      <c r="F564" s="123"/>
      <c r="G564" s="114"/>
    </row>
    <row r="565" spans="1:7" ht="102" customHeight="1" x14ac:dyDescent="0.4">
      <c r="A565" s="125" t="s">
        <v>422</v>
      </c>
      <c r="B565" s="122">
        <f>IF(D565=1, 2, IF(AND(D565&lt;1,D565&gt;0), 1, IF(D565=0,"0","NA")))</f>
        <v>2</v>
      </c>
      <c r="C565" s="122"/>
      <c r="D565" s="411">
        <f>IFERROR(E565/F565,"N.A")</f>
        <v>1</v>
      </c>
      <c r="E565" s="414">
        <f>COUNTIF('A1 Exploitation'!F536:F564,"ok")</f>
        <v>1</v>
      </c>
      <c r="F565" s="414">
        <f>COUNTA('A1 Exploitation'!F536:F564)</f>
        <v>1</v>
      </c>
      <c r="G565" s="114"/>
    </row>
    <row r="566" spans="1:7" ht="21" x14ac:dyDescent="0.4">
      <c r="A566" s="441" t="s">
        <v>34</v>
      </c>
      <c r="B566" s="441"/>
      <c r="C566" s="442"/>
      <c r="D566" s="378">
        <f>SUM(B558:C565,B546:C555)</f>
        <v>33</v>
      </c>
      <c r="E566" s="108"/>
      <c r="F566" s="114"/>
      <c r="G566" s="114"/>
    </row>
    <row r="567" spans="1:7" ht="21" x14ac:dyDescent="0.4">
      <c r="A567" s="441" t="s">
        <v>33</v>
      </c>
      <c r="B567" s="441"/>
      <c r="C567" s="441"/>
      <c r="D567" s="388">
        <f>D566/(COUNT(B558:C565,B546:C555)*2)</f>
        <v>0.97058823529411764</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45</v>
      </c>
      <c r="E569" s="177"/>
      <c r="F569" s="129"/>
      <c r="G569" s="114"/>
    </row>
    <row r="570" spans="1:7" ht="21" customHeight="1" x14ac:dyDescent="0.45">
      <c r="A570" s="377" t="s">
        <v>456</v>
      </c>
      <c r="B570" s="189"/>
      <c r="C570" s="190"/>
      <c r="D570" s="154">
        <f>D569/(COUNT(B546:C555,B536:C541,B558:C565)*2)</f>
        <v>0.97826086956521741</v>
      </c>
      <c r="E570" s="304"/>
      <c r="F570" s="304"/>
      <c r="G570" s="129"/>
    </row>
    <row r="571" spans="1:7" ht="21" customHeight="1" x14ac:dyDescent="0.4">
      <c r="A571" s="155"/>
      <c r="B571" s="114"/>
      <c r="C571" s="135"/>
      <c r="D571" s="114"/>
      <c r="E571" s="108"/>
      <c r="F571" s="114"/>
      <c r="G571" s="114"/>
    </row>
    <row r="572" spans="1:7" ht="21" x14ac:dyDescent="0.4">
      <c r="A572" s="443"/>
      <c r="B572" s="443"/>
      <c r="C572" s="443"/>
      <c r="D572" s="443"/>
      <c r="E572" s="443"/>
      <c r="F572" s="443"/>
      <c r="G572" s="114"/>
    </row>
    <row r="573" spans="1:7" ht="22.5" x14ac:dyDescent="0.45">
      <c r="A573" s="435" t="s">
        <v>19</v>
      </c>
      <c r="B573" s="435"/>
      <c r="C573" s="435"/>
      <c r="D573" s="435"/>
      <c r="E573" s="435"/>
      <c r="F573" s="435"/>
      <c r="G573" s="114"/>
    </row>
    <row r="574" spans="1:7" ht="22.5" x14ac:dyDescent="0.4">
      <c r="A574" s="243">
        <f>B11</f>
        <v>43595</v>
      </c>
      <c r="B574" s="114"/>
      <c r="C574" s="135"/>
      <c r="D574" s="356"/>
      <c r="E574" s="356"/>
      <c r="F574" s="356"/>
      <c r="G574" s="114"/>
    </row>
    <row r="575" spans="1:7" ht="21" x14ac:dyDescent="0.4">
      <c r="A575" s="437" t="s">
        <v>28</v>
      </c>
      <c r="B575" s="438" t="s">
        <v>29</v>
      </c>
      <c r="C575" s="438"/>
      <c r="D575" s="438" t="s">
        <v>42</v>
      </c>
      <c r="E575" s="439" t="s">
        <v>266</v>
      </c>
      <c r="F575" s="439" t="s">
        <v>302</v>
      </c>
      <c r="G575" s="114"/>
    </row>
    <row r="576" spans="1:7" ht="21" x14ac:dyDescent="0.4">
      <c r="A576" s="437"/>
      <c r="B576" s="320" t="s">
        <v>32</v>
      </c>
      <c r="C576" s="320" t="s">
        <v>31</v>
      </c>
      <c r="D576" s="438"/>
      <c r="E576" s="439"/>
      <c r="F576" s="439"/>
      <c r="G576" s="129"/>
    </row>
    <row r="577" spans="1:7" s="80" customFormat="1" ht="22.5" x14ac:dyDescent="0.4">
      <c r="A577" s="372"/>
      <c r="B577" s="373"/>
      <c r="C577" s="373"/>
      <c r="D577" s="373"/>
      <c r="E577" s="341"/>
      <c r="F577" s="374"/>
      <c r="G577" s="129"/>
    </row>
    <row r="578" spans="1:7" ht="24.75" x14ac:dyDescent="0.4">
      <c r="A578" s="497" t="s">
        <v>10</v>
      </c>
      <c r="B578" s="498"/>
      <c r="C578" s="498"/>
      <c r="D578" s="498"/>
      <c r="E578" s="498"/>
      <c r="F578" s="499"/>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41" t="s">
        <v>34</v>
      </c>
      <c r="B588" s="441"/>
      <c r="C588" s="442"/>
      <c r="D588" s="378">
        <f>SUM(B579:C587)</f>
        <v>18</v>
      </c>
      <c r="E588" s="108"/>
      <c r="F588" s="114"/>
      <c r="G588" s="114"/>
    </row>
    <row r="589" spans="1:7" ht="21" x14ac:dyDescent="0.4">
      <c r="A589" s="441" t="s">
        <v>33</v>
      </c>
      <c r="B589" s="441"/>
      <c r="C589" s="441"/>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500" t="s">
        <v>23</v>
      </c>
      <c r="B591" s="501"/>
      <c r="C591" s="501"/>
      <c r="D591" s="501"/>
      <c r="E591" s="501"/>
      <c r="F591" s="502"/>
      <c r="G591" s="129"/>
    </row>
    <row r="592" spans="1:7" ht="105" x14ac:dyDescent="0.4">
      <c r="A592" s="121" t="s">
        <v>87</v>
      </c>
      <c r="B592" s="122">
        <v>1</v>
      </c>
      <c r="C592" s="122"/>
      <c r="D592" s="123" t="s">
        <v>595</v>
      </c>
      <c r="E592" s="123" t="s">
        <v>596</v>
      </c>
      <c r="F592" s="123"/>
      <c r="G592" s="129"/>
    </row>
    <row r="593" spans="1:7" ht="71.25" customHeight="1" x14ac:dyDescent="0.45">
      <c r="A593" s="226" t="s">
        <v>7</v>
      </c>
      <c r="B593" s="122">
        <v>0</v>
      </c>
      <c r="C593" s="143">
        <f>IF(B593=0, -10, IF(B593=1, -5, "0"))</f>
        <v>-10</v>
      </c>
      <c r="D593" s="170" t="s">
        <v>597</v>
      </c>
      <c r="E593" s="123" t="s">
        <v>598</v>
      </c>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f>IF(D605=1, 2, IF(AND(D605&lt;1,D605&gt;0), 1, IF(D605=0,"0","NA")))</f>
        <v>2</v>
      </c>
      <c r="C605" s="122"/>
      <c r="D605" s="411">
        <f>IFERROR(E605/F605,"N.A")</f>
        <v>1</v>
      </c>
      <c r="E605" s="414">
        <f>COUNTIF('A1 Exploitation'!F579:F604,"ok")</f>
        <v>1</v>
      </c>
      <c r="F605" s="414">
        <f>COUNTA('A1 Exploitation'!F579:F604)</f>
        <v>1</v>
      </c>
      <c r="G605" s="129"/>
    </row>
    <row r="606" spans="1:7" ht="21" x14ac:dyDescent="0.4">
      <c r="A606" s="441" t="s">
        <v>34</v>
      </c>
      <c r="B606" s="441"/>
      <c r="C606" s="442"/>
      <c r="D606" s="378">
        <f>SUM(B592:C605)</f>
        <v>15</v>
      </c>
      <c r="E606" s="108"/>
      <c r="F606" s="114"/>
      <c r="G606" s="114"/>
    </row>
    <row r="607" spans="1:7" ht="21" x14ac:dyDescent="0.4">
      <c r="A607" s="441" t="s">
        <v>33</v>
      </c>
      <c r="B607" s="441"/>
      <c r="C607" s="441"/>
      <c r="D607" s="388">
        <f>D606/(COUNT(B592:C605)*2)</f>
        <v>0.5</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33</v>
      </c>
      <c r="E609" s="304"/>
      <c r="F609" s="304"/>
      <c r="G609" s="129"/>
    </row>
    <row r="610" spans="1:7" ht="22.5" x14ac:dyDescent="0.45">
      <c r="A610" s="506" t="s">
        <v>170</v>
      </c>
      <c r="B610" s="507"/>
      <c r="C610" s="508"/>
      <c r="D610" s="154">
        <f>D609/(COUNT(B579:C587,B592:C605)*2)</f>
        <v>0.6875</v>
      </c>
      <c r="E610" s="108"/>
      <c r="F610" s="114"/>
      <c r="G610" s="129"/>
    </row>
    <row r="611" spans="1:7" ht="21" x14ac:dyDescent="0.4">
      <c r="A611" s="155"/>
      <c r="B611" s="114"/>
      <c r="C611" s="135"/>
      <c r="G611" s="129"/>
    </row>
    <row r="612" spans="1:7" ht="19.5" customHeight="1" x14ac:dyDescent="0.45">
      <c r="A612" s="435" t="s">
        <v>8</v>
      </c>
      <c r="B612" s="435"/>
      <c r="C612" s="435"/>
      <c r="D612" s="435"/>
      <c r="E612" s="435"/>
      <c r="F612" s="435"/>
      <c r="G612" s="129"/>
    </row>
    <row r="613" spans="1:7" ht="22.5" x14ac:dyDescent="0.4">
      <c r="A613" s="156">
        <f>B11</f>
        <v>43595</v>
      </c>
      <c r="B613" s="114"/>
      <c r="C613" s="135"/>
      <c r="D613" s="137"/>
      <c r="E613" s="137"/>
      <c r="F613" s="137"/>
      <c r="G613" s="114"/>
    </row>
    <row r="614" spans="1:7" ht="21" x14ac:dyDescent="0.4">
      <c r="A614" s="449" t="s">
        <v>28</v>
      </c>
      <c r="B614" s="450" t="s">
        <v>29</v>
      </c>
      <c r="C614" s="450"/>
      <c r="D614" s="450" t="s">
        <v>42</v>
      </c>
      <c r="E614" s="440" t="s">
        <v>266</v>
      </c>
      <c r="F614" s="440" t="s">
        <v>302</v>
      </c>
      <c r="G614" s="114"/>
    </row>
    <row r="615" spans="1:7" ht="18.75" customHeight="1" x14ac:dyDescent="0.4">
      <c r="A615" s="449"/>
      <c r="B615" s="118" t="s">
        <v>32</v>
      </c>
      <c r="C615" s="118" t="s">
        <v>31</v>
      </c>
      <c r="D615" s="450"/>
      <c r="E615" s="440"/>
      <c r="F615" s="440"/>
      <c r="G615" s="129"/>
    </row>
    <row r="616" spans="1:7" s="80" customFormat="1" ht="18.75" customHeight="1" x14ac:dyDescent="0.4">
      <c r="A616" s="360"/>
      <c r="B616" s="361"/>
      <c r="C616" s="361"/>
      <c r="D616" s="361"/>
      <c r="E616" s="362"/>
      <c r="F616" s="362"/>
      <c r="G616" s="129"/>
    </row>
    <row r="617" spans="1:7" ht="24.75" x14ac:dyDescent="0.4">
      <c r="A617" s="363" t="s">
        <v>90</v>
      </c>
      <c r="B617" s="137"/>
      <c r="C617" s="495"/>
      <c r="D617" s="495"/>
      <c r="E617" s="495"/>
      <c r="F617" s="496"/>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42" x14ac:dyDescent="0.4">
      <c r="A624" s="164" t="s">
        <v>203</v>
      </c>
      <c r="B624" s="122">
        <v>2</v>
      </c>
      <c r="C624" s="122"/>
      <c r="D624" s="121" t="s">
        <v>599</v>
      </c>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41" t="s">
        <v>34</v>
      </c>
      <c r="B627" s="441"/>
      <c r="C627" s="441"/>
      <c r="D627" s="378">
        <f>SUM(B618:C626)</f>
        <v>18</v>
      </c>
      <c r="E627" s="492"/>
      <c r="F627" s="493"/>
      <c r="G627" s="129"/>
    </row>
    <row r="628" spans="1:7" ht="21" x14ac:dyDescent="0.4">
      <c r="A628" s="441" t="s">
        <v>33</v>
      </c>
      <c r="B628" s="441"/>
      <c r="C628" s="441"/>
      <c r="D628" s="388">
        <f>D627/(COUNT(B618:C626)*2)</f>
        <v>1</v>
      </c>
      <c r="E628" s="494"/>
      <c r="F628" s="469"/>
      <c r="G628" s="129"/>
    </row>
    <row r="629" spans="1:7" ht="21" x14ac:dyDescent="0.4">
      <c r="A629" s="325"/>
      <c r="B629" s="135"/>
      <c r="C629" s="491"/>
      <c r="D629" s="491"/>
      <c r="E629" s="491"/>
      <c r="F629" s="491"/>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7" t="s">
        <v>34</v>
      </c>
      <c r="B639" s="458"/>
      <c r="C639" s="459"/>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5"/>
      <c r="D642" s="495"/>
      <c r="E642" s="495"/>
      <c r="F642" s="496"/>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7" t="s">
        <v>34</v>
      </c>
      <c r="B650" s="458"/>
      <c r="C650" s="459"/>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4"/>
      <c r="B652" s="484"/>
      <c r="C652" s="484"/>
      <c r="D652" s="484"/>
      <c r="E652" s="484"/>
      <c r="F652" s="484"/>
      <c r="G652" s="484"/>
    </row>
    <row r="653" spans="1:16382" ht="24.75" x14ac:dyDescent="0.4">
      <c r="A653" s="363" t="s">
        <v>26</v>
      </c>
      <c r="B653" s="495"/>
      <c r="C653" s="495"/>
      <c r="D653" s="495"/>
      <c r="E653" s="495"/>
      <c r="F653" s="496"/>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77" t="s">
        <v>311</v>
      </c>
      <c r="B661" s="478"/>
      <c r="C661" s="478"/>
      <c r="D661" s="478"/>
      <c r="E661" s="478"/>
      <c r="F661" s="479"/>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f>IF(D668=1, 2, IF(AND(D668&lt;1,D668&gt;0), 1, IF(D668=0,"0","NA")))</f>
        <v>2</v>
      </c>
      <c r="C668" s="122"/>
      <c r="D668" s="411">
        <f>IFERROR(E668/F668,"N.A")</f>
        <v>1</v>
      </c>
      <c r="E668" s="414">
        <f>COUNTIF('A1 Exploitation'!F618:F667,"ok")</f>
        <v>2</v>
      </c>
      <c r="F668" s="414">
        <f>COUNTA('A1 Exploitation'!F618:F667)</f>
        <v>2</v>
      </c>
      <c r="G668" s="114"/>
    </row>
    <row r="669" spans="1:7" ht="21" x14ac:dyDescent="0.4">
      <c r="A669" s="148" t="s">
        <v>34</v>
      </c>
      <c r="B669" s="148"/>
      <c r="C669" s="148"/>
      <c r="D669" s="148">
        <f>SUM(B654:C668)</f>
        <v>26</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74</v>
      </c>
      <c r="E672" s="108"/>
      <c r="F672" s="114"/>
      <c r="G672" s="114"/>
    </row>
    <row r="673" spans="1:7" ht="22.5" x14ac:dyDescent="0.45">
      <c r="A673" s="377"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5" t="s">
        <v>356</v>
      </c>
      <c r="B676" s="435"/>
      <c r="C676" s="435"/>
      <c r="D676" s="435"/>
      <c r="E676" s="435"/>
      <c r="F676" s="435"/>
      <c r="G676" s="114"/>
    </row>
    <row r="677" spans="1:7" ht="21" x14ac:dyDescent="0.4">
      <c r="A677" s="243">
        <f>B11</f>
        <v>43595</v>
      </c>
      <c r="B677" s="114"/>
      <c r="C677" s="135"/>
      <c r="D677" s="135"/>
      <c r="E677" s="328"/>
      <c r="F677" s="135"/>
      <c r="G677" s="114"/>
    </row>
    <row r="678" spans="1:7" ht="21.75" customHeight="1" x14ac:dyDescent="0.4">
      <c r="A678" s="449" t="s">
        <v>28</v>
      </c>
      <c r="B678" s="450" t="s">
        <v>29</v>
      </c>
      <c r="C678" s="450"/>
      <c r="D678" s="450" t="s">
        <v>42</v>
      </c>
      <c r="E678" s="440" t="s">
        <v>266</v>
      </c>
      <c r="F678" s="440" t="s">
        <v>302</v>
      </c>
      <c r="G678" s="129"/>
    </row>
    <row r="679" spans="1:7" ht="21" x14ac:dyDescent="0.4">
      <c r="A679" s="449"/>
      <c r="B679" s="118" t="s">
        <v>32</v>
      </c>
      <c r="C679" s="118" t="s">
        <v>31</v>
      </c>
      <c r="D679" s="450"/>
      <c r="E679" s="440"/>
      <c r="F679" s="440"/>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63" x14ac:dyDescent="0.4">
      <c r="A690" s="125" t="s">
        <v>398</v>
      </c>
      <c r="B690" s="122">
        <v>1</v>
      </c>
      <c r="C690" s="198"/>
      <c r="D690" s="282" t="s">
        <v>600</v>
      </c>
      <c r="E690" s="200" t="s">
        <v>601</v>
      </c>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t="s">
        <v>602</v>
      </c>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ht="42" x14ac:dyDescent="0.4">
      <c r="A698" s="256" t="s">
        <v>458</v>
      </c>
      <c r="B698" s="122">
        <v>2</v>
      </c>
      <c r="C698" s="174"/>
      <c r="D698" s="121"/>
      <c r="E698" s="124"/>
      <c r="F698" s="123"/>
      <c r="G698" s="114"/>
    </row>
    <row r="699" spans="1:7" ht="21" x14ac:dyDescent="0.4">
      <c r="A699" s="256" t="s">
        <v>420</v>
      </c>
      <c r="B699" s="122">
        <v>2</v>
      </c>
      <c r="C699" s="174"/>
      <c r="D699" s="305"/>
      <c r="E699" s="124"/>
      <c r="F699" s="123"/>
      <c r="G699" s="114"/>
    </row>
    <row r="700" spans="1:7" ht="89.25" customHeight="1" x14ac:dyDescent="0.4">
      <c r="A700" s="125" t="s">
        <v>422</v>
      </c>
      <c r="B700" s="122">
        <f>IF(D700=1, 2, IF(AND(D700&lt;1,D700&gt;0), 1, IF(D700=0,"0","NA")))</f>
        <v>2</v>
      </c>
      <c r="C700" s="122"/>
      <c r="D700" s="411">
        <f>IFERROR(E700/F700,"N.A")</f>
        <v>1</v>
      </c>
      <c r="E700" s="414">
        <f>COUNTIF('A1 Exploitation'!F681:F699,"ok")</f>
        <v>2</v>
      </c>
      <c r="F700" s="414">
        <f>COUNTA('A1 Exploitation'!F681:F699)</f>
        <v>2</v>
      </c>
      <c r="G700" s="114"/>
    </row>
    <row r="701" spans="1:7" s="80" customFormat="1" ht="22.5" x14ac:dyDescent="0.45">
      <c r="A701" s="377" t="s">
        <v>427</v>
      </c>
      <c r="B701" s="189"/>
      <c r="C701" s="190"/>
      <c r="D701" s="394">
        <f>SUM(B681:C700)</f>
        <v>33</v>
      </c>
      <c r="E701" s="108"/>
      <c r="F701" s="114"/>
      <c r="G701" s="129"/>
    </row>
    <row r="702" spans="1:7" ht="22.5" x14ac:dyDescent="0.45">
      <c r="A702" s="377" t="s">
        <v>428</v>
      </c>
      <c r="B702" s="189"/>
      <c r="C702" s="190"/>
      <c r="D702" s="154">
        <f>D701/(COUNT(B681:C700)*2)</f>
        <v>0.97058823529411764</v>
      </c>
      <c r="G702" s="114"/>
    </row>
    <row r="703" spans="1:7" ht="21" x14ac:dyDescent="0.4">
      <c r="A703" s="248"/>
      <c r="B703" s="329"/>
      <c r="C703" s="329"/>
      <c r="D703" s="80"/>
      <c r="E703" s="80"/>
      <c r="F703" s="330"/>
      <c r="G703" s="274"/>
    </row>
    <row r="704" spans="1:7" ht="21" customHeight="1" x14ac:dyDescent="0.4">
      <c r="A704" s="480" t="s">
        <v>459</v>
      </c>
      <c r="B704" s="480"/>
      <c r="C704" s="480"/>
      <c r="D704" s="480"/>
      <c r="E704" s="480"/>
      <c r="F704" s="480"/>
      <c r="G704" s="274"/>
    </row>
    <row r="705" spans="1:7" ht="21" customHeight="1" x14ac:dyDescent="0.4">
      <c r="A705" s="251">
        <f>B11</f>
        <v>43595</v>
      </c>
      <c r="B705" s="114"/>
      <c r="C705" s="135"/>
      <c r="D705" s="273"/>
      <c r="E705" s="273"/>
      <c r="F705" s="273"/>
      <c r="G705" s="274"/>
    </row>
    <row r="706" spans="1:7" ht="21" x14ac:dyDescent="0.4">
      <c r="A706" s="516" t="s">
        <v>28</v>
      </c>
      <c r="B706" s="476" t="s">
        <v>29</v>
      </c>
      <c r="C706" s="476"/>
      <c r="D706" s="450" t="s">
        <v>42</v>
      </c>
      <c r="E706" s="440" t="s">
        <v>266</v>
      </c>
      <c r="F706" s="440" t="s">
        <v>302</v>
      </c>
      <c r="G706" s="274"/>
    </row>
    <row r="707" spans="1:7" ht="21" x14ac:dyDescent="0.4">
      <c r="A707" s="517"/>
      <c r="B707" s="383" t="s">
        <v>32</v>
      </c>
      <c r="C707" s="383" t="s">
        <v>31</v>
      </c>
      <c r="D707" s="450"/>
      <c r="E707" s="440"/>
      <c r="F707" s="440"/>
      <c r="G707" s="274"/>
    </row>
    <row r="708" spans="1:7" s="80" customFormat="1" ht="22.5" x14ac:dyDescent="0.4">
      <c r="A708" s="360"/>
      <c r="B708" s="361"/>
      <c r="C708" s="361"/>
      <c r="D708" s="361"/>
      <c r="E708" s="362"/>
      <c r="F708" s="362"/>
      <c r="G708" s="129"/>
    </row>
    <row r="709" spans="1:7" ht="24.75" x14ac:dyDescent="0.4">
      <c r="A709" s="503" t="s">
        <v>306</v>
      </c>
      <c r="B709" s="504"/>
      <c r="C709" s="504"/>
      <c r="D709" s="504"/>
      <c r="E709" s="504"/>
      <c r="F709" s="505"/>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14"/>
      <c r="C715" s="515"/>
      <c r="D715" s="247">
        <f>SUM(B710:C714)</f>
        <v>10</v>
      </c>
      <c r="E715" s="225"/>
      <c r="F715" s="173"/>
      <c r="G715" s="114"/>
    </row>
    <row r="716" spans="1:7" ht="21" x14ac:dyDescent="0.4">
      <c r="A716" s="130" t="s">
        <v>33</v>
      </c>
      <c r="B716" s="514"/>
      <c r="C716" s="515"/>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503" t="s">
        <v>307</v>
      </c>
      <c r="B718" s="504"/>
      <c r="C718" s="504"/>
      <c r="D718" s="504"/>
      <c r="E718" s="504"/>
      <c r="F718" s="505"/>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f>IF(D721=1, 2, IF(AND(D721&lt;1,D721&gt;0), 1, IF(D721=0,"0","NA")))</f>
        <v>2</v>
      </c>
      <c r="C721" s="126"/>
      <c r="D721" s="411">
        <f>IFERROR(E721/F721,"N.A")</f>
        <v>1</v>
      </c>
      <c r="E721" s="414">
        <f>COUNTIF('A1 Exploitation'!F710:F720,"ok")</f>
        <v>1</v>
      </c>
      <c r="F721" s="414">
        <f>COUNTA('A1 Exploitation'!F710:F720)</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16</v>
      </c>
      <c r="E725" s="260"/>
      <c r="F725" s="330"/>
      <c r="G725" s="114"/>
    </row>
    <row r="726" spans="1:7" ht="22.5" x14ac:dyDescent="0.45">
      <c r="A726" s="377" t="s">
        <v>430</v>
      </c>
      <c r="B726" s="189"/>
      <c r="C726" s="190"/>
      <c r="D726" s="154">
        <f>D725/(COUNT(B719:C721,B710:C714)*2)</f>
        <v>1</v>
      </c>
      <c r="E726" s="108"/>
      <c r="F726" s="114"/>
    </row>
    <row r="727" spans="1:7" x14ac:dyDescent="0.3">
      <c r="A727" s="258"/>
    </row>
    <row r="728" spans="1:7" s="259" customFormat="1" ht="22.5" x14ac:dyDescent="0.45">
      <c r="A728" s="376" t="s">
        <v>422</v>
      </c>
      <c r="B728" s="264"/>
      <c r="C728" s="264"/>
      <c r="D728" s="413">
        <f>AVERAGE(D721,D700,D668,D605,D565,D525,D471,D424,D366,D299,D244,D185,D129,D43)</f>
        <v>0.97916666666666663</v>
      </c>
      <c r="E728" s="101"/>
      <c r="F728" s="102"/>
      <c r="G728" s="93"/>
    </row>
    <row r="729" spans="1:7" ht="22.5" x14ac:dyDescent="0.3">
      <c r="A729" s="261" t="s">
        <v>423</v>
      </c>
      <c r="B729" s="262"/>
      <c r="C729" s="263"/>
      <c r="D729" s="26">
        <f>SUM(D725,D701,D672,D609,D569,D526,D475,D428,D370,D303,D248,D186,D130,D47)</f>
        <v>601</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0.8370473537604457</v>
      </c>
      <c r="E730" s="259"/>
      <c r="F730" s="259"/>
    </row>
  </sheetData>
  <sheetProtection algorithmName="SHA-512" hashValue="NWdsJCuP+jeJQosq+egzSXK3/hSJ9o4ubksdi+a6PqrxgNVpWTvxT0mhg0piJwF1BiuHNplBT+kpJwaEx4wVkw==" saltValue="/I6AIJMiIBrL8n6OCCcUEg=="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21:B25 B195:B202 B207:B226 B113:B119 B140:B146 B379:B389 B359:B366 B56:B63 B324:B343 B39:B42 B536:B541 B592:B605 B546:B555 B506:B516 B618:B626 B122:B128 B681:B700 B558:B565 B66:B82 B257:B264 B348:B356 B449:B463 B519:B525 B417:B424 B492:B504 B292:B299 B579:B587 B654:B660 B394:B414 B719:B721 B231:B235 B312:B319 B178:B185 B465:B471 B643:B649 B269:B289 B167:B175 B662:B668 B105:B110 B85:B102 B237:B244 B437:B444 B528:B529 B484:B490 B631:B638 B30:B37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96" zoomScaleNormal="90" zoomScaleSheetLayoutView="96" workbookViewId="0">
      <selection activeCell="A5" sqref="A5"/>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1"/>
      <c r="E1" s="531"/>
      <c r="F1" s="531"/>
      <c r="G1" s="53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2" t="s">
        <v>46</v>
      </c>
      <c r="B6" s="532"/>
      <c r="C6" s="532"/>
      <c r="D6" s="532"/>
      <c r="E6" s="532"/>
      <c r="F6" s="532"/>
      <c r="G6" s="92"/>
    </row>
    <row r="7" spans="1:7" s="258" customFormat="1" ht="21.75" customHeight="1" x14ac:dyDescent="0.45">
      <c r="A7" s="533" t="str">
        <f>'Page de garde'!D18</f>
        <v>MANAR CITY</v>
      </c>
      <c r="B7" s="533"/>
      <c r="C7" s="533"/>
      <c r="D7" s="533"/>
      <c r="E7" s="533"/>
      <c r="F7" s="533"/>
      <c r="G7" s="92"/>
    </row>
    <row r="8" spans="1:7" s="258" customFormat="1" ht="24" x14ac:dyDescent="0.45">
      <c r="A8" s="4" t="s">
        <v>39</v>
      </c>
      <c r="B8" s="534" t="s">
        <v>557</v>
      </c>
      <c r="C8" s="534"/>
      <c r="D8" s="534"/>
      <c r="E8" s="534"/>
      <c r="F8" s="534"/>
      <c r="G8" s="92"/>
    </row>
    <row r="9" spans="1:7" s="258" customFormat="1" ht="24" x14ac:dyDescent="0.45">
      <c r="A9" s="5" t="s">
        <v>41</v>
      </c>
      <c r="B9" s="535" t="str">
        <f>'A1 Exploitation'!B10:F10</f>
        <v>Directeur du magasin et chefs rayons</v>
      </c>
      <c r="C9" s="535"/>
      <c r="D9" s="535"/>
      <c r="E9" s="535"/>
      <c r="F9" s="535"/>
      <c r="G9" s="92"/>
    </row>
    <row r="10" spans="1:7" s="258" customFormat="1" ht="24" x14ac:dyDescent="0.45">
      <c r="A10" s="4" t="s">
        <v>40</v>
      </c>
      <c r="B10" s="530">
        <v>43595</v>
      </c>
      <c r="C10" s="530"/>
      <c r="D10" s="530"/>
      <c r="E10" s="530"/>
      <c r="F10" s="530"/>
      <c r="G10" s="92"/>
    </row>
    <row r="11" spans="1:7" s="258" customFormat="1" ht="24" x14ac:dyDescent="0.45">
      <c r="A11" s="4" t="s">
        <v>250</v>
      </c>
      <c r="B11" s="536">
        <f>D199</f>
        <v>0.82894736842105265</v>
      </c>
      <c r="C11" s="536"/>
      <c r="D11" s="536"/>
      <c r="E11" s="536"/>
      <c r="F11" s="536"/>
      <c r="G11" s="92"/>
    </row>
    <row r="12" spans="1:7" s="258" customFormat="1" ht="22.5" x14ac:dyDescent="0.45">
      <c r="A12" s="1"/>
      <c r="D12" s="461"/>
      <c r="E12" s="461"/>
      <c r="F12" s="461"/>
      <c r="G12" s="461"/>
    </row>
    <row r="13" spans="1:7" s="258" customFormat="1" ht="11.25" customHeight="1" x14ac:dyDescent="0.3">
      <c r="A13" s="537" t="s">
        <v>28</v>
      </c>
      <c r="B13" s="538" t="s">
        <v>29</v>
      </c>
      <c r="C13" s="538"/>
      <c r="D13" s="538" t="s">
        <v>42</v>
      </c>
      <c r="E13" s="538" t="s">
        <v>160</v>
      </c>
      <c r="F13" s="538" t="s">
        <v>161</v>
      </c>
      <c r="G13" s="80"/>
    </row>
    <row r="14" spans="1:7" s="258" customFormat="1" ht="12.75" customHeight="1" x14ac:dyDescent="0.3">
      <c r="A14" s="537"/>
      <c r="B14" s="22" t="s">
        <v>32</v>
      </c>
      <c r="C14" s="22" t="s">
        <v>31</v>
      </c>
      <c r="D14" s="538"/>
      <c r="E14" s="538"/>
      <c r="F14" s="538"/>
      <c r="G14" s="94"/>
    </row>
    <row r="15" spans="1:7" x14ac:dyDescent="0.3">
      <c r="A15" s="551"/>
      <c r="B15" s="552"/>
      <c r="C15" s="552"/>
      <c r="D15" s="552"/>
      <c r="E15" s="552"/>
      <c r="F15" s="552"/>
    </row>
    <row r="16" spans="1:7" ht="19.5" x14ac:dyDescent="0.4">
      <c r="A16" s="544" t="s">
        <v>0</v>
      </c>
      <c r="B16" s="545"/>
      <c r="C16" s="545"/>
      <c r="D16" s="545"/>
      <c r="E16" s="545"/>
      <c r="F16" s="545"/>
      <c r="G16" s="93" t="s">
        <v>298</v>
      </c>
    </row>
    <row r="17" spans="1:7" ht="49.5" x14ac:dyDescent="0.3">
      <c r="A17" s="7" t="s">
        <v>225</v>
      </c>
      <c r="B17" s="265">
        <v>1</v>
      </c>
      <c r="C17" s="265"/>
      <c r="D17" s="63" t="s">
        <v>608</v>
      </c>
      <c r="E17" s="63" t="s">
        <v>609</v>
      </c>
      <c r="F17" s="265"/>
      <c r="G17" s="93" t="s">
        <v>299</v>
      </c>
    </row>
    <row r="18" spans="1:7" x14ac:dyDescent="0.3">
      <c r="A18" s="8" t="s">
        <v>67</v>
      </c>
      <c r="B18" s="265">
        <v>2</v>
      </c>
      <c r="C18" s="265"/>
      <c r="D18" s="63"/>
      <c r="E18" s="265"/>
      <c r="F18" s="265"/>
    </row>
    <row r="19" spans="1:7" ht="33" x14ac:dyDescent="0.3">
      <c r="A19" s="7" t="s">
        <v>68</v>
      </c>
      <c r="B19" s="265">
        <v>0</v>
      </c>
      <c r="C19" s="265"/>
      <c r="D19" s="63" t="s">
        <v>610</v>
      </c>
      <c r="E19" s="63" t="s">
        <v>647</v>
      </c>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46" t="s">
        <v>34</v>
      </c>
      <c r="B22" s="540"/>
      <c r="C22" s="541"/>
      <c r="D22" s="381">
        <f>SUM(B17:C21)</f>
        <v>7</v>
      </c>
    </row>
    <row r="23" spans="1:7" x14ac:dyDescent="0.3">
      <c r="A23" s="539" t="s">
        <v>251</v>
      </c>
      <c r="B23" s="542"/>
      <c r="C23" s="543"/>
      <c r="D23" s="21">
        <f>D22/(COUNT(B17:C21)*2)</f>
        <v>0.7</v>
      </c>
    </row>
    <row r="24" spans="1:7" s="10" customFormat="1" x14ac:dyDescent="0.3">
      <c r="A24" s="14"/>
      <c r="B24" s="15"/>
      <c r="C24" s="15"/>
      <c r="D24" s="16"/>
      <c r="G24" s="93"/>
    </row>
    <row r="25" spans="1:7" ht="19.5" x14ac:dyDescent="0.4">
      <c r="A25" s="547" t="s">
        <v>4</v>
      </c>
      <c r="B25" s="548"/>
      <c r="C25" s="548"/>
      <c r="D25" s="548"/>
      <c r="E25" s="548"/>
      <c r="F25" s="548"/>
    </row>
    <row r="26" spans="1:7" ht="18" x14ac:dyDescent="0.35">
      <c r="A26" s="28" t="s">
        <v>84</v>
      </c>
      <c r="B26" s="265">
        <v>2</v>
      </c>
      <c r="C26" s="88" t="str">
        <f>IF(B26=0, -5, "0")</f>
        <v>0</v>
      </c>
      <c r="D26" s="63"/>
      <c r="E26" s="63"/>
      <c r="F26" s="265"/>
    </row>
    <row r="27" spans="1:7" ht="33" x14ac:dyDescent="0.3">
      <c r="A27" s="7" t="s">
        <v>77</v>
      </c>
      <c r="B27" s="265">
        <v>2</v>
      </c>
      <c r="C27" s="265"/>
      <c r="D27" s="63" t="s">
        <v>611</v>
      </c>
      <c r="E27" s="265"/>
      <c r="F27" s="265"/>
    </row>
    <row r="28" spans="1:7" ht="33" x14ac:dyDescent="0.3">
      <c r="A28" s="30" t="s">
        <v>308</v>
      </c>
      <c r="B28" s="265">
        <v>2</v>
      </c>
      <c r="C28" s="265"/>
      <c r="D28" s="63" t="s">
        <v>612</v>
      </c>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9" t="s">
        <v>34</v>
      </c>
      <c r="B33" s="542"/>
      <c r="C33" s="543"/>
      <c r="D33" s="380">
        <f>SUM(B26:C32)</f>
        <v>14</v>
      </c>
    </row>
    <row r="34" spans="1:7" x14ac:dyDescent="0.3">
      <c r="A34" s="539" t="s">
        <v>251</v>
      </c>
      <c r="B34" s="542"/>
      <c r="C34" s="543"/>
      <c r="D34" s="21">
        <f>D33/(COUNT(B26:C32)*2)</f>
        <v>1</v>
      </c>
    </row>
    <row r="35" spans="1:7" s="10" customFormat="1" x14ac:dyDescent="0.3">
      <c r="A35" s="14"/>
      <c r="B35" s="15"/>
      <c r="C35" s="15"/>
      <c r="D35" s="16"/>
      <c r="G35" s="93"/>
    </row>
    <row r="36" spans="1:7" s="10" customFormat="1" ht="19.5" x14ac:dyDescent="0.4">
      <c r="A36" s="547" t="s">
        <v>180</v>
      </c>
      <c r="B36" s="548"/>
      <c r="C36" s="548"/>
      <c r="D36" s="548"/>
      <c r="E36" s="548"/>
      <c r="F36" s="548"/>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9" t="s">
        <v>34</v>
      </c>
      <c r="B42" s="542"/>
      <c r="C42" s="543"/>
      <c r="D42" s="380">
        <f>SUM(B37:C41)</f>
        <v>10</v>
      </c>
      <c r="E42" s="259"/>
      <c r="F42" s="259"/>
      <c r="G42" s="93"/>
    </row>
    <row r="43" spans="1:7" s="10" customFormat="1" x14ac:dyDescent="0.3">
      <c r="A43" s="539" t="s">
        <v>251</v>
      </c>
      <c r="B43" s="542"/>
      <c r="C43" s="543"/>
      <c r="D43" s="21">
        <f>D42/(COUNT(B37:C41)*2)</f>
        <v>1</v>
      </c>
      <c r="E43" s="259"/>
      <c r="F43" s="259"/>
      <c r="G43" s="93"/>
    </row>
    <row r="44" spans="1:7" s="10" customFormat="1" x14ac:dyDescent="0.3">
      <c r="A44" s="33"/>
      <c r="B44" s="34"/>
      <c r="C44" s="34"/>
      <c r="D44" s="35"/>
      <c r="G44" s="93"/>
    </row>
    <row r="45" spans="1:7" ht="19.5" x14ac:dyDescent="0.4">
      <c r="A45" s="549" t="s">
        <v>19</v>
      </c>
      <c r="B45" s="550"/>
      <c r="C45" s="550"/>
      <c r="D45" s="550"/>
      <c r="E45" s="550"/>
      <c r="F45" s="550"/>
    </row>
    <row r="46" spans="1:7" x14ac:dyDescent="0.3">
      <c r="A46" s="7" t="s">
        <v>226</v>
      </c>
      <c r="B46" s="265">
        <v>2</v>
      </c>
      <c r="C46" s="265"/>
      <c r="D46" s="66"/>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ht="33" x14ac:dyDescent="0.3">
      <c r="A50" s="7" t="s">
        <v>71</v>
      </c>
      <c r="B50" s="265">
        <v>2</v>
      </c>
      <c r="C50" s="265"/>
      <c r="D50" s="105" t="s">
        <v>648</v>
      </c>
      <c r="E50" s="265"/>
      <c r="F50" s="265"/>
    </row>
    <row r="51" spans="1:7" ht="18" x14ac:dyDescent="0.35">
      <c r="A51" s="28" t="s">
        <v>252</v>
      </c>
      <c r="B51" s="265" t="s">
        <v>30</v>
      </c>
      <c r="C51" s="88" t="str">
        <f>IF(B51=0, -5, "0")</f>
        <v>0</v>
      </c>
      <c r="D51" s="66"/>
      <c r="E51" s="265"/>
      <c r="F51" s="265"/>
    </row>
    <row r="52" spans="1:7" x14ac:dyDescent="0.3">
      <c r="A52" s="539" t="s">
        <v>34</v>
      </c>
      <c r="B52" s="542"/>
      <c r="C52" s="543"/>
      <c r="D52" s="380">
        <f>SUM(B46:C51)</f>
        <v>10</v>
      </c>
    </row>
    <row r="53" spans="1:7" x14ac:dyDescent="0.3">
      <c r="A53" s="539" t="s">
        <v>251</v>
      </c>
      <c r="B53" s="542"/>
      <c r="C53" s="543"/>
      <c r="D53" s="21">
        <f>D52/(COUNT(B46:C51)*2)</f>
        <v>1</v>
      </c>
    </row>
    <row r="54" spans="1:7" s="10" customFormat="1" x14ac:dyDescent="0.3">
      <c r="A54" s="14"/>
      <c r="B54" s="15"/>
      <c r="C54" s="15"/>
      <c r="D54" s="16"/>
      <c r="G54" s="93"/>
    </row>
    <row r="55" spans="1:7" ht="19.5" x14ac:dyDescent="0.4">
      <c r="A55" s="547" t="s">
        <v>8</v>
      </c>
      <c r="B55" s="548"/>
      <c r="C55" s="548"/>
      <c r="D55" s="548"/>
      <c r="E55" s="548"/>
      <c r="F55" s="548"/>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x14ac:dyDescent="0.3">
      <c r="A58" s="11" t="s">
        <v>205</v>
      </c>
      <c r="B58" s="265">
        <v>2</v>
      </c>
      <c r="C58" s="265"/>
      <c r="D58" s="63"/>
      <c r="E58" s="63"/>
      <c r="F58" s="265"/>
    </row>
    <row r="59" spans="1:7" x14ac:dyDescent="0.3">
      <c r="A59" s="11" t="s">
        <v>79</v>
      </c>
      <c r="B59" s="265">
        <v>2</v>
      </c>
      <c r="C59" s="265"/>
      <c r="D59" s="66"/>
      <c r="E59" s="265"/>
      <c r="F59" s="265"/>
    </row>
    <row r="60" spans="1:7" ht="99.75" x14ac:dyDescent="0.35">
      <c r="A60" s="29" t="s">
        <v>182</v>
      </c>
      <c r="B60" s="265">
        <v>2</v>
      </c>
      <c r="C60" s="88" t="str">
        <f>IF(B60=0, -5, "0")</f>
        <v>0</v>
      </c>
      <c r="D60" s="63" t="s">
        <v>613</v>
      </c>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39" t="s">
        <v>34</v>
      </c>
      <c r="B63" s="542"/>
      <c r="C63" s="543"/>
      <c r="D63" s="380">
        <f>SUM(B56:C62)</f>
        <v>14</v>
      </c>
    </row>
    <row r="64" spans="1:7" x14ac:dyDescent="0.3">
      <c r="A64" s="539" t="s">
        <v>251</v>
      </c>
      <c r="B64" s="542"/>
      <c r="C64" s="543"/>
      <c r="D64" s="21">
        <f>D63/(COUNT(B56:C62)*2)</f>
        <v>1</v>
      </c>
    </row>
    <row r="65" spans="1:7" s="10" customFormat="1" x14ac:dyDescent="0.3">
      <c r="A65" s="14"/>
      <c r="B65" s="15"/>
      <c r="C65" s="15"/>
      <c r="D65" s="16"/>
      <c r="G65" s="93"/>
    </row>
    <row r="66" spans="1:7" ht="19.5" x14ac:dyDescent="0.4">
      <c r="A66" s="547" t="s">
        <v>111</v>
      </c>
      <c r="B66" s="548"/>
      <c r="C66" s="548"/>
      <c r="D66" s="548"/>
      <c r="E66" s="548"/>
      <c r="F66" s="548"/>
    </row>
    <row r="67" spans="1:7" ht="51" x14ac:dyDescent="0.4">
      <c r="A67" s="7" t="s">
        <v>227</v>
      </c>
      <c r="B67" s="68">
        <v>1</v>
      </c>
      <c r="C67" s="69"/>
      <c r="D67" s="63" t="s">
        <v>616</v>
      </c>
      <c r="E67" s="63" t="s">
        <v>682</v>
      </c>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1</v>
      </c>
      <c r="C70" s="69"/>
      <c r="D70" s="71"/>
      <c r="E70" s="71"/>
      <c r="F70" s="265"/>
    </row>
    <row r="71" spans="1:7" ht="19.5" x14ac:dyDescent="0.4">
      <c r="A71" s="7" t="s">
        <v>71</v>
      </c>
      <c r="B71" s="68" t="s">
        <v>30</v>
      </c>
      <c r="C71" s="69"/>
      <c r="D71" s="71"/>
      <c r="E71" s="71"/>
      <c r="F71" s="265"/>
    </row>
    <row r="72" spans="1:7" ht="19.5" x14ac:dyDescent="0.4">
      <c r="A72" s="7" t="s">
        <v>245</v>
      </c>
      <c r="B72" s="68">
        <v>2</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63" t="s">
        <v>614</v>
      </c>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63" t="s">
        <v>615</v>
      </c>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39" t="s">
        <v>34</v>
      </c>
      <c r="B84" s="542"/>
      <c r="C84" s="543"/>
      <c r="D84" s="380">
        <f>SUM(B67:C83)</f>
        <v>22</v>
      </c>
    </row>
    <row r="85" spans="1:7" x14ac:dyDescent="0.3">
      <c r="A85" s="539" t="s">
        <v>251</v>
      </c>
      <c r="B85" s="542"/>
      <c r="C85" s="543"/>
      <c r="D85" s="21">
        <f>D84/(COUNT(B67:C83)*2)</f>
        <v>0.91666666666666663</v>
      </c>
    </row>
    <row r="86" spans="1:7" s="10" customFormat="1" x14ac:dyDescent="0.3">
      <c r="A86" s="14"/>
      <c r="B86" s="15"/>
      <c r="C86" s="15"/>
      <c r="D86" s="16"/>
      <c r="G86" s="93"/>
    </row>
    <row r="87" spans="1:7" ht="19.5" x14ac:dyDescent="0.4">
      <c r="A87" s="547" t="s">
        <v>172</v>
      </c>
      <c r="B87" s="548"/>
      <c r="C87" s="548"/>
      <c r="D87" s="548"/>
      <c r="E87" s="548"/>
      <c r="F87" s="548"/>
    </row>
    <row r="88" spans="1:7" ht="52.5" customHeight="1" x14ac:dyDescent="0.4">
      <c r="A88" s="36" t="s">
        <v>229</v>
      </c>
      <c r="B88" s="78">
        <v>2</v>
      </c>
      <c r="C88" s="69"/>
      <c r="D88" s="70"/>
      <c r="E88" s="63"/>
      <c r="F88" s="265"/>
    </row>
    <row r="89" spans="1:7" ht="19.5" x14ac:dyDescent="0.4">
      <c r="A89" s="7" t="s">
        <v>228</v>
      </c>
      <c r="B89" s="78">
        <v>2</v>
      </c>
      <c r="C89" s="69"/>
      <c r="D89" s="63"/>
      <c r="E89" s="265"/>
      <c r="F89" s="265"/>
    </row>
    <row r="90" spans="1:7" ht="100.5" x14ac:dyDescent="0.4">
      <c r="A90" s="7" t="s">
        <v>256</v>
      </c>
      <c r="B90" s="78">
        <v>1</v>
      </c>
      <c r="C90" s="69"/>
      <c r="D90" s="63" t="s">
        <v>649</v>
      </c>
      <c r="E90" s="63" t="s">
        <v>674</v>
      </c>
      <c r="F90" s="265"/>
    </row>
    <row r="91" spans="1:7" ht="34.5" x14ac:dyDescent="0.4">
      <c r="A91" s="11" t="s">
        <v>257</v>
      </c>
      <c r="B91" s="78">
        <v>2</v>
      </c>
      <c r="C91" s="69"/>
      <c r="D91" s="75"/>
      <c r="E91" s="265"/>
      <c r="F91" s="265"/>
    </row>
    <row r="92" spans="1:7" ht="19.5" x14ac:dyDescent="0.4">
      <c r="A92" s="8" t="s">
        <v>207</v>
      </c>
      <c r="B92" s="78">
        <v>2</v>
      </c>
      <c r="C92" s="69"/>
      <c r="D92" s="75"/>
      <c r="E92" s="265"/>
      <c r="F92" s="265"/>
    </row>
    <row r="93" spans="1:7" ht="36" x14ac:dyDescent="0.35">
      <c r="A93" s="32" t="s">
        <v>191</v>
      </c>
      <c r="B93" s="78">
        <v>2</v>
      </c>
      <c r="C93" s="88" t="str">
        <f>IF(B93=0, -5, "0")</f>
        <v>0</v>
      </c>
      <c r="D93" s="258" t="s">
        <v>617</v>
      </c>
      <c r="E93" s="265"/>
      <c r="F93" s="265"/>
    </row>
    <row r="94" spans="1:7" ht="33.75" x14ac:dyDescent="0.35">
      <c r="A94" s="28" t="s">
        <v>196</v>
      </c>
      <c r="B94" s="78" t="s">
        <v>30</v>
      </c>
      <c r="C94" s="88" t="str">
        <f>IF(B94=0, -5, "0")</f>
        <v>0</v>
      </c>
      <c r="D94" s="63" t="s">
        <v>618</v>
      </c>
      <c r="E94" s="265"/>
      <c r="F94" s="265"/>
    </row>
    <row r="95" spans="1:7" ht="82.5" x14ac:dyDescent="0.3">
      <c r="A95" s="8" t="s">
        <v>138</v>
      </c>
      <c r="B95" s="78">
        <v>1</v>
      </c>
      <c r="C95" s="265"/>
      <c r="D95" s="63" t="s">
        <v>619</v>
      </c>
      <c r="E95" s="63" t="s">
        <v>675</v>
      </c>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50.25" x14ac:dyDescent="0.35">
      <c r="A99" s="32" t="s">
        <v>163</v>
      </c>
      <c r="B99" s="78">
        <v>0</v>
      </c>
      <c r="C99" s="88">
        <f>IF(B99=0, -5, "0")</f>
        <v>-5</v>
      </c>
      <c r="D99" s="63" t="s">
        <v>620</v>
      </c>
      <c r="E99" s="63" t="s">
        <v>621</v>
      </c>
      <c r="F99" s="265"/>
    </row>
    <row r="100" spans="1:7" ht="66.75" x14ac:dyDescent="0.35">
      <c r="A100" s="31" t="s">
        <v>253</v>
      </c>
      <c r="B100" s="78">
        <v>0</v>
      </c>
      <c r="C100" s="88">
        <f>IF(B100=0, -5, "0")</f>
        <v>-5</v>
      </c>
      <c r="D100" s="63" t="s">
        <v>622</v>
      </c>
      <c r="E100" s="63" t="s">
        <v>623</v>
      </c>
      <c r="F100" s="265"/>
    </row>
    <row r="101" spans="1:7" x14ac:dyDescent="0.3">
      <c r="A101" s="37" t="s">
        <v>193</v>
      </c>
      <c r="B101" s="78">
        <v>2</v>
      </c>
      <c r="C101" s="265"/>
      <c r="D101" s="63"/>
      <c r="E101" s="265"/>
      <c r="F101" s="265"/>
    </row>
    <row r="102" spans="1:7" x14ac:dyDescent="0.3">
      <c r="A102" s="539" t="s">
        <v>34</v>
      </c>
      <c r="B102" s="542"/>
      <c r="C102" s="543"/>
      <c r="D102" s="380">
        <f>SUM(B88:C101)</f>
        <v>10</v>
      </c>
    </row>
    <row r="103" spans="1:7" x14ac:dyDescent="0.3">
      <c r="A103" s="539" t="s">
        <v>251</v>
      </c>
      <c r="B103" s="542"/>
      <c r="C103" s="543"/>
      <c r="D103" s="21">
        <f>D102/(COUNT(B88:C101)*2)</f>
        <v>0.33333333333333331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7" t="s">
        <v>173</v>
      </c>
      <c r="B106" s="548"/>
      <c r="C106" s="548"/>
      <c r="D106" s="548"/>
      <c r="E106" s="548"/>
      <c r="F106" s="548"/>
      <c r="G106" s="93"/>
    </row>
    <row r="107" spans="1:7" s="10" customFormat="1" ht="51" x14ac:dyDescent="0.4">
      <c r="A107" s="36" t="s">
        <v>230</v>
      </c>
      <c r="B107" s="78">
        <v>1</v>
      </c>
      <c r="C107" s="69"/>
      <c r="D107" s="63" t="s">
        <v>624</v>
      </c>
      <c r="E107" s="63" t="s">
        <v>634</v>
      </c>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t="s">
        <v>625</v>
      </c>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66.75" x14ac:dyDescent="0.35">
      <c r="A115" s="32" t="s">
        <v>268</v>
      </c>
      <c r="B115" s="78">
        <v>2</v>
      </c>
      <c r="C115" s="88" t="str">
        <f>IF(B115=0, -5, "0")</f>
        <v>0</v>
      </c>
      <c r="D115" s="63" t="s">
        <v>626</v>
      </c>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39" t="s">
        <v>34</v>
      </c>
      <c r="B118" s="542"/>
      <c r="C118" s="543"/>
      <c r="D118" s="380">
        <f>SUM(B107:C117)</f>
        <v>21</v>
      </c>
      <c r="E118" s="259"/>
      <c r="F118" s="259"/>
      <c r="G118" s="93"/>
    </row>
    <row r="119" spans="1:7" s="10" customFormat="1" x14ac:dyDescent="0.3">
      <c r="A119" s="539" t="s">
        <v>251</v>
      </c>
      <c r="B119" s="542"/>
      <c r="C119" s="543"/>
      <c r="D119" s="21">
        <f>D118/(COUNT(B107:C117)*2)</f>
        <v>0.95454545454545459</v>
      </c>
      <c r="E119" s="259"/>
      <c r="F119" s="259"/>
      <c r="G119" s="93"/>
    </row>
    <row r="120" spans="1:7" s="10" customFormat="1" x14ac:dyDescent="0.3">
      <c r="A120" s="14"/>
      <c r="B120" s="15"/>
      <c r="C120" s="15"/>
      <c r="D120" s="16"/>
      <c r="G120" s="93"/>
    </row>
    <row r="121" spans="1:7" ht="19.5" x14ac:dyDescent="0.4">
      <c r="A121" s="547" t="s">
        <v>156</v>
      </c>
      <c r="B121" s="548"/>
      <c r="C121" s="548"/>
      <c r="D121" s="548"/>
      <c r="E121" s="548"/>
      <c r="F121" s="548"/>
    </row>
    <row r="122" spans="1:7" x14ac:dyDescent="0.3">
      <c r="A122" s="30" t="s">
        <v>231</v>
      </c>
      <c r="B122" s="79">
        <v>2</v>
      </c>
      <c r="C122" s="265"/>
      <c r="D122" s="81"/>
      <c r="E122" s="81"/>
      <c r="F122" s="265"/>
    </row>
    <row r="123" spans="1:7" ht="49.5" x14ac:dyDescent="0.3">
      <c r="A123" s="30" t="s">
        <v>228</v>
      </c>
      <c r="B123" s="79">
        <v>0</v>
      </c>
      <c r="C123" s="265"/>
      <c r="D123" s="63" t="s">
        <v>627</v>
      </c>
      <c r="E123" s="63" t="s">
        <v>669</v>
      </c>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34.5" x14ac:dyDescent="0.4">
      <c r="A126" s="7" t="s">
        <v>248</v>
      </c>
      <c r="B126" s="79">
        <v>1</v>
      </c>
      <c r="C126" s="69"/>
      <c r="D126" s="63" t="s">
        <v>670</v>
      </c>
      <c r="E126" s="63" t="s">
        <v>628</v>
      </c>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t="s">
        <v>629</v>
      </c>
      <c r="E128" s="63"/>
      <c r="F128" s="265"/>
    </row>
    <row r="129" spans="1:7" x14ac:dyDescent="0.3">
      <c r="A129" s="8" t="s">
        <v>139</v>
      </c>
      <c r="B129" s="79">
        <v>2</v>
      </c>
      <c r="C129" s="89"/>
      <c r="D129" s="63"/>
      <c r="E129" s="63"/>
      <c r="F129" s="265"/>
    </row>
    <row r="130" spans="1:7" ht="99.75" x14ac:dyDescent="0.35">
      <c r="A130" s="29" t="s">
        <v>164</v>
      </c>
      <c r="B130" s="79">
        <v>2</v>
      </c>
      <c r="C130" s="88" t="str">
        <f>IF(B130=0, -5, "0")</f>
        <v>0</v>
      </c>
      <c r="D130" s="63" t="s">
        <v>671</v>
      </c>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39" t="s">
        <v>34</v>
      </c>
      <c r="B133" s="542"/>
      <c r="C133" s="543"/>
      <c r="D133" s="380">
        <f>SUM(B122:C132)</f>
        <v>19</v>
      </c>
    </row>
    <row r="134" spans="1:7" x14ac:dyDescent="0.3">
      <c r="A134" s="539" t="s">
        <v>251</v>
      </c>
      <c r="B134" s="542"/>
      <c r="C134" s="543"/>
      <c r="D134" s="20">
        <f>D133/(COUNT(B122:C132)*2)</f>
        <v>0.86363636363636365</v>
      </c>
    </row>
    <row r="135" spans="1:7" s="10" customFormat="1" x14ac:dyDescent="0.3">
      <c r="A135" s="14"/>
      <c r="B135" s="15"/>
      <c r="C135" s="15"/>
      <c r="D135" s="19"/>
      <c r="G135" s="93"/>
    </row>
    <row r="136" spans="1:7" ht="19.5" x14ac:dyDescent="0.4">
      <c r="A136" s="547" t="s">
        <v>61</v>
      </c>
      <c r="B136" s="548"/>
      <c r="C136" s="548"/>
      <c r="D136" s="548"/>
      <c r="E136" s="548"/>
      <c r="F136" s="548"/>
    </row>
    <row r="137" spans="1:7" ht="19.5" x14ac:dyDescent="0.4">
      <c r="A137" s="11" t="s">
        <v>258</v>
      </c>
      <c r="B137" s="78">
        <v>2</v>
      </c>
      <c r="C137" s="69"/>
      <c r="D137" s="71"/>
      <c r="E137" s="265"/>
      <c r="F137" s="265"/>
    </row>
    <row r="138" spans="1:7" ht="18" x14ac:dyDescent="0.35">
      <c r="A138" s="28" t="s">
        <v>108</v>
      </c>
      <c r="B138" s="78">
        <v>2</v>
      </c>
      <c r="C138" s="88" t="str">
        <f>IF(B138=0, -5, "0")</f>
        <v>0</v>
      </c>
      <c r="D138" s="82" t="s">
        <v>672</v>
      </c>
      <c r="E138" s="265"/>
      <c r="F138" s="265"/>
    </row>
    <row r="139" spans="1:7" x14ac:dyDescent="0.3">
      <c r="A139" s="9" t="s">
        <v>233</v>
      </c>
      <c r="B139" s="78">
        <v>2</v>
      </c>
      <c r="C139" s="63"/>
      <c r="D139" s="71"/>
      <c r="E139" s="265"/>
      <c r="F139" s="265"/>
    </row>
    <row r="140" spans="1:7" ht="33" x14ac:dyDescent="0.3">
      <c r="A140" s="38" t="s">
        <v>234</v>
      </c>
      <c r="B140" s="78">
        <v>1</v>
      </c>
      <c r="C140" s="63"/>
      <c r="D140" s="63" t="s">
        <v>630</v>
      </c>
      <c r="E140" s="63" t="s">
        <v>631</v>
      </c>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18" x14ac:dyDescent="0.35">
      <c r="A144" s="28" t="s">
        <v>198</v>
      </c>
      <c r="B144" s="78">
        <v>2</v>
      </c>
      <c r="C144" s="88" t="str">
        <f>IF(B144=0, -5, "0")</f>
        <v>0</v>
      </c>
      <c r="D144" s="67"/>
      <c r="E144" s="265"/>
      <c r="F144" s="265"/>
    </row>
    <row r="145" spans="1:7" ht="33.75" x14ac:dyDescent="0.35">
      <c r="A145" s="28" t="s">
        <v>165</v>
      </c>
      <c r="B145" s="78">
        <v>2</v>
      </c>
      <c r="C145" s="88" t="str">
        <f>IF(B145=0, -5, "0")</f>
        <v>0</v>
      </c>
      <c r="D145" s="95" t="s">
        <v>632</v>
      </c>
      <c r="E145" s="265"/>
      <c r="F145" s="265"/>
    </row>
    <row r="146" spans="1:7" x14ac:dyDescent="0.3">
      <c r="A146" s="11" t="s">
        <v>82</v>
      </c>
      <c r="B146" s="78">
        <v>2</v>
      </c>
      <c r="C146" s="63"/>
      <c r="D146" s="66"/>
      <c r="E146" s="265"/>
      <c r="F146" s="265"/>
    </row>
    <row r="147" spans="1:7" ht="49.5" x14ac:dyDescent="0.3">
      <c r="A147" s="36" t="s">
        <v>175</v>
      </c>
      <c r="B147" s="78">
        <v>1</v>
      </c>
      <c r="C147" s="63"/>
      <c r="D147" s="95" t="s">
        <v>633</v>
      </c>
      <c r="E147" s="63" t="s">
        <v>634</v>
      </c>
      <c r="F147" s="265"/>
    </row>
    <row r="148" spans="1:7" x14ac:dyDescent="0.3">
      <c r="A148" s="7" t="s">
        <v>261</v>
      </c>
      <c r="B148" s="78">
        <v>2</v>
      </c>
      <c r="C148" s="63"/>
      <c r="D148" s="83"/>
      <c r="E148" s="265"/>
      <c r="F148" s="265"/>
    </row>
    <row r="149" spans="1:7" x14ac:dyDescent="0.3">
      <c r="A149" s="539" t="s">
        <v>34</v>
      </c>
      <c r="B149" s="542"/>
      <c r="C149" s="543"/>
      <c r="D149" s="380">
        <f>SUM(B137:C148)</f>
        <v>22</v>
      </c>
    </row>
    <row r="150" spans="1:7" x14ac:dyDescent="0.3">
      <c r="A150" s="539" t="s">
        <v>251</v>
      </c>
      <c r="B150" s="542"/>
      <c r="C150" s="543"/>
      <c r="D150" s="21">
        <f>D149/(COUNT(B137:C148)*2)</f>
        <v>0.91666666666666663</v>
      </c>
    </row>
    <row r="151" spans="1:7" s="10" customFormat="1" x14ac:dyDescent="0.3">
      <c r="A151" s="14"/>
      <c r="B151" s="15"/>
      <c r="C151" s="15"/>
      <c r="D151" s="16"/>
      <c r="G151" s="93"/>
    </row>
    <row r="152" spans="1:7" ht="19.5" x14ac:dyDescent="0.4">
      <c r="A152" s="547" t="s">
        <v>178</v>
      </c>
      <c r="B152" s="548"/>
      <c r="C152" s="548"/>
      <c r="D152" s="548"/>
      <c r="E152" s="548"/>
      <c r="F152" s="548"/>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39" t="s">
        <v>34</v>
      </c>
      <c r="B161" s="540"/>
      <c r="C161" s="541"/>
      <c r="D161" s="381">
        <f>SUM(B153:C160)</f>
        <v>16</v>
      </c>
    </row>
    <row r="162" spans="1:7" x14ac:dyDescent="0.3">
      <c r="A162" s="539" t="s">
        <v>251</v>
      </c>
      <c r="B162" s="542"/>
      <c r="C162" s="543"/>
      <c r="D162" s="21">
        <f>D161/(COUNT(B153:C160)*2)</f>
        <v>1</v>
      </c>
    </row>
    <row r="163" spans="1:7" s="10" customFormat="1" x14ac:dyDescent="0.3">
      <c r="A163" s="14"/>
      <c r="B163" s="15"/>
      <c r="C163" s="17"/>
      <c r="D163" s="18"/>
      <c r="G163" s="93"/>
    </row>
    <row r="164" spans="1:7" ht="19.5" x14ac:dyDescent="0.4">
      <c r="A164" s="547" t="s">
        <v>64</v>
      </c>
      <c r="B164" s="548"/>
      <c r="C164" s="548"/>
      <c r="D164" s="548"/>
      <c r="E164" s="548"/>
      <c r="F164" s="548"/>
    </row>
    <row r="165" spans="1:7" ht="66.75" x14ac:dyDescent="0.35">
      <c r="A165" s="28" t="s">
        <v>242</v>
      </c>
      <c r="B165" s="265">
        <v>1</v>
      </c>
      <c r="C165" s="88" t="str">
        <f>IF(B165=0, -5, "0")</f>
        <v>0</v>
      </c>
      <c r="D165" s="63" t="s">
        <v>673</v>
      </c>
      <c r="E165" s="63" t="s">
        <v>635</v>
      </c>
      <c r="F165" s="265"/>
    </row>
    <row r="166" spans="1:7" x14ac:dyDescent="0.3">
      <c r="A166" s="7" t="s">
        <v>243</v>
      </c>
      <c r="B166" s="265">
        <v>2</v>
      </c>
      <c r="C166" s="265"/>
      <c r="D166" s="63"/>
      <c r="E166" s="265"/>
      <c r="F166" s="265"/>
    </row>
    <row r="167" spans="1:7" ht="82.5" x14ac:dyDescent="0.3">
      <c r="A167" s="30" t="s">
        <v>176</v>
      </c>
      <c r="B167" s="265">
        <v>1</v>
      </c>
      <c r="C167" s="265"/>
      <c r="D167" s="63" t="s">
        <v>636</v>
      </c>
      <c r="E167" s="63" t="s">
        <v>637</v>
      </c>
      <c r="F167" s="265"/>
    </row>
    <row r="168" spans="1:7" x14ac:dyDescent="0.3">
      <c r="A168" s="7" t="s">
        <v>73</v>
      </c>
      <c r="B168" s="265">
        <v>2</v>
      </c>
      <c r="C168" s="265"/>
      <c r="D168" s="265"/>
      <c r="E168" s="63"/>
      <c r="F168" s="265"/>
    </row>
    <row r="169" spans="1:7" x14ac:dyDescent="0.3">
      <c r="A169" s="539" t="s">
        <v>34</v>
      </c>
      <c r="B169" s="542"/>
      <c r="C169" s="543"/>
      <c r="D169" s="380">
        <f>SUM(B165:C168)</f>
        <v>6</v>
      </c>
    </row>
    <row r="170" spans="1:7" x14ac:dyDescent="0.3">
      <c r="A170" s="539" t="s">
        <v>251</v>
      </c>
      <c r="B170" s="542"/>
      <c r="C170" s="543"/>
      <c r="D170" s="21">
        <f>D169/(COUNT(B165:C168)*2)</f>
        <v>0.75</v>
      </c>
    </row>
    <row r="171" spans="1:7" s="10" customFormat="1" x14ac:dyDescent="0.3">
      <c r="A171" s="14"/>
      <c r="B171" s="15"/>
      <c r="C171" s="15"/>
      <c r="D171" s="16"/>
      <c r="G171" s="93"/>
    </row>
    <row r="172" spans="1:7" ht="19.5" x14ac:dyDescent="0.4">
      <c r="A172" s="553" t="s">
        <v>15</v>
      </c>
      <c r="B172" s="554"/>
      <c r="C172" s="554"/>
      <c r="D172" s="554"/>
      <c r="E172" s="554"/>
      <c r="F172" s="554"/>
    </row>
    <row r="173" spans="1:7" ht="49.5" x14ac:dyDescent="0.3">
      <c r="A173" s="8" t="s">
        <v>152</v>
      </c>
      <c r="B173" s="265">
        <v>1</v>
      </c>
      <c r="C173" s="265"/>
      <c r="D173" s="63" t="s">
        <v>638</v>
      </c>
      <c r="E173" s="63" t="s">
        <v>639</v>
      </c>
      <c r="F173" s="265"/>
    </row>
    <row r="174" spans="1:7" ht="49.5" x14ac:dyDescent="0.3">
      <c r="A174" s="7" t="s">
        <v>74</v>
      </c>
      <c r="B174" s="265">
        <v>1</v>
      </c>
      <c r="C174" s="265"/>
      <c r="D174" s="63" t="s">
        <v>645</v>
      </c>
      <c r="E174" s="63" t="s">
        <v>646</v>
      </c>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39" t="s">
        <v>34</v>
      </c>
      <c r="B177" s="542"/>
      <c r="C177" s="543"/>
      <c r="D177" s="380">
        <f>SUM(B173:C176)</f>
        <v>6</v>
      </c>
    </row>
    <row r="178" spans="1:7" x14ac:dyDescent="0.3">
      <c r="A178" s="539" t="s">
        <v>251</v>
      </c>
      <c r="B178" s="542"/>
      <c r="C178" s="543"/>
      <c r="D178" s="21">
        <f>D177/(COUNT(B173:C176)*2)</f>
        <v>0.75</v>
      </c>
    </row>
    <row r="179" spans="1:7" s="10" customFormat="1" x14ac:dyDescent="0.3">
      <c r="A179" s="14"/>
      <c r="B179" s="15"/>
      <c r="C179" s="15"/>
      <c r="D179" s="16"/>
      <c r="G179" s="93"/>
    </row>
    <row r="180" spans="1:7" ht="19.5" x14ac:dyDescent="0.4">
      <c r="A180" s="547" t="s">
        <v>65</v>
      </c>
      <c r="B180" s="548"/>
      <c r="C180" s="548"/>
      <c r="D180" s="548"/>
      <c r="E180" s="548"/>
      <c r="F180" s="548"/>
    </row>
    <row r="181" spans="1:7" x14ac:dyDescent="0.3">
      <c r="A181" s="30" t="s">
        <v>270</v>
      </c>
      <c r="B181" s="265">
        <v>2</v>
      </c>
      <c r="C181" s="265"/>
      <c r="D181" s="63"/>
      <c r="E181" s="63"/>
      <c r="F181" s="265"/>
    </row>
    <row r="182" spans="1:7" ht="66" x14ac:dyDescent="0.3">
      <c r="A182" s="38" t="s">
        <v>181</v>
      </c>
      <c r="B182" s="265">
        <v>1</v>
      </c>
      <c r="C182" s="265"/>
      <c r="D182" s="63" t="s">
        <v>683</v>
      </c>
      <c r="E182" s="63" t="s">
        <v>640</v>
      </c>
      <c r="F182" s="265"/>
    </row>
    <row r="183" spans="1:7" ht="35.25" customHeight="1" x14ac:dyDescent="0.3">
      <c r="A183" s="7" t="s">
        <v>75</v>
      </c>
      <c r="B183" s="265">
        <v>1</v>
      </c>
      <c r="C183" s="265"/>
      <c r="D183" s="63" t="s">
        <v>641</v>
      </c>
      <c r="E183" s="63" t="s">
        <v>631</v>
      </c>
      <c r="F183" s="265"/>
    </row>
    <row r="184" spans="1:7" x14ac:dyDescent="0.3">
      <c r="A184" s="8" t="s">
        <v>199</v>
      </c>
      <c r="B184" s="265">
        <v>2</v>
      </c>
      <c r="C184" s="265"/>
      <c r="D184" s="63"/>
      <c r="E184" s="265"/>
      <c r="F184" s="265"/>
    </row>
    <row r="185" spans="1:7" ht="49.5" x14ac:dyDescent="0.3">
      <c r="A185" s="7" t="s">
        <v>265</v>
      </c>
      <c r="B185" s="265">
        <v>1</v>
      </c>
      <c r="C185" s="265"/>
      <c r="D185" s="63" t="s">
        <v>642</v>
      </c>
      <c r="E185" s="63" t="s">
        <v>631</v>
      </c>
      <c r="F185" s="265"/>
    </row>
    <row r="186" spans="1:7" x14ac:dyDescent="0.3">
      <c r="A186" s="539" t="s">
        <v>34</v>
      </c>
      <c r="B186" s="542"/>
      <c r="C186" s="543"/>
      <c r="D186" s="380">
        <f>SUM(B181:C185)</f>
        <v>7</v>
      </c>
    </row>
    <row r="187" spans="1:7" x14ac:dyDescent="0.3">
      <c r="A187" s="539" t="s">
        <v>251</v>
      </c>
      <c r="B187" s="542"/>
      <c r="C187" s="543"/>
      <c r="D187" s="21">
        <f>D186/(COUNT(B181:C185)*2)</f>
        <v>0.7</v>
      </c>
    </row>
    <row r="188" spans="1:7" s="10" customFormat="1" x14ac:dyDescent="0.3">
      <c r="A188" s="14"/>
      <c r="B188" s="15"/>
      <c r="C188" s="15"/>
      <c r="D188" s="16"/>
      <c r="G188" s="93"/>
    </row>
    <row r="189" spans="1:7" ht="19.5" x14ac:dyDescent="0.4">
      <c r="A189" s="547" t="s">
        <v>177</v>
      </c>
      <c r="B189" s="548"/>
      <c r="C189" s="548"/>
      <c r="D189" s="548"/>
      <c r="E189" s="548"/>
      <c r="F189" s="548"/>
    </row>
    <row r="190" spans="1:7" ht="66" x14ac:dyDescent="0.3">
      <c r="A190" s="30" t="s">
        <v>309</v>
      </c>
      <c r="B190" s="265">
        <v>1</v>
      </c>
      <c r="C190" s="265"/>
      <c r="D190" s="63" t="s">
        <v>643</v>
      </c>
      <c r="E190" s="63" t="s">
        <v>644</v>
      </c>
      <c r="F190" s="265"/>
      <c r="G190" s="259"/>
    </row>
    <row r="191" spans="1:7" ht="18" x14ac:dyDescent="0.35">
      <c r="A191" s="100" t="s">
        <v>271</v>
      </c>
      <c r="B191" s="265" t="s">
        <v>30</v>
      </c>
      <c r="C191" s="88" t="str">
        <f>IF(B191=0, -5, "0")</f>
        <v>0</v>
      </c>
      <c r="D191" s="265"/>
      <c r="E191" s="265"/>
      <c r="F191" s="265"/>
    </row>
    <row r="192" spans="1:7" x14ac:dyDescent="0.3">
      <c r="A192" s="8" t="s">
        <v>267</v>
      </c>
      <c r="B192" s="265">
        <v>2</v>
      </c>
      <c r="C192" s="265"/>
      <c r="D192" s="265"/>
      <c r="E192" s="265"/>
      <c r="F192" s="265"/>
    </row>
    <row r="193" spans="1:6" x14ac:dyDescent="0.3">
      <c r="A193" s="39" t="s">
        <v>159</v>
      </c>
      <c r="B193" s="265">
        <v>2</v>
      </c>
      <c r="C193" s="265"/>
      <c r="D193" s="265"/>
      <c r="E193" s="265"/>
      <c r="F193" s="265"/>
    </row>
    <row r="194" spans="1:6" x14ac:dyDescent="0.3">
      <c r="A194" s="539" t="s">
        <v>34</v>
      </c>
      <c r="B194" s="542"/>
      <c r="C194" s="543"/>
      <c r="D194" s="40">
        <f>SUM(B190:C193)</f>
        <v>5</v>
      </c>
    </row>
    <row r="195" spans="1:6" x14ac:dyDescent="0.3">
      <c r="A195" s="539" t="s">
        <v>251</v>
      </c>
      <c r="B195" s="542"/>
      <c r="C195" s="543"/>
      <c r="D195" s="21">
        <f>D194/(COUNT(B190:C193)*2)</f>
        <v>0.83333333333333337</v>
      </c>
    </row>
    <row r="197" spans="1:6" ht="18" x14ac:dyDescent="0.35">
      <c r="A197" s="43" t="s">
        <v>422</v>
      </c>
      <c r="B197" s="264"/>
      <c r="C197" s="264"/>
      <c r="D197" s="104">
        <f>E197/F197</f>
        <v>0.35</v>
      </c>
      <c r="E197" s="416">
        <f>COUNTIF('A1 Technique'!F17:F193,"ok")</f>
        <v>7</v>
      </c>
      <c r="F197" s="416">
        <f>COUNTA('A1 Technique'!F17:F193)</f>
        <v>20</v>
      </c>
    </row>
    <row r="198" spans="1:6" ht="22.5" x14ac:dyDescent="0.3">
      <c r="A198" s="261" t="s">
        <v>423</v>
      </c>
      <c r="B198" s="262"/>
      <c r="C198" s="263"/>
      <c r="D198" s="26">
        <f>SUM(D194,D186,D177,D169,D161,D63,D52,D33,D22,D118,D149,D133,D102,D84,D42)</f>
        <v>189</v>
      </c>
    </row>
    <row r="199" spans="1:6" ht="22.5" x14ac:dyDescent="0.3">
      <c r="A199" s="261" t="s">
        <v>276</v>
      </c>
      <c r="B199" s="262"/>
      <c r="C199" s="263"/>
      <c r="D199" s="27">
        <f>D198/(COUNT(B190:C193,B181:C185,B173:C176,B165:C168,B153:C160,B56:C62,B46:C51,B26:C32,B17:C21,B107:C117,B137:C148,B122:C132,B88:C101,B67:C83,B37:C41)*2)</f>
        <v>0.82894736842105265</v>
      </c>
    </row>
  </sheetData>
  <sheetProtection algorithmName="SHA-512" hashValue="gvZ1dHoKNbEZsMxEZ10LPRjCJXaRxVn1oC4WVL5w+skCpFZ9Eabtm5dxBSH+NhwDHTgL5JyiCEXqLmeFy9wYHg==" saltValue="f4gLFZ+6c475h1OtAlgN2A=="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190:B193 B26:B32 B37:B41 B181:B185 B46:B51 B67:B83 B107:B117 B56:B62 B122:B132 B88:B101 B165:B168 B173:B176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1"/>
      <c r="E1" s="461"/>
      <c r="F1" s="461"/>
      <c r="G1" s="46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2" t="s">
        <v>151</v>
      </c>
      <c r="B7" s="462"/>
      <c r="C7" s="462"/>
      <c r="D7" s="462"/>
      <c r="E7" s="462"/>
      <c r="F7" s="462"/>
      <c r="G7" s="111"/>
    </row>
    <row r="8" spans="1:7" ht="22.5" x14ac:dyDescent="0.45">
      <c r="A8" s="463" t="str">
        <f>'Page de garde'!D18</f>
        <v>MANAR CITY</v>
      </c>
      <c r="B8" s="463"/>
      <c r="C8" s="463"/>
      <c r="D8" s="463"/>
      <c r="E8" s="463"/>
      <c r="F8" s="463"/>
      <c r="G8" s="111"/>
    </row>
    <row r="9" spans="1:7" ht="22.5" x14ac:dyDescent="0.45">
      <c r="A9" s="112" t="s">
        <v>39</v>
      </c>
      <c r="B9" s="464"/>
      <c r="C9" s="464"/>
      <c r="D9" s="464"/>
      <c r="E9" s="464"/>
      <c r="F9" s="464"/>
      <c r="G9" s="111"/>
    </row>
    <row r="10" spans="1:7" ht="22.5" x14ac:dyDescent="0.45">
      <c r="A10" s="113" t="s">
        <v>41</v>
      </c>
      <c r="B10" s="465"/>
      <c r="C10" s="465"/>
      <c r="D10" s="465"/>
      <c r="E10" s="465"/>
      <c r="F10" s="465"/>
      <c r="G10" s="111"/>
    </row>
    <row r="11" spans="1:7" ht="22.5" x14ac:dyDescent="0.45">
      <c r="A11" s="112" t="s">
        <v>40</v>
      </c>
      <c r="B11" s="460"/>
      <c r="C11" s="460"/>
      <c r="D11" s="460"/>
      <c r="E11" s="460"/>
      <c r="F11" s="460"/>
      <c r="G11" s="111"/>
    </row>
    <row r="12" spans="1:7" ht="22.5" x14ac:dyDescent="0.45">
      <c r="A12" s="112" t="s">
        <v>200</v>
      </c>
      <c r="B12" s="466" t="e">
        <f>D730</f>
        <v>#DIV/0!</v>
      </c>
      <c r="C12" s="466"/>
      <c r="D12" s="466"/>
      <c r="E12" s="466"/>
      <c r="F12" s="466"/>
      <c r="G12" s="111"/>
    </row>
    <row r="13" spans="1:7" ht="22.5" x14ac:dyDescent="0.45">
      <c r="A13" s="110"/>
      <c r="B13" s="108"/>
      <c r="C13" s="108"/>
      <c r="D13" s="461"/>
      <c r="E13" s="461"/>
      <c r="F13" s="461"/>
      <c r="G13" s="46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9" t="s">
        <v>28</v>
      </c>
      <c r="B17" s="450" t="s">
        <v>29</v>
      </c>
      <c r="C17" s="450"/>
      <c r="D17" s="450" t="s">
        <v>42</v>
      </c>
      <c r="E17" s="440" t="s">
        <v>266</v>
      </c>
      <c r="F17" s="440" t="s">
        <v>300</v>
      </c>
      <c r="G17" s="114"/>
    </row>
    <row r="18" spans="1:8" ht="16.5" customHeight="1" x14ac:dyDescent="0.4">
      <c r="A18" s="449"/>
      <c r="B18" s="118" t="s">
        <v>32</v>
      </c>
      <c r="C18" s="118" t="s">
        <v>31</v>
      </c>
      <c r="D18" s="450"/>
      <c r="E18" s="440"/>
      <c r="F18" s="44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5" t="s">
        <v>16</v>
      </c>
      <c r="B29" s="556"/>
      <c r="C29" s="556"/>
      <c r="D29" s="556"/>
      <c r="E29" s="556"/>
      <c r="F29" s="556"/>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5" t="s">
        <v>311</v>
      </c>
      <c r="B38" s="556"/>
      <c r="C38" s="556"/>
      <c r="D38" s="556"/>
      <c r="E38" s="556"/>
      <c r="F38" s="556"/>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3"/>
      <c r="B49" s="443"/>
      <c r="C49" s="443"/>
      <c r="D49" s="443"/>
      <c r="E49" s="443"/>
      <c r="F49" s="443"/>
      <c r="G49" s="44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9" t="s">
        <v>28</v>
      </c>
      <c r="B52" s="450" t="s">
        <v>29</v>
      </c>
      <c r="C52" s="450"/>
      <c r="D52" s="450" t="s">
        <v>42</v>
      </c>
      <c r="E52" s="440" t="s">
        <v>266</v>
      </c>
      <c r="F52" s="440" t="s">
        <v>302</v>
      </c>
      <c r="G52" s="129"/>
    </row>
    <row r="53" spans="1:7" ht="21" x14ac:dyDescent="0.4">
      <c r="A53" s="449"/>
      <c r="B53" s="118" t="s">
        <v>32</v>
      </c>
      <c r="C53" s="118" t="s">
        <v>31</v>
      </c>
      <c r="D53" s="450"/>
      <c r="E53" s="440"/>
      <c r="F53" s="44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8"/>
      <c r="B64" s="519"/>
      <c r="C64" s="519"/>
      <c r="D64" s="519"/>
      <c r="E64" s="519"/>
      <c r="F64" s="519"/>
      <c r="G64" s="519"/>
    </row>
    <row r="65" spans="1:7" ht="43.5" customHeight="1" x14ac:dyDescent="0.4">
      <c r="A65" s="452" t="s">
        <v>351</v>
      </c>
      <c r="B65" s="452"/>
      <c r="C65" s="452"/>
      <c r="D65" s="452"/>
      <c r="E65" s="452"/>
      <c r="F65" s="45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8"/>
      <c r="B83" s="468"/>
      <c r="C83" s="468"/>
      <c r="D83" s="468"/>
      <c r="E83" s="468"/>
      <c r="F83" s="468"/>
      <c r="G83" s="468"/>
    </row>
    <row r="84" spans="1:7" ht="45" customHeight="1" x14ac:dyDescent="0.45">
      <c r="A84" s="453" t="s">
        <v>352</v>
      </c>
      <c r="B84" s="453"/>
      <c r="C84" s="453"/>
      <c r="D84" s="453"/>
      <c r="E84" s="453"/>
      <c r="F84" s="45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2"/>
      <c r="B103" s="520"/>
      <c r="C103" s="520"/>
      <c r="D103" s="520"/>
      <c r="E103" s="520"/>
      <c r="F103" s="526"/>
      <c r="G103" s="173"/>
    </row>
    <row r="104" spans="1:7" s="80" customFormat="1" ht="46.5" customHeight="1" x14ac:dyDescent="0.4">
      <c r="A104" s="452" t="s">
        <v>353</v>
      </c>
      <c r="B104" s="452"/>
      <c r="C104" s="452"/>
      <c r="D104" s="452"/>
      <c r="E104" s="452"/>
      <c r="F104" s="45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7"/>
      <c r="B111" s="528"/>
      <c r="C111" s="528"/>
      <c r="D111" s="528"/>
      <c r="E111" s="528"/>
      <c r="F111" s="529"/>
      <c r="G111" s="129"/>
    </row>
    <row r="112" spans="1:7" s="80" customFormat="1" ht="39.75" customHeight="1" x14ac:dyDescent="0.4">
      <c r="A112" s="452" t="s">
        <v>390</v>
      </c>
      <c r="B112" s="452"/>
      <c r="C112" s="452"/>
      <c r="D112" s="452"/>
      <c r="E112" s="452"/>
      <c r="F112" s="45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0"/>
      <c r="B120" s="520"/>
      <c r="C120" s="520"/>
      <c r="D120" s="520"/>
      <c r="E120" s="520"/>
      <c r="F120" s="520"/>
      <c r="G120" s="173"/>
    </row>
    <row r="121" spans="1:7" ht="22.5" x14ac:dyDescent="0.4">
      <c r="A121" s="452" t="s">
        <v>311</v>
      </c>
      <c r="B121" s="452"/>
      <c r="C121" s="452"/>
      <c r="D121" s="452"/>
      <c r="E121" s="452"/>
      <c r="F121" s="45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1"/>
      <c r="B132" s="521"/>
      <c r="C132" s="521"/>
      <c r="D132" s="521"/>
      <c r="E132" s="521"/>
      <c r="F132" s="521"/>
      <c r="G132" s="114"/>
    </row>
    <row r="133" spans="1:16384" ht="22.5" customHeight="1" x14ac:dyDescent="0.4">
      <c r="A133" s="454" t="s">
        <v>424</v>
      </c>
      <c r="B133" s="454"/>
      <c r="C133" s="454"/>
      <c r="D133" s="454"/>
      <c r="E133" s="454"/>
      <c r="F133" s="454"/>
      <c r="G133" s="114"/>
    </row>
    <row r="134" spans="1:16384" ht="22.5" customHeight="1" x14ac:dyDescent="0.4">
      <c r="A134" s="455"/>
      <c r="B134" s="455"/>
      <c r="C134" s="455"/>
      <c r="D134" s="455"/>
      <c r="E134" s="455"/>
      <c r="F134" s="455"/>
      <c r="G134" s="114"/>
    </row>
    <row r="135" spans="1:16384" s="326" customFormat="1" ht="22.5" customHeight="1" x14ac:dyDescent="0.25">
      <c r="A135" s="449" t="s">
        <v>28</v>
      </c>
      <c r="B135" s="450" t="s">
        <v>29</v>
      </c>
      <c r="C135" s="450"/>
      <c r="D135" s="450" t="s">
        <v>42</v>
      </c>
      <c r="E135" s="440" t="s">
        <v>266</v>
      </c>
      <c r="F135" s="440" t="s">
        <v>302</v>
      </c>
    </row>
    <row r="136" spans="1:16384" s="326" customFormat="1" ht="22.5" customHeight="1" x14ac:dyDescent="0.25">
      <c r="A136" s="449"/>
      <c r="B136" s="118" t="s">
        <v>32</v>
      </c>
      <c r="C136" s="118" t="s">
        <v>31</v>
      </c>
      <c r="D136" s="450"/>
      <c r="E136" s="440"/>
      <c r="F136" s="440"/>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56" t="s">
        <v>461</v>
      </c>
      <c r="B139" s="456"/>
      <c r="C139" s="456"/>
      <c r="D139" s="456"/>
      <c r="E139" s="456"/>
      <c r="F139" s="456"/>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1" t="s">
        <v>350</v>
      </c>
      <c r="B147" s="481"/>
      <c r="C147" s="481"/>
      <c r="D147" s="481"/>
      <c r="E147" s="481"/>
      <c r="F147" s="481"/>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2"/>
      <c r="B165" s="520"/>
      <c r="C165" s="520"/>
      <c r="D165" s="520"/>
      <c r="E165" s="520"/>
      <c r="F165" s="520"/>
      <c r="G165" s="114"/>
    </row>
    <row r="166" spans="1:7" ht="32.25" customHeight="1" x14ac:dyDescent="0.4">
      <c r="A166" s="456" t="s">
        <v>462</v>
      </c>
      <c r="B166" s="456"/>
      <c r="C166" s="456"/>
      <c r="D166" s="456"/>
      <c r="E166" s="456"/>
      <c r="F166" s="456"/>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23"/>
      <c r="B176" s="524"/>
      <c r="C176" s="524"/>
      <c r="D176" s="524"/>
      <c r="E176" s="524"/>
      <c r="F176" s="524"/>
      <c r="G176" s="114"/>
    </row>
    <row r="177" spans="1:7" ht="32.25" customHeight="1" x14ac:dyDescent="0.4">
      <c r="A177" s="456" t="s">
        <v>311</v>
      </c>
      <c r="B177" s="456"/>
      <c r="C177" s="456"/>
      <c r="D177" s="456"/>
      <c r="E177" s="456"/>
      <c r="F177" s="456"/>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82"/>
      <c r="C186" s="483"/>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25"/>
      <c r="B188" s="525"/>
      <c r="C188" s="525"/>
      <c r="D188" s="525"/>
      <c r="E188" s="525"/>
      <c r="F188" s="52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9" t="s">
        <v>28</v>
      </c>
      <c r="B191" s="450" t="s">
        <v>29</v>
      </c>
      <c r="C191" s="450"/>
      <c r="D191" s="450" t="s">
        <v>42</v>
      </c>
      <c r="E191" s="440" t="s">
        <v>266</v>
      </c>
      <c r="F191" s="440" t="s">
        <v>302</v>
      </c>
      <c r="G191" s="114"/>
    </row>
    <row r="192" spans="1:7" ht="21" x14ac:dyDescent="0.4">
      <c r="A192" s="449"/>
      <c r="B192" s="118" t="s">
        <v>32</v>
      </c>
      <c r="C192" s="118" t="s">
        <v>31</v>
      </c>
      <c r="D192" s="450"/>
      <c r="E192" s="440"/>
      <c r="F192" s="44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7" t="s">
        <v>34</v>
      </c>
      <c r="B203" s="458"/>
      <c r="C203" s="45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3"/>
      <c r="B205" s="443"/>
      <c r="C205" s="443"/>
      <c r="D205" s="443"/>
      <c r="E205" s="443"/>
      <c r="F205" s="44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7" t="s">
        <v>34</v>
      </c>
      <c r="B227" s="458"/>
      <c r="C227" s="45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3"/>
      <c r="B229" s="443"/>
      <c r="C229" s="443"/>
      <c r="D229" s="443"/>
      <c r="E229" s="443"/>
      <c r="F229" s="44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6" t="s">
        <v>311</v>
      </c>
      <c r="B236" s="447"/>
      <c r="C236" s="447"/>
      <c r="D236" s="44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57" t="s">
        <v>34</v>
      </c>
      <c r="B245" s="458"/>
      <c r="C245" s="45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3"/>
      <c r="B250" s="443"/>
      <c r="C250" s="443"/>
      <c r="D250" s="443"/>
      <c r="E250" s="443"/>
      <c r="F250" s="44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9" t="s">
        <v>28</v>
      </c>
      <c r="B253" s="450" t="s">
        <v>29</v>
      </c>
      <c r="C253" s="450"/>
      <c r="D253" s="450" t="s">
        <v>42</v>
      </c>
      <c r="E253" s="440" t="s">
        <v>266</v>
      </c>
      <c r="F253" s="440" t="s">
        <v>302</v>
      </c>
      <c r="G253" s="129"/>
    </row>
    <row r="254" spans="1:7" ht="21" x14ac:dyDescent="0.4">
      <c r="A254" s="449"/>
      <c r="B254" s="118" t="s">
        <v>32</v>
      </c>
      <c r="C254" s="118" t="s">
        <v>31</v>
      </c>
      <c r="D254" s="450"/>
      <c r="E254" s="440"/>
      <c r="F254" s="44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7" t="s">
        <v>34</v>
      </c>
      <c r="B265" s="458"/>
      <c r="C265" s="459"/>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3"/>
      <c r="B290" s="493"/>
      <c r="C290" s="493"/>
      <c r="D290" s="493"/>
      <c r="E290" s="493"/>
      <c r="F290" s="493"/>
      <c r="G290" s="129"/>
    </row>
    <row r="291" spans="1:7" s="80" customFormat="1" ht="31.5" customHeight="1" x14ac:dyDescent="0.4">
      <c r="A291" s="451" t="s">
        <v>311</v>
      </c>
      <c r="B291" s="451"/>
      <c r="C291" s="451"/>
      <c r="D291" s="451"/>
      <c r="E291" s="451"/>
      <c r="F291" s="451"/>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9" t="s">
        <v>28</v>
      </c>
      <c r="B308" s="450" t="s">
        <v>29</v>
      </c>
      <c r="C308" s="450"/>
      <c r="D308" s="450" t="s">
        <v>42</v>
      </c>
      <c r="E308" s="440" t="s">
        <v>266</v>
      </c>
      <c r="F308" s="440" t="s">
        <v>302</v>
      </c>
      <c r="G308" s="129"/>
    </row>
    <row r="309" spans="1:7" ht="21" x14ac:dyDescent="0.4">
      <c r="A309" s="449"/>
      <c r="B309" s="118" t="s">
        <v>32</v>
      </c>
      <c r="C309" s="118" t="s">
        <v>31</v>
      </c>
      <c r="D309" s="450"/>
      <c r="E309" s="440"/>
      <c r="F309" s="44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5"/>
      <c r="B357" s="445"/>
      <c r="C357" s="445"/>
      <c r="D357" s="445"/>
      <c r="E357" s="445"/>
      <c r="F357" s="445"/>
      <c r="G357" s="445"/>
    </row>
    <row r="358" spans="1:7" ht="32.25" customHeight="1" x14ac:dyDescent="0.4">
      <c r="A358" s="471" t="s">
        <v>311</v>
      </c>
      <c r="B358" s="471"/>
      <c r="C358" s="471"/>
      <c r="D358" s="471"/>
      <c r="E358" s="471"/>
      <c r="F358" s="471"/>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9" t="s">
        <v>28</v>
      </c>
      <c r="B375" s="450" t="s">
        <v>29</v>
      </c>
      <c r="C375" s="450"/>
      <c r="D375" s="450" t="s">
        <v>42</v>
      </c>
      <c r="E375" s="440" t="s">
        <v>266</v>
      </c>
      <c r="F375" s="440" t="s">
        <v>302</v>
      </c>
      <c r="G375" s="173"/>
    </row>
    <row r="376" spans="1:7" s="260" customFormat="1" ht="21" x14ac:dyDescent="0.4">
      <c r="A376" s="449"/>
      <c r="B376" s="118" t="s">
        <v>32</v>
      </c>
      <c r="C376" s="118" t="s">
        <v>31</v>
      </c>
      <c r="D376" s="450"/>
      <c r="E376" s="440"/>
      <c r="F376" s="440"/>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7"/>
      <c r="B415" s="468"/>
      <c r="C415" s="468"/>
      <c r="D415" s="468"/>
      <c r="E415" s="468"/>
      <c r="F415" s="468"/>
      <c r="G415" s="468"/>
    </row>
    <row r="416" spans="1:7" s="260" customFormat="1" ht="24.75" x14ac:dyDescent="0.4">
      <c r="A416" s="436" t="s">
        <v>320</v>
      </c>
      <c r="B416" s="436"/>
      <c r="C416" s="436"/>
      <c r="D416" s="436"/>
      <c r="E416" s="436"/>
      <c r="F416" s="43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9" t="s">
        <v>28</v>
      </c>
      <c r="B433" s="450" t="s">
        <v>29</v>
      </c>
      <c r="C433" s="450"/>
      <c r="D433" s="450" t="s">
        <v>42</v>
      </c>
      <c r="E433" s="440" t="s">
        <v>266</v>
      </c>
      <c r="F433" s="440" t="s">
        <v>302</v>
      </c>
      <c r="G433" s="129"/>
    </row>
    <row r="434" spans="1:7" ht="21" x14ac:dyDescent="0.4">
      <c r="A434" s="449"/>
      <c r="B434" s="118" t="s">
        <v>32</v>
      </c>
      <c r="C434" s="118" t="s">
        <v>31</v>
      </c>
      <c r="D434" s="450"/>
      <c r="E434" s="440"/>
      <c r="F434" s="44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6" t="s">
        <v>311</v>
      </c>
      <c r="B464" s="436"/>
      <c r="C464" s="436"/>
      <c r="D464" s="436"/>
      <c r="E464" s="436"/>
      <c r="F464" s="43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4" t="s">
        <v>425</v>
      </c>
      <c r="B478" s="474"/>
      <c r="C478" s="474"/>
      <c r="D478" s="474"/>
      <c r="E478" s="474"/>
      <c r="F478" s="474"/>
      <c r="G478" s="114"/>
    </row>
    <row r="479" spans="1:7" ht="21" customHeight="1" x14ac:dyDescent="0.4">
      <c r="A479" s="234">
        <f>B11</f>
        <v>0</v>
      </c>
      <c r="F479" s="258"/>
      <c r="G479" s="114"/>
    </row>
    <row r="480" spans="1:7" ht="21" x14ac:dyDescent="0.4">
      <c r="A480" s="437" t="s">
        <v>28</v>
      </c>
      <c r="B480" s="438" t="s">
        <v>29</v>
      </c>
      <c r="C480" s="438"/>
      <c r="D480" s="438" t="s">
        <v>42</v>
      </c>
      <c r="E480" s="439" t="s">
        <v>266</v>
      </c>
      <c r="F480" s="439" t="s">
        <v>302</v>
      </c>
      <c r="G480" s="114"/>
    </row>
    <row r="481" spans="1:7" ht="21" x14ac:dyDescent="0.4">
      <c r="A481" s="437"/>
      <c r="B481" s="320" t="s">
        <v>32</v>
      </c>
      <c r="C481" s="320" t="s">
        <v>31</v>
      </c>
      <c r="D481" s="438"/>
      <c r="E481" s="439"/>
      <c r="F481" s="439"/>
      <c r="G481" s="114"/>
    </row>
    <row r="482" spans="1:7" s="260" customFormat="1" ht="22.5" x14ac:dyDescent="0.4">
      <c r="A482" s="367"/>
      <c r="B482" s="368"/>
      <c r="C482" s="368"/>
      <c r="D482" s="368"/>
      <c r="E482" s="354"/>
      <c r="F482" s="354"/>
      <c r="G482" s="173"/>
    </row>
    <row r="483" spans="1:7" s="260" customFormat="1" ht="24.75" x14ac:dyDescent="0.4">
      <c r="A483" s="513" t="s">
        <v>52</v>
      </c>
      <c r="B483" s="513"/>
      <c r="C483" s="513"/>
      <c r="D483" s="513"/>
      <c r="E483" s="513"/>
      <c r="F483" s="513"/>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1" t="s">
        <v>463</v>
      </c>
      <c r="B491" s="512"/>
      <c r="C491" s="512"/>
      <c r="D491" s="512"/>
      <c r="E491" s="512"/>
      <c r="F491" s="51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5" t="s">
        <v>23</v>
      </c>
      <c r="B505" s="486"/>
      <c r="C505" s="486"/>
      <c r="D505" s="486"/>
      <c r="E505" s="486"/>
      <c r="F505" s="487"/>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9"/>
      <c r="B517" s="469"/>
      <c r="C517" s="469"/>
      <c r="D517" s="469"/>
      <c r="E517" s="469"/>
      <c r="F517" s="469"/>
      <c r="G517" s="469"/>
    </row>
    <row r="518" spans="1:7" ht="26.25" customHeight="1" x14ac:dyDescent="0.5">
      <c r="A518" s="369" t="s">
        <v>311</v>
      </c>
      <c r="B518" s="470"/>
      <c r="C518" s="470"/>
      <c r="D518" s="470"/>
      <c r="E518" s="470"/>
      <c r="F518" s="470"/>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75" t="s">
        <v>97</v>
      </c>
      <c r="B530" s="475"/>
      <c r="C530" s="475"/>
      <c r="D530" s="475"/>
      <c r="E530" s="475"/>
      <c r="F530" s="475"/>
      <c r="G530" s="114"/>
    </row>
    <row r="531" spans="1:7" ht="22.5" customHeight="1" x14ac:dyDescent="0.4">
      <c r="A531" s="234">
        <f>B11</f>
        <v>0</v>
      </c>
      <c r="B531" s="114"/>
      <c r="C531" s="135"/>
      <c r="D531" s="137"/>
      <c r="E531" s="137"/>
      <c r="F531" s="137"/>
      <c r="G531" s="114"/>
    </row>
    <row r="532" spans="1:7" ht="21" x14ac:dyDescent="0.4">
      <c r="A532" s="488" t="s">
        <v>28</v>
      </c>
      <c r="B532" s="476" t="s">
        <v>29</v>
      </c>
      <c r="C532" s="490"/>
      <c r="D532" s="450" t="s">
        <v>42</v>
      </c>
      <c r="E532" s="440" t="s">
        <v>266</v>
      </c>
      <c r="F532" s="440" t="s">
        <v>302</v>
      </c>
      <c r="G532" s="114"/>
    </row>
    <row r="533" spans="1:7" ht="21" x14ac:dyDescent="0.4">
      <c r="A533" s="489"/>
      <c r="B533" s="315" t="s">
        <v>32</v>
      </c>
      <c r="C533" s="316" t="s">
        <v>31</v>
      </c>
      <c r="D533" s="450"/>
      <c r="E533" s="440"/>
      <c r="F533" s="440"/>
      <c r="G533" s="114"/>
    </row>
    <row r="534" spans="1:7" s="80" customFormat="1" ht="22.5" x14ac:dyDescent="0.4">
      <c r="A534" s="365"/>
      <c r="B534" s="366"/>
      <c r="C534" s="366"/>
      <c r="D534" s="361"/>
      <c r="E534" s="362"/>
      <c r="F534" s="362"/>
      <c r="G534" s="129"/>
    </row>
    <row r="535" spans="1:7" ht="24.75" x14ac:dyDescent="0.4">
      <c r="A535" s="370" t="s">
        <v>17</v>
      </c>
      <c r="B535" s="317"/>
      <c r="C535" s="472"/>
      <c r="D535" s="472"/>
      <c r="E535" s="472"/>
      <c r="F535" s="473"/>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7" t="s">
        <v>34</v>
      </c>
      <c r="B542" s="458"/>
      <c r="C542" s="459"/>
      <c r="D542" s="407">
        <f>SUM(B536:C541)</f>
        <v>0</v>
      </c>
      <c r="E542" s="248"/>
      <c r="F542" s="248"/>
      <c r="G542" s="114"/>
    </row>
    <row r="543" spans="1:7" ht="21" customHeight="1" x14ac:dyDescent="0.4">
      <c r="A543" s="457" t="s">
        <v>33</v>
      </c>
      <c r="B543" s="458"/>
      <c r="C543" s="459"/>
      <c r="D543" s="388" t="e">
        <f>D542/(COUNT(B536:C541)*2)</f>
        <v>#DIV/0!</v>
      </c>
      <c r="E543" s="248"/>
      <c r="F543" s="248"/>
      <c r="G543" s="114"/>
    </row>
    <row r="544" spans="1:7" ht="21" x14ac:dyDescent="0.4">
      <c r="A544" s="443"/>
      <c r="B544" s="443"/>
      <c r="C544" s="443"/>
      <c r="D544" s="443"/>
      <c r="E544" s="443"/>
      <c r="F544" s="44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44"/>
      <c r="B556" s="445"/>
      <c r="C556" s="445"/>
      <c r="D556" s="445"/>
      <c r="E556" s="445"/>
      <c r="F556" s="445"/>
      <c r="G556" s="445"/>
    </row>
    <row r="557" spans="1:7" ht="35.25" customHeight="1" x14ac:dyDescent="0.4">
      <c r="A557" s="371" t="s">
        <v>311</v>
      </c>
      <c r="B557" s="337"/>
      <c r="C557" s="509"/>
      <c r="D557" s="509"/>
      <c r="E557" s="509"/>
      <c r="F557" s="510"/>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41" t="s">
        <v>34</v>
      </c>
      <c r="B566" s="441"/>
      <c r="C566" s="442"/>
      <c r="D566" s="378">
        <f>SUM(B558:C565,B546:C555)</f>
        <v>0</v>
      </c>
      <c r="E566" s="108"/>
      <c r="F566" s="114"/>
      <c r="G566" s="114"/>
    </row>
    <row r="567" spans="1:7" ht="21" x14ac:dyDescent="0.4">
      <c r="A567" s="441" t="s">
        <v>33</v>
      </c>
      <c r="B567" s="441"/>
      <c r="C567" s="44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3"/>
      <c r="B572" s="443"/>
      <c r="C572" s="443"/>
      <c r="D572" s="443"/>
      <c r="E572" s="443"/>
      <c r="F572" s="443"/>
      <c r="G572" s="114"/>
    </row>
    <row r="573" spans="1:7" ht="22.5" x14ac:dyDescent="0.45">
      <c r="A573" s="435" t="s">
        <v>19</v>
      </c>
      <c r="B573" s="435"/>
      <c r="C573" s="435"/>
      <c r="D573" s="435"/>
      <c r="E573" s="435"/>
      <c r="F573" s="435"/>
      <c r="G573" s="114"/>
    </row>
    <row r="574" spans="1:7" ht="22.5" x14ac:dyDescent="0.4">
      <c r="A574" s="243">
        <f>B11</f>
        <v>0</v>
      </c>
      <c r="B574" s="114"/>
      <c r="C574" s="135"/>
      <c r="D574" s="356"/>
      <c r="E574" s="356"/>
      <c r="F574" s="356"/>
      <c r="G574" s="114"/>
    </row>
    <row r="575" spans="1:7" ht="21" x14ac:dyDescent="0.4">
      <c r="A575" s="437" t="s">
        <v>28</v>
      </c>
      <c r="B575" s="438" t="s">
        <v>29</v>
      </c>
      <c r="C575" s="438"/>
      <c r="D575" s="438" t="s">
        <v>42</v>
      </c>
      <c r="E575" s="439" t="s">
        <v>266</v>
      </c>
      <c r="F575" s="439" t="s">
        <v>302</v>
      </c>
      <c r="G575" s="114"/>
    </row>
    <row r="576" spans="1:7" ht="21" x14ac:dyDescent="0.4">
      <c r="A576" s="437"/>
      <c r="B576" s="320" t="s">
        <v>32</v>
      </c>
      <c r="C576" s="320" t="s">
        <v>31</v>
      </c>
      <c r="D576" s="438"/>
      <c r="E576" s="439"/>
      <c r="F576" s="439"/>
      <c r="G576" s="129"/>
    </row>
    <row r="577" spans="1:7" s="80" customFormat="1" ht="22.5" x14ac:dyDescent="0.4">
      <c r="A577" s="372"/>
      <c r="B577" s="373"/>
      <c r="C577" s="373"/>
      <c r="D577" s="373"/>
      <c r="E577" s="341"/>
      <c r="F577" s="374"/>
      <c r="G577" s="129"/>
    </row>
    <row r="578" spans="1:7" ht="24.75" x14ac:dyDescent="0.4">
      <c r="A578" s="497" t="s">
        <v>10</v>
      </c>
      <c r="B578" s="498"/>
      <c r="C578" s="498"/>
      <c r="D578" s="498"/>
      <c r="E578" s="498"/>
      <c r="F578" s="49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1" t="s">
        <v>34</v>
      </c>
      <c r="B588" s="441"/>
      <c r="C588" s="442"/>
      <c r="D588" s="378">
        <f>SUM(B579:C587)</f>
        <v>0</v>
      </c>
      <c r="E588" s="108"/>
      <c r="F588" s="114"/>
      <c r="G588" s="114"/>
    </row>
    <row r="589" spans="1:7" ht="21" x14ac:dyDescent="0.4">
      <c r="A589" s="441" t="s">
        <v>33</v>
      </c>
      <c r="B589" s="441"/>
      <c r="C589" s="44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0" t="s">
        <v>23</v>
      </c>
      <c r="B591" s="501"/>
      <c r="C591" s="501"/>
      <c r="D591" s="501"/>
      <c r="E591" s="501"/>
      <c r="F591" s="50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41" t="s">
        <v>34</v>
      </c>
      <c r="B606" s="441"/>
      <c r="C606" s="442"/>
      <c r="D606" s="378">
        <f>SUM(B592:C605)</f>
        <v>0</v>
      </c>
      <c r="E606" s="108"/>
      <c r="F606" s="114"/>
      <c r="G606" s="114"/>
    </row>
    <row r="607" spans="1:7" ht="21" x14ac:dyDescent="0.4">
      <c r="A607" s="441" t="s">
        <v>33</v>
      </c>
      <c r="B607" s="441"/>
      <c r="C607" s="44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6" t="s">
        <v>170</v>
      </c>
      <c r="B610" s="507"/>
      <c r="C610" s="508"/>
      <c r="D610" s="154" t="e">
        <f>D609/(COUNT(B579:C587,B592:C605)*2)</f>
        <v>#DIV/0!</v>
      </c>
      <c r="E610" s="108"/>
      <c r="F610" s="114"/>
      <c r="G610" s="129"/>
    </row>
    <row r="611" spans="1:7" ht="21" x14ac:dyDescent="0.4">
      <c r="A611" s="155"/>
      <c r="B611" s="114"/>
      <c r="C611" s="135"/>
      <c r="G611" s="129"/>
    </row>
    <row r="612" spans="1:7" ht="19.5" customHeight="1" x14ac:dyDescent="0.45">
      <c r="A612" s="435" t="s">
        <v>8</v>
      </c>
      <c r="B612" s="435"/>
      <c r="C612" s="435"/>
      <c r="D612" s="435"/>
      <c r="E612" s="435"/>
      <c r="F612" s="435"/>
      <c r="G612" s="129"/>
    </row>
    <row r="613" spans="1:7" ht="22.5" x14ac:dyDescent="0.4">
      <c r="A613" s="156">
        <f>B11</f>
        <v>0</v>
      </c>
      <c r="B613" s="114"/>
      <c r="C613" s="135"/>
      <c r="D613" s="137"/>
      <c r="E613" s="137"/>
      <c r="F613" s="137"/>
      <c r="G613" s="114"/>
    </row>
    <row r="614" spans="1:7" ht="21" x14ac:dyDescent="0.4">
      <c r="A614" s="449" t="s">
        <v>28</v>
      </c>
      <c r="B614" s="450" t="s">
        <v>29</v>
      </c>
      <c r="C614" s="450"/>
      <c r="D614" s="450" t="s">
        <v>42</v>
      </c>
      <c r="E614" s="440" t="s">
        <v>266</v>
      </c>
      <c r="F614" s="440" t="s">
        <v>302</v>
      </c>
      <c r="G614" s="114"/>
    </row>
    <row r="615" spans="1:7" ht="18.75" customHeight="1" x14ac:dyDescent="0.4">
      <c r="A615" s="449"/>
      <c r="B615" s="118" t="s">
        <v>32</v>
      </c>
      <c r="C615" s="118" t="s">
        <v>31</v>
      </c>
      <c r="D615" s="450"/>
      <c r="E615" s="440"/>
      <c r="F615" s="440"/>
      <c r="G615" s="129"/>
    </row>
    <row r="616" spans="1:7" s="80" customFormat="1" ht="18.75" customHeight="1" x14ac:dyDescent="0.4">
      <c r="A616" s="360"/>
      <c r="B616" s="361"/>
      <c r="C616" s="361"/>
      <c r="D616" s="361"/>
      <c r="E616" s="362"/>
      <c r="F616" s="362"/>
      <c r="G616" s="129"/>
    </row>
    <row r="617" spans="1:7" ht="24.75" x14ac:dyDescent="0.4">
      <c r="A617" s="363" t="s">
        <v>90</v>
      </c>
      <c r="B617" s="137"/>
      <c r="C617" s="495"/>
      <c r="D617" s="495"/>
      <c r="E617" s="495"/>
      <c r="F617" s="496"/>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1" t="s">
        <v>34</v>
      </c>
      <c r="B627" s="441"/>
      <c r="C627" s="441"/>
      <c r="D627" s="378">
        <f>SUM(B618:C626)</f>
        <v>0</v>
      </c>
      <c r="E627" s="492"/>
      <c r="F627" s="493"/>
      <c r="G627" s="129"/>
    </row>
    <row r="628" spans="1:7" ht="21" x14ac:dyDescent="0.4">
      <c r="A628" s="441" t="s">
        <v>33</v>
      </c>
      <c r="B628" s="441"/>
      <c r="C628" s="441"/>
      <c r="D628" s="388" t="e">
        <f>D627/(COUNT(B618:C626)*2)</f>
        <v>#DIV/0!</v>
      </c>
      <c r="E628" s="494"/>
      <c r="F628" s="469"/>
      <c r="G628" s="129"/>
    </row>
    <row r="629" spans="1:7" ht="21" x14ac:dyDescent="0.4">
      <c r="A629" s="325"/>
      <c r="B629" s="135"/>
      <c r="C629" s="491"/>
      <c r="D629" s="491"/>
      <c r="E629" s="491"/>
      <c r="F629" s="491"/>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7" t="s">
        <v>34</v>
      </c>
      <c r="B639" s="458"/>
      <c r="C639" s="459"/>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5"/>
      <c r="D642" s="495"/>
      <c r="E642" s="495"/>
      <c r="F642" s="496"/>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7" t="s">
        <v>34</v>
      </c>
      <c r="B650" s="458"/>
      <c r="C650" s="459"/>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4"/>
      <c r="B652" s="484"/>
      <c r="C652" s="484"/>
      <c r="D652" s="484"/>
      <c r="E652" s="484"/>
      <c r="F652" s="484"/>
      <c r="G652" s="484"/>
    </row>
    <row r="653" spans="1:16382" ht="24.75" x14ac:dyDescent="0.4">
      <c r="A653" s="363" t="s">
        <v>26</v>
      </c>
      <c r="B653" s="495"/>
      <c r="C653" s="495"/>
      <c r="D653" s="495"/>
      <c r="E653" s="495"/>
      <c r="F653" s="496"/>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77" t="s">
        <v>311</v>
      </c>
      <c r="B661" s="478"/>
      <c r="C661" s="478"/>
      <c r="D661" s="478"/>
      <c r="E661" s="478"/>
      <c r="F661" s="479"/>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5" t="s">
        <v>356</v>
      </c>
      <c r="B676" s="435"/>
      <c r="C676" s="435"/>
      <c r="D676" s="435"/>
      <c r="E676" s="435"/>
      <c r="F676" s="435"/>
      <c r="G676" s="114"/>
    </row>
    <row r="677" spans="1:7" ht="21" x14ac:dyDescent="0.4">
      <c r="A677" s="243">
        <f>B11</f>
        <v>0</v>
      </c>
      <c r="B677" s="114"/>
      <c r="C677" s="135"/>
      <c r="D677" s="135"/>
      <c r="E677" s="328"/>
      <c r="F677" s="135"/>
      <c r="G677" s="114"/>
    </row>
    <row r="678" spans="1:7" ht="21.75" customHeight="1" x14ac:dyDescent="0.4">
      <c r="A678" s="449" t="s">
        <v>28</v>
      </c>
      <c r="B678" s="450" t="s">
        <v>29</v>
      </c>
      <c r="C678" s="450"/>
      <c r="D678" s="450" t="s">
        <v>42</v>
      </c>
      <c r="E678" s="440" t="s">
        <v>266</v>
      </c>
      <c r="F678" s="440" t="s">
        <v>302</v>
      </c>
      <c r="G678" s="129"/>
    </row>
    <row r="679" spans="1:7" ht="21" x14ac:dyDescent="0.4">
      <c r="A679" s="449"/>
      <c r="B679" s="118" t="s">
        <v>32</v>
      </c>
      <c r="C679" s="118" t="s">
        <v>31</v>
      </c>
      <c r="D679" s="450"/>
      <c r="E679" s="440"/>
      <c r="F679" s="440"/>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0" t="s">
        <v>459</v>
      </c>
      <c r="B704" s="480"/>
      <c r="C704" s="480"/>
      <c r="D704" s="480"/>
      <c r="E704" s="480"/>
      <c r="F704" s="480"/>
      <c r="G704" s="274"/>
    </row>
    <row r="705" spans="1:7" ht="21" customHeight="1" x14ac:dyDescent="0.4">
      <c r="A705" s="251">
        <f>B11</f>
        <v>0</v>
      </c>
      <c r="B705" s="114"/>
      <c r="C705" s="135"/>
      <c r="D705" s="273"/>
      <c r="E705" s="273"/>
      <c r="F705" s="273"/>
      <c r="G705" s="274"/>
    </row>
    <row r="706" spans="1:7" ht="21" x14ac:dyDescent="0.4">
      <c r="A706" s="516" t="s">
        <v>28</v>
      </c>
      <c r="B706" s="476" t="s">
        <v>29</v>
      </c>
      <c r="C706" s="476"/>
      <c r="D706" s="450" t="s">
        <v>42</v>
      </c>
      <c r="E706" s="440" t="s">
        <v>266</v>
      </c>
      <c r="F706" s="440" t="s">
        <v>302</v>
      </c>
      <c r="G706" s="274"/>
    </row>
    <row r="707" spans="1:7" ht="21" x14ac:dyDescent="0.4">
      <c r="A707" s="517"/>
      <c r="B707" s="383" t="s">
        <v>32</v>
      </c>
      <c r="C707" s="383" t="s">
        <v>31</v>
      </c>
      <c r="D707" s="450"/>
      <c r="E707" s="440"/>
      <c r="F707" s="440"/>
      <c r="G707" s="274"/>
    </row>
    <row r="708" spans="1:7" s="80" customFormat="1" ht="22.5" x14ac:dyDescent="0.4">
      <c r="A708" s="360"/>
      <c r="B708" s="361"/>
      <c r="C708" s="361"/>
      <c r="D708" s="361"/>
      <c r="E708" s="362"/>
      <c r="F708" s="362"/>
      <c r="G708" s="129"/>
    </row>
    <row r="709" spans="1:7" ht="24.75" x14ac:dyDescent="0.4">
      <c r="A709" s="503" t="s">
        <v>306</v>
      </c>
      <c r="B709" s="504"/>
      <c r="C709" s="504"/>
      <c r="D709" s="504"/>
      <c r="E709" s="504"/>
      <c r="F709" s="505"/>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4"/>
      <c r="C715" s="515"/>
      <c r="D715" s="247">
        <f>SUM(B710:C714)</f>
        <v>0</v>
      </c>
      <c r="E715" s="225"/>
      <c r="F715" s="173"/>
      <c r="G715" s="114"/>
    </row>
    <row r="716" spans="1:7" ht="21" x14ac:dyDescent="0.4">
      <c r="A716" s="130" t="s">
        <v>33</v>
      </c>
      <c r="B716" s="514"/>
      <c r="C716" s="515"/>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3" t="s">
        <v>307</v>
      </c>
      <c r="B718" s="504"/>
      <c r="C718" s="504"/>
      <c r="D718" s="504"/>
      <c r="E718" s="504"/>
      <c r="F718" s="505"/>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1"/>
      <c r="E1" s="531"/>
      <c r="F1" s="531"/>
      <c r="G1" s="53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2" t="s">
        <v>46</v>
      </c>
      <c r="B6" s="532"/>
      <c r="C6" s="532"/>
      <c r="D6" s="532"/>
      <c r="E6" s="532"/>
      <c r="F6" s="532"/>
      <c r="G6" s="92"/>
    </row>
    <row r="7" spans="1:7" s="258" customFormat="1" ht="21.75" customHeight="1" x14ac:dyDescent="0.45">
      <c r="A7" s="533" t="str">
        <f>'Page de garde'!D18</f>
        <v>MANAR CITY</v>
      </c>
      <c r="B7" s="533"/>
      <c r="C7" s="533"/>
      <c r="D7" s="533"/>
      <c r="E7" s="533"/>
      <c r="F7" s="533"/>
      <c r="G7" s="92"/>
    </row>
    <row r="8" spans="1:7" s="258" customFormat="1" ht="24" x14ac:dyDescent="0.45">
      <c r="A8" s="4" t="s">
        <v>39</v>
      </c>
      <c r="B8" s="534" t="str">
        <f>'A1 Exploitation'!B9:F9</f>
        <v>Dr Hend KAMOUN</v>
      </c>
      <c r="C8" s="534"/>
      <c r="D8" s="534"/>
      <c r="E8" s="534"/>
      <c r="F8" s="534"/>
      <c r="G8" s="92"/>
    </row>
    <row r="9" spans="1:7" s="258" customFormat="1" ht="24" x14ac:dyDescent="0.45">
      <c r="A9" s="5" t="s">
        <v>41</v>
      </c>
      <c r="B9" s="535" t="str">
        <f>'A1 Exploitation'!B10:F10</f>
        <v>Directeur du magasin et chefs rayons</v>
      </c>
      <c r="C9" s="535"/>
      <c r="D9" s="535"/>
      <c r="E9" s="535"/>
      <c r="F9" s="535"/>
      <c r="G9" s="92"/>
    </row>
    <row r="10" spans="1:7" s="258" customFormat="1" ht="24" x14ac:dyDescent="0.45">
      <c r="A10" s="4" t="s">
        <v>40</v>
      </c>
      <c r="B10" s="530">
        <f>'A1 Exploitation'!B11:F11</f>
        <v>43537</v>
      </c>
      <c r="C10" s="530"/>
      <c r="D10" s="530"/>
      <c r="E10" s="530"/>
      <c r="F10" s="530"/>
      <c r="G10" s="92"/>
    </row>
    <row r="11" spans="1:7" s="258" customFormat="1" ht="24" x14ac:dyDescent="0.45">
      <c r="A11" s="4" t="s">
        <v>250</v>
      </c>
      <c r="B11" s="536" t="e">
        <f>D199</f>
        <v>#DIV/0!</v>
      </c>
      <c r="C11" s="536"/>
      <c r="D11" s="536"/>
      <c r="E11" s="536"/>
      <c r="F11" s="536"/>
      <c r="G11" s="92"/>
    </row>
    <row r="12" spans="1:7" s="258" customFormat="1" ht="22.5" x14ac:dyDescent="0.45">
      <c r="A12" s="1"/>
      <c r="D12" s="461"/>
      <c r="E12" s="461"/>
      <c r="F12" s="461"/>
      <c r="G12" s="461"/>
    </row>
    <row r="13" spans="1:7" s="258" customFormat="1" ht="11.25" customHeight="1" x14ac:dyDescent="0.3">
      <c r="A13" s="537" t="s">
        <v>28</v>
      </c>
      <c r="B13" s="538" t="s">
        <v>29</v>
      </c>
      <c r="C13" s="538"/>
      <c r="D13" s="538" t="s">
        <v>42</v>
      </c>
      <c r="E13" s="538" t="s">
        <v>160</v>
      </c>
      <c r="F13" s="538" t="s">
        <v>161</v>
      </c>
      <c r="G13" s="80"/>
    </row>
    <row r="14" spans="1:7" s="258" customFormat="1" ht="12.75" customHeight="1" x14ac:dyDescent="0.3">
      <c r="A14" s="537"/>
      <c r="B14" s="22" t="s">
        <v>32</v>
      </c>
      <c r="C14" s="22" t="s">
        <v>31</v>
      </c>
      <c r="D14" s="538"/>
      <c r="E14" s="538"/>
      <c r="F14" s="538"/>
      <c r="G14" s="94"/>
    </row>
    <row r="15" spans="1:7" x14ac:dyDescent="0.3">
      <c r="A15" s="551"/>
      <c r="B15" s="552"/>
      <c r="C15" s="552"/>
      <c r="D15" s="552"/>
      <c r="E15" s="552"/>
      <c r="F15" s="552"/>
    </row>
    <row r="16" spans="1:7" ht="19.5" x14ac:dyDescent="0.4">
      <c r="A16" s="544" t="s">
        <v>0</v>
      </c>
      <c r="B16" s="545"/>
      <c r="C16" s="545"/>
      <c r="D16" s="545"/>
      <c r="E16" s="545"/>
      <c r="F16" s="54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6" t="s">
        <v>34</v>
      </c>
      <c r="B22" s="540"/>
      <c r="C22" s="541"/>
      <c r="D22" s="381">
        <f>SUM(B17:C21)</f>
        <v>0</v>
      </c>
    </row>
    <row r="23" spans="1:7" x14ac:dyDescent="0.3">
      <c r="A23" s="539" t="s">
        <v>251</v>
      </c>
      <c r="B23" s="542"/>
      <c r="C23" s="543"/>
      <c r="D23" s="21" t="e">
        <f>D22/(COUNT(B17:C21)*2)</f>
        <v>#DIV/0!</v>
      </c>
    </row>
    <row r="24" spans="1:7" s="10" customFormat="1" x14ac:dyDescent="0.3">
      <c r="A24" s="14"/>
      <c r="B24" s="15"/>
      <c r="C24" s="15"/>
      <c r="D24" s="16"/>
      <c r="G24" s="93"/>
    </row>
    <row r="25" spans="1:7" ht="19.5" x14ac:dyDescent="0.4">
      <c r="A25" s="547" t="s">
        <v>4</v>
      </c>
      <c r="B25" s="548"/>
      <c r="C25" s="548"/>
      <c r="D25" s="548"/>
      <c r="E25" s="548"/>
      <c r="F25" s="54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9" t="s">
        <v>34</v>
      </c>
      <c r="B33" s="542"/>
      <c r="C33" s="543"/>
      <c r="D33" s="380">
        <f>SUM(B26:C32)</f>
        <v>0</v>
      </c>
    </row>
    <row r="34" spans="1:7" x14ac:dyDescent="0.3">
      <c r="A34" s="539" t="s">
        <v>251</v>
      </c>
      <c r="B34" s="542"/>
      <c r="C34" s="543"/>
      <c r="D34" s="21" t="e">
        <f>D33/(COUNT(B26:C32)*2)</f>
        <v>#DIV/0!</v>
      </c>
    </row>
    <row r="35" spans="1:7" s="10" customFormat="1" x14ac:dyDescent="0.3">
      <c r="A35" s="14"/>
      <c r="B35" s="15"/>
      <c r="C35" s="15"/>
      <c r="D35" s="16"/>
      <c r="G35" s="93"/>
    </row>
    <row r="36" spans="1:7" s="10" customFormat="1" ht="19.5" x14ac:dyDescent="0.4">
      <c r="A36" s="547" t="s">
        <v>180</v>
      </c>
      <c r="B36" s="548"/>
      <c r="C36" s="548"/>
      <c r="D36" s="548"/>
      <c r="E36" s="548"/>
      <c r="F36" s="54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9" t="s">
        <v>34</v>
      </c>
      <c r="B42" s="542"/>
      <c r="C42" s="543"/>
      <c r="D42" s="380">
        <f>SUM(B37:C41)</f>
        <v>0</v>
      </c>
      <c r="E42" s="259"/>
      <c r="F42" s="259"/>
      <c r="G42" s="93"/>
    </row>
    <row r="43" spans="1:7" s="10" customFormat="1" x14ac:dyDescent="0.3">
      <c r="A43" s="539" t="s">
        <v>251</v>
      </c>
      <c r="B43" s="542"/>
      <c r="C43" s="543"/>
      <c r="D43" s="21" t="e">
        <f>D42/(COUNT(B37:C41)*2)</f>
        <v>#DIV/0!</v>
      </c>
      <c r="E43" s="259"/>
      <c r="F43" s="259"/>
      <c r="G43" s="93"/>
    </row>
    <row r="44" spans="1:7" s="10" customFormat="1" x14ac:dyDescent="0.3">
      <c r="A44" s="33"/>
      <c r="B44" s="34"/>
      <c r="C44" s="34"/>
      <c r="D44" s="35"/>
      <c r="G44" s="93"/>
    </row>
    <row r="45" spans="1:7" ht="19.5" x14ac:dyDescent="0.4">
      <c r="A45" s="549" t="s">
        <v>19</v>
      </c>
      <c r="B45" s="550"/>
      <c r="C45" s="550"/>
      <c r="D45" s="550"/>
      <c r="E45" s="550"/>
      <c r="F45" s="55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9" t="s">
        <v>34</v>
      </c>
      <c r="B52" s="542"/>
      <c r="C52" s="543"/>
      <c r="D52" s="380">
        <f>SUM(B46:C51)</f>
        <v>0</v>
      </c>
    </row>
    <row r="53" spans="1:7" x14ac:dyDescent="0.3">
      <c r="A53" s="539" t="s">
        <v>251</v>
      </c>
      <c r="B53" s="542"/>
      <c r="C53" s="543"/>
      <c r="D53" s="21" t="e">
        <f>D52/(COUNT(B46:C51)*2)</f>
        <v>#DIV/0!</v>
      </c>
    </row>
    <row r="54" spans="1:7" s="10" customFormat="1" x14ac:dyDescent="0.3">
      <c r="A54" s="14"/>
      <c r="B54" s="15"/>
      <c r="C54" s="15"/>
      <c r="D54" s="16"/>
      <c r="G54" s="93"/>
    </row>
    <row r="55" spans="1:7" ht="19.5" x14ac:dyDescent="0.4">
      <c r="A55" s="547" t="s">
        <v>8</v>
      </c>
      <c r="B55" s="548"/>
      <c r="C55" s="548"/>
      <c r="D55" s="548"/>
      <c r="E55" s="548"/>
      <c r="F55" s="54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9" t="s">
        <v>34</v>
      </c>
      <c r="B63" s="542"/>
      <c r="C63" s="543"/>
      <c r="D63" s="380">
        <f>SUM(B56:C62)</f>
        <v>0</v>
      </c>
    </row>
    <row r="64" spans="1:7" x14ac:dyDescent="0.3">
      <c r="A64" s="539" t="s">
        <v>251</v>
      </c>
      <c r="B64" s="542"/>
      <c r="C64" s="543"/>
      <c r="D64" s="21" t="e">
        <f>D63/(COUNT(B56:C62)*2)</f>
        <v>#DIV/0!</v>
      </c>
    </row>
    <row r="65" spans="1:7" s="10" customFormat="1" x14ac:dyDescent="0.3">
      <c r="A65" s="14"/>
      <c r="B65" s="15"/>
      <c r="C65" s="15"/>
      <c r="D65" s="16"/>
      <c r="G65" s="93"/>
    </row>
    <row r="66" spans="1:7" ht="19.5" x14ac:dyDescent="0.4">
      <c r="A66" s="547" t="s">
        <v>111</v>
      </c>
      <c r="B66" s="548"/>
      <c r="C66" s="548"/>
      <c r="D66" s="548"/>
      <c r="E66" s="548"/>
      <c r="F66" s="54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9" t="s">
        <v>34</v>
      </c>
      <c r="B84" s="542"/>
      <c r="C84" s="543"/>
      <c r="D84" s="380">
        <f>SUM(B67:C83)</f>
        <v>0</v>
      </c>
    </row>
    <row r="85" spans="1:7" x14ac:dyDescent="0.3">
      <c r="A85" s="539" t="s">
        <v>251</v>
      </c>
      <c r="B85" s="542"/>
      <c r="C85" s="543"/>
      <c r="D85" s="21" t="e">
        <f>D84/(COUNT(B67:C83)*2)</f>
        <v>#DIV/0!</v>
      </c>
    </row>
    <row r="86" spans="1:7" s="10" customFormat="1" x14ac:dyDescent="0.3">
      <c r="A86" s="14"/>
      <c r="B86" s="15"/>
      <c r="C86" s="15"/>
      <c r="D86" s="16"/>
      <c r="G86" s="93"/>
    </row>
    <row r="87" spans="1:7" ht="19.5" x14ac:dyDescent="0.4">
      <c r="A87" s="547" t="s">
        <v>172</v>
      </c>
      <c r="B87" s="548"/>
      <c r="C87" s="548"/>
      <c r="D87" s="548"/>
      <c r="E87" s="548"/>
      <c r="F87" s="54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9" t="s">
        <v>34</v>
      </c>
      <c r="B102" s="542"/>
      <c r="C102" s="543"/>
      <c r="D102" s="380">
        <f>SUM(B88:C101)</f>
        <v>0</v>
      </c>
    </row>
    <row r="103" spans="1:7" x14ac:dyDescent="0.3">
      <c r="A103" s="539" t="s">
        <v>251</v>
      </c>
      <c r="B103" s="542"/>
      <c r="C103" s="54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7" t="s">
        <v>173</v>
      </c>
      <c r="B106" s="548"/>
      <c r="C106" s="548"/>
      <c r="D106" s="548"/>
      <c r="E106" s="548"/>
      <c r="F106" s="54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9" t="s">
        <v>34</v>
      </c>
      <c r="B118" s="542"/>
      <c r="C118" s="543"/>
      <c r="D118" s="380">
        <f>SUM(B107:C117)</f>
        <v>0</v>
      </c>
      <c r="E118" s="259"/>
      <c r="F118" s="259"/>
      <c r="G118" s="93"/>
    </row>
    <row r="119" spans="1:7" s="10" customFormat="1" x14ac:dyDescent="0.3">
      <c r="A119" s="539" t="s">
        <v>251</v>
      </c>
      <c r="B119" s="542"/>
      <c r="C119" s="543"/>
      <c r="D119" s="21" t="e">
        <f>D118/(COUNT(B107:C117)*2)</f>
        <v>#DIV/0!</v>
      </c>
      <c r="E119" s="259"/>
      <c r="F119" s="259"/>
      <c r="G119" s="93"/>
    </row>
    <row r="120" spans="1:7" s="10" customFormat="1" x14ac:dyDescent="0.3">
      <c r="A120" s="14"/>
      <c r="B120" s="15"/>
      <c r="C120" s="15"/>
      <c r="D120" s="16"/>
      <c r="G120" s="93"/>
    </row>
    <row r="121" spans="1:7" ht="19.5" x14ac:dyDescent="0.4">
      <c r="A121" s="547" t="s">
        <v>156</v>
      </c>
      <c r="B121" s="548"/>
      <c r="C121" s="548"/>
      <c r="D121" s="548"/>
      <c r="E121" s="548"/>
      <c r="F121" s="54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9" t="s">
        <v>34</v>
      </c>
      <c r="B133" s="542"/>
      <c r="C133" s="543"/>
      <c r="D133" s="380">
        <f>SUM(B122:C132)</f>
        <v>0</v>
      </c>
    </row>
    <row r="134" spans="1:7" x14ac:dyDescent="0.3">
      <c r="A134" s="539" t="s">
        <v>251</v>
      </c>
      <c r="B134" s="542"/>
      <c r="C134" s="543"/>
      <c r="D134" s="20" t="e">
        <f>D133/(COUNT(B122:C132)*2)</f>
        <v>#DIV/0!</v>
      </c>
    </row>
    <row r="135" spans="1:7" s="10" customFormat="1" x14ac:dyDescent="0.3">
      <c r="A135" s="14"/>
      <c r="B135" s="15"/>
      <c r="C135" s="15"/>
      <c r="D135" s="19"/>
      <c r="G135" s="93"/>
    </row>
    <row r="136" spans="1:7" ht="19.5" x14ac:dyDescent="0.4">
      <c r="A136" s="547" t="s">
        <v>61</v>
      </c>
      <c r="B136" s="548"/>
      <c r="C136" s="548"/>
      <c r="D136" s="548"/>
      <c r="E136" s="548"/>
      <c r="F136" s="54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9" t="s">
        <v>34</v>
      </c>
      <c r="B149" s="542"/>
      <c r="C149" s="543"/>
      <c r="D149" s="380">
        <f>SUM(B137:C148)</f>
        <v>0</v>
      </c>
    </row>
    <row r="150" spans="1:7" x14ac:dyDescent="0.3">
      <c r="A150" s="539" t="s">
        <v>251</v>
      </c>
      <c r="B150" s="542"/>
      <c r="C150" s="543"/>
      <c r="D150" s="21" t="e">
        <f>D149/(COUNT(B137:C148)*2)</f>
        <v>#DIV/0!</v>
      </c>
    </row>
    <row r="151" spans="1:7" s="10" customFormat="1" x14ac:dyDescent="0.3">
      <c r="A151" s="14"/>
      <c r="B151" s="15"/>
      <c r="C151" s="15"/>
      <c r="D151" s="16"/>
      <c r="G151" s="93"/>
    </row>
    <row r="152" spans="1:7" ht="19.5" x14ac:dyDescent="0.4">
      <c r="A152" s="547" t="s">
        <v>178</v>
      </c>
      <c r="B152" s="548"/>
      <c r="C152" s="548"/>
      <c r="D152" s="548"/>
      <c r="E152" s="548"/>
      <c r="F152" s="54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9" t="s">
        <v>34</v>
      </c>
      <c r="B161" s="540"/>
      <c r="C161" s="541"/>
      <c r="D161" s="381">
        <f>SUM(B153:C160)</f>
        <v>0</v>
      </c>
    </row>
    <row r="162" spans="1:7" x14ac:dyDescent="0.3">
      <c r="A162" s="539" t="s">
        <v>251</v>
      </c>
      <c r="B162" s="542"/>
      <c r="C162" s="543"/>
      <c r="D162" s="21" t="e">
        <f>D161/(COUNT(B153:C160)*2)</f>
        <v>#DIV/0!</v>
      </c>
    </row>
    <row r="163" spans="1:7" s="10" customFormat="1" x14ac:dyDescent="0.3">
      <c r="A163" s="14"/>
      <c r="B163" s="15"/>
      <c r="C163" s="17"/>
      <c r="D163" s="18"/>
      <c r="G163" s="93"/>
    </row>
    <row r="164" spans="1:7" ht="19.5" x14ac:dyDescent="0.4">
      <c r="A164" s="547" t="s">
        <v>64</v>
      </c>
      <c r="B164" s="548"/>
      <c r="C164" s="548"/>
      <c r="D164" s="548"/>
      <c r="E164" s="548"/>
      <c r="F164" s="54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9" t="s">
        <v>34</v>
      </c>
      <c r="B169" s="542"/>
      <c r="C169" s="543"/>
      <c r="D169" s="380">
        <f>SUM(B165:C168)</f>
        <v>0</v>
      </c>
    </row>
    <row r="170" spans="1:7" x14ac:dyDescent="0.3">
      <c r="A170" s="539" t="s">
        <v>251</v>
      </c>
      <c r="B170" s="542"/>
      <c r="C170" s="543"/>
      <c r="D170" s="21" t="e">
        <f>D169/(COUNT(B165:C168)*2)</f>
        <v>#DIV/0!</v>
      </c>
    </row>
    <row r="171" spans="1:7" s="10" customFormat="1" x14ac:dyDescent="0.3">
      <c r="A171" s="14"/>
      <c r="B171" s="15"/>
      <c r="C171" s="15"/>
      <c r="D171" s="16"/>
      <c r="G171" s="93"/>
    </row>
    <row r="172" spans="1:7" ht="19.5" x14ac:dyDescent="0.4">
      <c r="A172" s="553" t="s">
        <v>15</v>
      </c>
      <c r="B172" s="554"/>
      <c r="C172" s="554"/>
      <c r="D172" s="554"/>
      <c r="E172" s="554"/>
      <c r="F172" s="554"/>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9" t="s">
        <v>34</v>
      </c>
      <c r="B177" s="542"/>
      <c r="C177" s="543"/>
      <c r="D177" s="380">
        <f>SUM(B173:C176)</f>
        <v>0</v>
      </c>
    </row>
    <row r="178" spans="1:7" x14ac:dyDescent="0.3">
      <c r="A178" s="539" t="s">
        <v>251</v>
      </c>
      <c r="B178" s="542"/>
      <c r="C178" s="543"/>
      <c r="D178" s="21" t="e">
        <f>D177/(COUNT(B173:C176)*2)</f>
        <v>#DIV/0!</v>
      </c>
    </row>
    <row r="179" spans="1:7" s="10" customFormat="1" x14ac:dyDescent="0.3">
      <c r="A179" s="14"/>
      <c r="B179" s="15"/>
      <c r="C179" s="15"/>
      <c r="D179" s="16"/>
      <c r="G179" s="93"/>
    </row>
    <row r="180" spans="1:7" ht="19.5" x14ac:dyDescent="0.4">
      <c r="A180" s="547" t="s">
        <v>65</v>
      </c>
      <c r="B180" s="548"/>
      <c r="C180" s="548"/>
      <c r="D180" s="548"/>
      <c r="E180" s="548"/>
      <c r="F180" s="54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9" t="s">
        <v>34</v>
      </c>
      <c r="B186" s="542"/>
      <c r="C186" s="543"/>
      <c r="D186" s="380">
        <f>SUM(B181:C185)</f>
        <v>0</v>
      </c>
    </row>
    <row r="187" spans="1:7" x14ac:dyDescent="0.3">
      <c r="A187" s="539" t="s">
        <v>251</v>
      </c>
      <c r="B187" s="542"/>
      <c r="C187" s="543"/>
      <c r="D187" s="21" t="e">
        <f>D186/(COUNT(B181:C185)*2)</f>
        <v>#DIV/0!</v>
      </c>
    </row>
    <row r="188" spans="1:7" s="10" customFormat="1" x14ac:dyDescent="0.3">
      <c r="A188" s="14"/>
      <c r="B188" s="15"/>
      <c r="C188" s="15"/>
      <c r="D188" s="16"/>
      <c r="G188" s="93"/>
    </row>
    <row r="189" spans="1:7" ht="19.5" x14ac:dyDescent="0.4">
      <c r="A189" s="547" t="s">
        <v>177</v>
      </c>
      <c r="B189" s="548"/>
      <c r="C189" s="548"/>
      <c r="D189" s="548"/>
      <c r="E189" s="548"/>
      <c r="F189" s="54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9" t="s">
        <v>34</v>
      </c>
      <c r="B194" s="542"/>
      <c r="C194" s="543"/>
      <c r="D194" s="40">
        <f>SUM(B190:C193)</f>
        <v>0</v>
      </c>
    </row>
    <row r="195" spans="1:6" x14ac:dyDescent="0.3">
      <c r="A195" s="539" t="s">
        <v>251</v>
      </c>
      <c r="B195" s="542"/>
      <c r="C195" s="543"/>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375" zoomScaleNormal="100" zoomScaleSheetLayoutView="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1"/>
      <c r="E1" s="461"/>
      <c r="F1" s="461"/>
      <c r="G1" s="46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2" t="s">
        <v>151</v>
      </c>
      <c r="B7" s="462"/>
      <c r="C7" s="462"/>
      <c r="D7" s="462"/>
      <c r="E7" s="462"/>
      <c r="F7" s="462"/>
      <c r="G7" s="111"/>
    </row>
    <row r="8" spans="1:7" ht="22.5" x14ac:dyDescent="0.45">
      <c r="A8" s="463" t="str">
        <f>'Page de garde'!D18</f>
        <v>MANAR CITY</v>
      </c>
      <c r="B8" s="463"/>
      <c r="C8" s="463"/>
      <c r="D8" s="463"/>
      <c r="E8" s="463"/>
      <c r="F8" s="463"/>
      <c r="G8" s="111"/>
    </row>
    <row r="9" spans="1:7" ht="22.5" x14ac:dyDescent="0.45">
      <c r="A9" s="112" t="s">
        <v>39</v>
      </c>
      <c r="B9" s="464"/>
      <c r="C9" s="464"/>
      <c r="D9" s="464"/>
      <c r="E9" s="464"/>
      <c r="F9" s="464"/>
      <c r="G9" s="111"/>
    </row>
    <row r="10" spans="1:7" ht="22.5" x14ac:dyDescent="0.45">
      <c r="A10" s="113" t="s">
        <v>41</v>
      </c>
      <c r="B10" s="465"/>
      <c r="C10" s="465"/>
      <c r="D10" s="465"/>
      <c r="E10" s="465"/>
      <c r="F10" s="465"/>
      <c r="G10" s="111"/>
    </row>
    <row r="11" spans="1:7" ht="22.5" x14ac:dyDescent="0.45">
      <c r="A11" s="112" t="s">
        <v>40</v>
      </c>
      <c r="B11" s="460"/>
      <c r="C11" s="460"/>
      <c r="D11" s="460"/>
      <c r="E11" s="460"/>
      <c r="F11" s="460"/>
      <c r="G11" s="111"/>
    </row>
    <row r="12" spans="1:7" ht="22.5" x14ac:dyDescent="0.45">
      <c r="A12" s="112" t="s">
        <v>200</v>
      </c>
      <c r="B12" s="466" t="e">
        <f>D730</f>
        <v>#DIV/0!</v>
      </c>
      <c r="C12" s="466"/>
      <c r="D12" s="466"/>
      <c r="E12" s="466"/>
      <c r="F12" s="466"/>
      <c r="G12" s="111"/>
    </row>
    <row r="13" spans="1:7" ht="22.5" x14ac:dyDescent="0.45">
      <c r="A13" s="110"/>
      <c r="B13" s="108"/>
      <c r="C13" s="108"/>
      <c r="D13" s="461"/>
      <c r="E13" s="461"/>
      <c r="F13" s="461"/>
      <c r="G13" s="46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9" t="s">
        <v>28</v>
      </c>
      <c r="B17" s="450" t="s">
        <v>29</v>
      </c>
      <c r="C17" s="450"/>
      <c r="D17" s="450" t="s">
        <v>42</v>
      </c>
      <c r="E17" s="440" t="s">
        <v>266</v>
      </c>
      <c r="F17" s="440" t="s">
        <v>300</v>
      </c>
      <c r="G17" s="114"/>
    </row>
    <row r="18" spans="1:8" ht="16.5" customHeight="1" x14ac:dyDescent="0.4">
      <c r="A18" s="449"/>
      <c r="B18" s="118" t="s">
        <v>32</v>
      </c>
      <c r="C18" s="118" t="s">
        <v>31</v>
      </c>
      <c r="D18" s="450"/>
      <c r="E18" s="440"/>
      <c r="F18" s="44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5" t="s">
        <v>16</v>
      </c>
      <c r="B29" s="556"/>
      <c r="C29" s="556"/>
      <c r="D29" s="556"/>
      <c r="E29" s="556"/>
      <c r="F29" s="556"/>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5" t="s">
        <v>311</v>
      </c>
      <c r="B38" s="556"/>
      <c r="C38" s="556"/>
      <c r="D38" s="556"/>
      <c r="E38" s="556"/>
      <c r="F38" s="556"/>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3"/>
      <c r="B49" s="443"/>
      <c r="C49" s="443"/>
      <c r="D49" s="443"/>
      <c r="E49" s="443"/>
      <c r="F49" s="443"/>
      <c r="G49" s="44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9" t="s">
        <v>28</v>
      </c>
      <c r="B52" s="450" t="s">
        <v>29</v>
      </c>
      <c r="C52" s="450"/>
      <c r="D52" s="450" t="s">
        <v>42</v>
      </c>
      <c r="E52" s="440" t="s">
        <v>266</v>
      </c>
      <c r="F52" s="440" t="s">
        <v>302</v>
      </c>
      <c r="G52" s="129"/>
    </row>
    <row r="53" spans="1:7" ht="21" x14ac:dyDescent="0.4">
      <c r="A53" s="449"/>
      <c r="B53" s="118" t="s">
        <v>32</v>
      </c>
      <c r="C53" s="118" t="s">
        <v>31</v>
      </c>
      <c r="D53" s="450"/>
      <c r="E53" s="440"/>
      <c r="F53" s="44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8"/>
      <c r="B64" s="519"/>
      <c r="C64" s="519"/>
      <c r="D64" s="519"/>
      <c r="E64" s="519"/>
      <c r="F64" s="519"/>
      <c r="G64" s="519"/>
    </row>
    <row r="65" spans="1:7" ht="43.5" customHeight="1" x14ac:dyDescent="0.4">
      <c r="A65" s="452" t="s">
        <v>351</v>
      </c>
      <c r="B65" s="452"/>
      <c r="C65" s="452"/>
      <c r="D65" s="452"/>
      <c r="E65" s="452"/>
      <c r="F65" s="45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8"/>
      <c r="B83" s="468"/>
      <c r="C83" s="468"/>
      <c r="D83" s="468"/>
      <c r="E83" s="468"/>
      <c r="F83" s="468"/>
      <c r="G83" s="468"/>
    </row>
    <row r="84" spans="1:7" ht="45" customHeight="1" x14ac:dyDescent="0.45">
      <c r="A84" s="453" t="s">
        <v>352</v>
      </c>
      <c r="B84" s="453"/>
      <c r="C84" s="453"/>
      <c r="D84" s="453"/>
      <c r="E84" s="453"/>
      <c r="F84" s="45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2"/>
      <c r="B103" s="520"/>
      <c r="C103" s="520"/>
      <c r="D103" s="520"/>
      <c r="E103" s="520"/>
      <c r="F103" s="526"/>
      <c r="G103" s="173"/>
    </row>
    <row r="104" spans="1:7" s="80" customFormat="1" ht="46.5" customHeight="1" x14ac:dyDescent="0.4">
      <c r="A104" s="452" t="s">
        <v>353</v>
      </c>
      <c r="B104" s="452"/>
      <c r="C104" s="452"/>
      <c r="D104" s="452"/>
      <c r="E104" s="452"/>
      <c r="F104" s="45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7"/>
      <c r="B111" s="528"/>
      <c r="C111" s="528"/>
      <c r="D111" s="528"/>
      <c r="E111" s="528"/>
      <c r="F111" s="529"/>
      <c r="G111" s="129"/>
    </row>
    <row r="112" spans="1:7" s="80" customFormat="1" ht="39.75" customHeight="1" x14ac:dyDescent="0.4">
      <c r="A112" s="452" t="s">
        <v>390</v>
      </c>
      <c r="B112" s="452"/>
      <c r="C112" s="452"/>
      <c r="D112" s="452"/>
      <c r="E112" s="452"/>
      <c r="F112" s="45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20"/>
      <c r="B120" s="520"/>
      <c r="C120" s="520"/>
      <c r="D120" s="520"/>
      <c r="E120" s="520"/>
      <c r="F120" s="520"/>
      <c r="G120" s="173"/>
    </row>
    <row r="121" spans="1:7" ht="22.5" x14ac:dyDescent="0.4">
      <c r="A121" s="452" t="s">
        <v>311</v>
      </c>
      <c r="B121" s="452"/>
      <c r="C121" s="452"/>
      <c r="D121" s="452"/>
      <c r="E121" s="452"/>
      <c r="F121" s="45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1"/>
      <c r="B132" s="521"/>
      <c r="C132" s="521"/>
      <c r="D132" s="521"/>
      <c r="E132" s="521"/>
      <c r="F132" s="521"/>
      <c r="G132" s="114"/>
    </row>
    <row r="133" spans="1:16384" ht="22.5" customHeight="1" x14ac:dyDescent="0.4">
      <c r="A133" s="454" t="s">
        <v>424</v>
      </c>
      <c r="B133" s="454"/>
      <c r="C133" s="454"/>
      <c r="D133" s="454"/>
      <c r="E133" s="454"/>
      <c r="F133" s="454"/>
      <c r="G133" s="114"/>
    </row>
    <row r="134" spans="1:16384" ht="22.5" customHeight="1" x14ac:dyDescent="0.4">
      <c r="A134" s="455"/>
      <c r="B134" s="455"/>
      <c r="C134" s="455"/>
      <c r="D134" s="455"/>
      <c r="E134" s="455"/>
      <c r="F134" s="455"/>
      <c r="G134" s="114"/>
    </row>
    <row r="135" spans="1:16384" s="326" customFormat="1" ht="22.5" customHeight="1" x14ac:dyDescent="0.25">
      <c r="A135" s="449" t="s">
        <v>28</v>
      </c>
      <c r="B135" s="450" t="s">
        <v>29</v>
      </c>
      <c r="C135" s="450"/>
      <c r="D135" s="450" t="s">
        <v>42</v>
      </c>
      <c r="E135" s="440" t="s">
        <v>266</v>
      </c>
      <c r="F135" s="440" t="s">
        <v>302</v>
      </c>
    </row>
    <row r="136" spans="1:16384" s="326" customFormat="1" ht="22.5" customHeight="1" x14ac:dyDescent="0.25">
      <c r="A136" s="449"/>
      <c r="B136" s="118" t="s">
        <v>32</v>
      </c>
      <c r="C136" s="118" t="s">
        <v>31</v>
      </c>
      <c r="D136" s="450"/>
      <c r="E136" s="440"/>
      <c r="F136" s="440"/>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56" t="s">
        <v>461</v>
      </c>
      <c r="B139" s="456"/>
      <c r="C139" s="456"/>
      <c r="D139" s="456"/>
      <c r="E139" s="456"/>
      <c r="F139" s="456"/>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1" t="s">
        <v>350</v>
      </c>
      <c r="B147" s="481"/>
      <c r="C147" s="481"/>
      <c r="D147" s="481"/>
      <c r="E147" s="481"/>
      <c r="F147" s="481"/>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2"/>
      <c r="B165" s="520"/>
      <c r="C165" s="520"/>
      <c r="D165" s="520"/>
      <c r="E165" s="520"/>
      <c r="F165" s="520"/>
      <c r="G165" s="114"/>
    </row>
    <row r="166" spans="1:7" ht="32.25" customHeight="1" x14ac:dyDescent="0.4">
      <c r="A166" s="456" t="s">
        <v>462</v>
      </c>
      <c r="B166" s="456"/>
      <c r="C166" s="456"/>
      <c r="D166" s="456"/>
      <c r="E166" s="456"/>
      <c r="F166" s="456"/>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23"/>
      <c r="B176" s="524"/>
      <c r="C176" s="524"/>
      <c r="D176" s="524"/>
      <c r="E176" s="524"/>
      <c r="F176" s="524"/>
      <c r="G176" s="114"/>
    </row>
    <row r="177" spans="1:7" ht="32.25" customHeight="1" x14ac:dyDescent="0.4">
      <c r="A177" s="456" t="s">
        <v>311</v>
      </c>
      <c r="B177" s="456"/>
      <c r="C177" s="456"/>
      <c r="D177" s="456"/>
      <c r="E177" s="456"/>
      <c r="F177" s="456"/>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82"/>
      <c r="C186" s="483"/>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25"/>
      <c r="B188" s="525"/>
      <c r="C188" s="525"/>
      <c r="D188" s="525"/>
      <c r="E188" s="525"/>
      <c r="F188" s="52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9" t="s">
        <v>28</v>
      </c>
      <c r="B191" s="450" t="s">
        <v>29</v>
      </c>
      <c r="C191" s="450"/>
      <c r="D191" s="450" t="s">
        <v>42</v>
      </c>
      <c r="E191" s="440" t="s">
        <v>266</v>
      </c>
      <c r="F191" s="440" t="s">
        <v>302</v>
      </c>
      <c r="G191" s="114"/>
    </row>
    <row r="192" spans="1:7" ht="21" x14ac:dyDescent="0.4">
      <c r="A192" s="449"/>
      <c r="B192" s="118" t="s">
        <v>32</v>
      </c>
      <c r="C192" s="118" t="s">
        <v>31</v>
      </c>
      <c r="D192" s="450"/>
      <c r="E192" s="440"/>
      <c r="F192" s="44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7" t="s">
        <v>34</v>
      </c>
      <c r="B203" s="458"/>
      <c r="C203" s="45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3"/>
      <c r="B205" s="443"/>
      <c r="C205" s="443"/>
      <c r="D205" s="443"/>
      <c r="E205" s="443"/>
      <c r="F205" s="44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7" t="s">
        <v>34</v>
      </c>
      <c r="B227" s="458"/>
      <c r="C227" s="45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3"/>
      <c r="B229" s="443"/>
      <c r="C229" s="443"/>
      <c r="D229" s="443"/>
      <c r="E229" s="443"/>
      <c r="F229" s="44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6" t="s">
        <v>311</v>
      </c>
      <c r="B236" s="447"/>
      <c r="C236" s="447"/>
      <c r="D236" s="44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57" t="s">
        <v>34</v>
      </c>
      <c r="B245" s="458"/>
      <c r="C245" s="45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3"/>
      <c r="B250" s="443"/>
      <c r="C250" s="443"/>
      <c r="D250" s="443"/>
      <c r="E250" s="443"/>
      <c r="F250" s="44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9" t="s">
        <v>28</v>
      </c>
      <c r="B253" s="450" t="s">
        <v>29</v>
      </c>
      <c r="C253" s="450"/>
      <c r="D253" s="450" t="s">
        <v>42</v>
      </c>
      <c r="E253" s="440" t="s">
        <v>266</v>
      </c>
      <c r="F253" s="440" t="s">
        <v>302</v>
      </c>
      <c r="G253" s="129"/>
    </row>
    <row r="254" spans="1:7" ht="21" x14ac:dyDescent="0.4">
      <c r="A254" s="449"/>
      <c r="B254" s="118" t="s">
        <v>32</v>
      </c>
      <c r="C254" s="118" t="s">
        <v>31</v>
      </c>
      <c r="D254" s="450"/>
      <c r="E254" s="440"/>
      <c r="F254" s="44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7" t="s">
        <v>34</v>
      </c>
      <c r="B265" s="458"/>
      <c r="C265" s="459"/>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3"/>
      <c r="B290" s="493"/>
      <c r="C290" s="493"/>
      <c r="D290" s="493"/>
      <c r="E290" s="493"/>
      <c r="F290" s="493"/>
      <c r="G290" s="129"/>
    </row>
    <row r="291" spans="1:7" s="80" customFormat="1" ht="31.5" customHeight="1" x14ac:dyDescent="0.4">
      <c r="A291" s="451" t="s">
        <v>311</v>
      </c>
      <c r="B291" s="451"/>
      <c r="C291" s="451"/>
      <c r="D291" s="451"/>
      <c r="E291" s="451"/>
      <c r="F291" s="451"/>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9" t="s">
        <v>28</v>
      </c>
      <c r="B308" s="450" t="s">
        <v>29</v>
      </c>
      <c r="C308" s="450"/>
      <c r="D308" s="450" t="s">
        <v>42</v>
      </c>
      <c r="E308" s="440" t="s">
        <v>266</v>
      </c>
      <c r="F308" s="440" t="s">
        <v>302</v>
      </c>
      <c r="G308" s="129"/>
    </row>
    <row r="309" spans="1:7" ht="21" x14ac:dyDescent="0.4">
      <c r="A309" s="449"/>
      <c r="B309" s="118" t="s">
        <v>32</v>
      </c>
      <c r="C309" s="118" t="s">
        <v>31</v>
      </c>
      <c r="D309" s="450"/>
      <c r="E309" s="440"/>
      <c r="F309" s="44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5"/>
      <c r="B357" s="445"/>
      <c r="C357" s="445"/>
      <c r="D357" s="445"/>
      <c r="E357" s="445"/>
      <c r="F357" s="445"/>
      <c r="G357" s="445"/>
    </row>
    <row r="358" spans="1:7" ht="32.25" customHeight="1" x14ac:dyDescent="0.4">
      <c r="A358" s="471" t="s">
        <v>311</v>
      </c>
      <c r="B358" s="471"/>
      <c r="C358" s="471"/>
      <c r="D358" s="471"/>
      <c r="E358" s="471"/>
      <c r="F358" s="471"/>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9" t="s">
        <v>28</v>
      </c>
      <c r="B375" s="450" t="s">
        <v>29</v>
      </c>
      <c r="C375" s="450"/>
      <c r="D375" s="450" t="s">
        <v>42</v>
      </c>
      <c r="E375" s="440" t="s">
        <v>266</v>
      </c>
      <c r="F375" s="440" t="s">
        <v>302</v>
      </c>
      <c r="G375" s="173"/>
    </row>
    <row r="376" spans="1:7" s="260" customFormat="1" ht="21" x14ac:dyDescent="0.4">
      <c r="A376" s="449"/>
      <c r="B376" s="118" t="s">
        <v>32</v>
      </c>
      <c r="C376" s="118" t="s">
        <v>31</v>
      </c>
      <c r="D376" s="450"/>
      <c r="E376" s="440"/>
      <c r="F376" s="440"/>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7"/>
      <c r="B415" s="468"/>
      <c r="C415" s="468"/>
      <c r="D415" s="468"/>
      <c r="E415" s="468"/>
      <c r="F415" s="468"/>
      <c r="G415" s="468"/>
    </row>
    <row r="416" spans="1:7" s="260" customFormat="1" ht="24.75" x14ac:dyDescent="0.4">
      <c r="A416" s="436" t="s">
        <v>320</v>
      </c>
      <c r="B416" s="436"/>
      <c r="C416" s="436"/>
      <c r="D416" s="436"/>
      <c r="E416" s="436"/>
      <c r="F416" s="43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9" t="s">
        <v>28</v>
      </c>
      <c r="B433" s="450" t="s">
        <v>29</v>
      </c>
      <c r="C433" s="450"/>
      <c r="D433" s="450" t="s">
        <v>42</v>
      </c>
      <c r="E433" s="440" t="s">
        <v>266</v>
      </c>
      <c r="F433" s="440" t="s">
        <v>302</v>
      </c>
      <c r="G433" s="129"/>
    </row>
    <row r="434" spans="1:7" ht="21" x14ac:dyDescent="0.4">
      <c r="A434" s="449"/>
      <c r="B434" s="118" t="s">
        <v>32</v>
      </c>
      <c r="C434" s="118" t="s">
        <v>31</v>
      </c>
      <c r="D434" s="450"/>
      <c r="E434" s="440"/>
      <c r="F434" s="44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6" t="s">
        <v>311</v>
      </c>
      <c r="B464" s="436"/>
      <c r="C464" s="436"/>
      <c r="D464" s="436"/>
      <c r="E464" s="436"/>
      <c r="F464" s="43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4" t="s">
        <v>425</v>
      </c>
      <c r="B478" s="474"/>
      <c r="C478" s="474"/>
      <c r="D478" s="474"/>
      <c r="E478" s="474"/>
      <c r="F478" s="474"/>
      <c r="G478" s="114"/>
    </row>
    <row r="479" spans="1:7" ht="21" customHeight="1" x14ac:dyDescent="0.4">
      <c r="A479" s="234">
        <f>B11</f>
        <v>0</v>
      </c>
      <c r="F479" s="258"/>
      <c r="G479" s="114"/>
    </row>
    <row r="480" spans="1:7" ht="21" x14ac:dyDescent="0.4">
      <c r="A480" s="437" t="s">
        <v>28</v>
      </c>
      <c r="B480" s="438" t="s">
        <v>29</v>
      </c>
      <c r="C480" s="438"/>
      <c r="D480" s="438" t="s">
        <v>42</v>
      </c>
      <c r="E480" s="439" t="s">
        <v>266</v>
      </c>
      <c r="F480" s="439" t="s">
        <v>302</v>
      </c>
      <c r="G480" s="114"/>
    </row>
    <row r="481" spans="1:7" ht="21" x14ac:dyDescent="0.4">
      <c r="A481" s="437"/>
      <c r="B481" s="320" t="s">
        <v>32</v>
      </c>
      <c r="C481" s="320" t="s">
        <v>31</v>
      </c>
      <c r="D481" s="438"/>
      <c r="E481" s="439"/>
      <c r="F481" s="439"/>
      <c r="G481" s="114"/>
    </row>
    <row r="482" spans="1:7" s="260" customFormat="1" ht="22.5" x14ac:dyDescent="0.4">
      <c r="A482" s="367"/>
      <c r="B482" s="368"/>
      <c r="C482" s="368"/>
      <c r="D482" s="368"/>
      <c r="E482" s="354"/>
      <c r="F482" s="354"/>
      <c r="G482" s="173"/>
    </row>
    <row r="483" spans="1:7" s="260" customFormat="1" ht="24.75" x14ac:dyDescent="0.4">
      <c r="A483" s="513" t="s">
        <v>52</v>
      </c>
      <c r="B483" s="513"/>
      <c r="C483" s="513"/>
      <c r="D483" s="513"/>
      <c r="E483" s="513"/>
      <c r="F483" s="513"/>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1" t="s">
        <v>463</v>
      </c>
      <c r="B491" s="512"/>
      <c r="C491" s="512"/>
      <c r="D491" s="512"/>
      <c r="E491" s="512"/>
      <c r="F491" s="51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5" t="s">
        <v>23</v>
      </c>
      <c r="B505" s="486"/>
      <c r="C505" s="486"/>
      <c r="D505" s="486"/>
      <c r="E505" s="486"/>
      <c r="F505" s="487"/>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9"/>
      <c r="B517" s="469"/>
      <c r="C517" s="469"/>
      <c r="D517" s="469"/>
      <c r="E517" s="469"/>
      <c r="F517" s="469"/>
      <c r="G517" s="469"/>
    </row>
    <row r="518" spans="1:7" ht="26.25" customHeight="1" x14ac:dyDescent="0.5">
      <c r="A518" s="369" t="s">
        <v>311</v>
      </c>
      <c r="B518" s="470"/>
      <c r="C518" s="470"/>
      <c r="D518" s="470"/>
      <c r="E518" s="470"/>
      <c r="F518" s="470"/>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75" t="s">
        <v>97</v>
      </c>
      <c r="B530" s="475"/>
      <c r="C530" s="475"/>
      <c r="D530" s="475"/>
      <c r="E530" s="475"/>
      <c r="F530" s="475"/>
      <c r="G530" s="114"/>
    </row>
    <row r="531" spans="1:7" ht="22.5" customHeight="1" x14ac:dyDescent="0.4">
      <c r="A531" s="234">
        <f>B11</f>
        <v>0</v>
      </c>
      <c r="B531" s="114"/>
      <c r="C531" s="135"/>
      <c r="D531" s="137"/>
      <c r="E531" s="137"/>
      <c r="F531" s="137"/>
      <c r="G531" s="114"/>
    </row>
    <row r="532" spans="1:7" ht="21" x14ac:dyDescent="0.4">
      <c r="A532" s="488" t="s">
        <v>28</v>
      </c>
      <c r="B532" s="476" t="s">
        <v>29</v>
      </c>
      <c r="C532" s="490"/>
      <c r="D532" s="450" t="s">
        <v>42</v>
      </c>
      <c r="E532" s="440" t="s">
        <v>266</v>
      </c>
      <c r="F532" s="440" t="s">
        <v>302</v>
      </c>
      <c r="G532" s="114"/>
    </row>
    <row r="533" spans="1:7" ht="21" x14ac:dyDescent="0.4">
      <c r="A533" s="489"/>
      <c r="B533" s="315" t="s">
        <v>32</v>
      </c>
      <c r="C533" s="316" t="s">
        <v>31</v>
      </c>
      <c r="D533" s="450"/>
      <c r="E533" s="440"/>
      <c r="F533" s="440"/>
      <c r="G533" s="114"/>
    </row>
    <row r="534" spans="1:7" s="80" customFormat="1" ht="22.5" x14ac:dyDescent="0.4">
      <c r="A534" s="365"/>
      <c r="B534" s="366"/>
      <c r="C534" s="366"/>
      <c r="D534" s="361"/>
      <c r="E534" s="362"/>
      <c r="F534" s="362"/>
      <c r="G534" s="129"/>
    </row>
    <row r="535" spans="1:7" ht="24.75" x14ac:dyDescent="0.4">
      <c r="A535" s="370" t="s">
        <v>17</v>
      </c>
      <c r="B535" s="317"/>
      <c r="C535" s="472"/>
      <c r="D535" s="472"/>
      <c r="E535" s="472"/>
      <c r="F535" s="473"/>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7" t="s">
        <v>34</v>
      </c>
      <c r="B542" s="458"/>
      <c r="C542" s="459"/>
      <c r="D542" s="407">
        <f>SUM(B536:C541)</f>
        <v>0</v>
      </c>
      <c r="E542" s="248"/>
      <c r="F542" s="248"/>
      <c r="G542" s="114"/>
    </row>
    <row r="543" spans="1:7" ht="21" customHeight="1" x14ac:dyDescent="0.4">
      <c r="A543" s="457" t="s">
        <v>33</v>
      </c>
      <c r="B543" s="458"/>
      <c r="C543" s="459"/>
      <c r="D543" s="388" t="e">
        <f>D542/(COUNT(B536:C541)*2)</f>
        <v>#DIV/0!</v>
      </c>
      <c r="E543" s="248"/>
      <c r="F543" s="248"/>
      <c r="G543" s="114"/>
    </row>
    <row r="544" spans="1:7" ht="21" x14ac:dyDescent="0.4">
      <c r="A544" s="443"/>
      <c r="B544" s="443"/>
      <c r="C544" s="443"/>
      <c r="D544" s="443"/>
      <c r="E544" s="443"/>
      <c r="F544" s="44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44"/>
      <c r="B556" s="445"/>
      <c r="C556" s="445"/>
      <c r="D556" s="445"/>
      <c r="E556" s="445"/>
      <c r="F556" s="445"/>
      <c r="G556" s="445"/>
    </row>
    <row r="557" spans="1:7" ht="35.25" customHeight="1" x14ac:dyDescent="0.4">
      <c r="A557" s="371" t="s">
        <v>311</v>
      </c>
      <c r="B557" s="337"/>
      <c r="C557" s="509"/>
      <c r="D557" s="509"/>
      <c r="E557" s="509"/>
      <c r="F557" s="510"/>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41" t="s">
        <v>34</v>
      </c>
      <c r="B566" s="441"/>
      <c r="C566" s="442"/>
      <c r="D566" s="378">
        <f>SUM(B558:C565,B546:C555)</f>
        <v>0</v>
      </c>
      <c r="E566" s="108"/>
      <c r="F566" s="114"/>
      <c r="G566" s="114"/>
    </row>
    <row r="567" spans="1:7" ht="21" x14ac:dyDescent="0.4">
      <c r="A567" s="441" t="s">
        <v>33</v>
      </c>
      <c r="B567" s="441"/>
      <c r="C567" s="44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3"/>
      <c r="B572" s="443"/>
      <c r="C572" s="443"/>
      <c r="D572" s="443"/>
      <c r="E572" s="443"/>
      <c r="F572" s="443"/>
      <c r="G572" s="114"/>
    </row>
    <row r="573" spans="1:7" ht="22.5" x14ac:dyDescent="0.45">
      <c r="A573" s="435" t="s">
        <v>19</v>
      </c>
      <c r="B573" s="435"/>
      <c r="C573" s="435"/>
      <c r="D573" s="435"/>
      <c r="E573" s="435"/>
      <c r="F573" s="435"/>
      <c r="G573" s="114"/>
    </row>
    <row r="574" spans="1:7" ht="22.5" x14ac:dyDescent="0.4">
      <c r="A574" s="243">
        <f>B11</f>
        <v>0</v>
      </c>
      <c r="B574" s="114"/>
      <c r="C574" s="135"/>
      <c r="D574" s="356"/>
      <c r="E574" s="356"/>
      <c r="F574" s="356"/>
      <c r="G574" s="114"/>
    </row>
    <row r="575" spans="1:7" ht="21" x14ac:dyDescent="0.4">
      <c r="A575" s="437" t="s">
        <v>28</v>
      </c>
      <c r="B575" s="438" t="s">
        <v>29</v>
      </c>
      <c r="C575" s="438"/>
      <c r="D575" s="438" t="s">
        <v>42</v>
      </c>
      <c r="E575" s="439" t="s">
        <v>266</v>
      </c>
      <c r="F575" s="439" t="s">
        <v>302</v>
      </c>
      <c r="G575" s="114"/>
    </row>
    <row r="576" spans="1:7" ht="21" x14ac:dyDescent="0.4">
      <c r="A576" s="437"/>
      <c r="B576" s="320" t="s">
        <v>32</v>
      </c>
      <c r="C576" s="320" t="s">
        <v>31</v>
      </c>
      <c r="D576" s="438"/>
      <c r="E576" s="439"/>
      <c r="F576" s="439"/>
      <c r="G576" s="129"/>
    </row>
    <row r="577" spans="1:7" s="80" customFormat="1" ht="22.5" x14ac:dyDescent="0.4">
      <c r="A577" s="372"/>
      <c r="B577" s="373"/>
      <c r="C577" s="373"/>
      <c r="D577" s="373"/>
      <c r="E577" s="341"/>
      <c r="F577" s="374"/>
      <c r="G577" s="129"/>
    </row>
    <row r="578" spans="1:7" ht="24.75" x14ac:dyDescent="0.4">
      <c r="A578" s="497" t="s">
        <v>10</v>
      </c>
      <c r="B578" s="498"/>
      <c r="C578" s="498"/>
      <c r="D578" s="498"/>
      <c r="E578" s="498"/>
      <c r="F578" s="49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1" t="s">
        <v>34</v>
      </c>
      <c r="B588" s="441"/>
      <c r="C588" s="442"/>
      <c r="D588" s="378">
        <f>SUM(B579:C587)</f>
        <v>0</v>
      </c>
      <c r="E588" s="108"/>
      <c r="F588" s="114"/>
      <c r="G588" s="114"/>
    </row>
    <row r="589" spans="1:7" ht="21" x14ac:dyDescent="0.4">
      <c r="A589" s="441" t="s">
        <v>33</v>
      </c>
      <c r="B589" s="441"/>
      <c r="C589" s="44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0" t="s">
        <v>23</v>
      </c>
      <c r="B591" s="501"/>
      <c r="C591" s="501"/>
      <c r="D591" s="501"/>
      <c r="E591" s="501"/>
      <c r="F591" s="50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41" t="s">
        <v>34</v>
      </c>
      <c r="B606" s="441"/>
      <c r="C606" s="442"/>
      <c r="D606" s="378">
        <f>SUM(B592:C605)</f>
        <v>0</v>
      </c>
      <c r="E606" s="108"/>
      <c r="F606" s="114"/>
      <c r="G606" s="114"/>
    </row>
    <row r="607" spans="1:7" ht="21" x14ac:dyDescent="0.4">
      <c r="A607" s="441" t="s">
        <v>33</v>
      </c>
      <c r="B607" s="441"/>
      <c r="C607" s="44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6" t="s">
        <v>170</v>
      </c>
      <c r="B610" s="507"/>
      <c r="C610" s="508"/>
      <c r="D610" s="154" t="e">
        <f>D609/(COUNT(B579:C587,B592:C605)*2)</f>
        <v>#DIV/0!</v>
      </c>
      <c r="E610" s="108"/>
      <c r="F610" s="114"/>
      <c r="G610" s="129"/>
    </row>
    <row r="611" spans="1:7" ht="21" x14ac:dyDescent="0.4">
      <c r="A611" s="155"/>
      <c r="B611" s="114"/>
      <c r="C611" s="135"/>
      <c r="G611" s="129"/>
    </row>
    <row r="612" spans="1:7" ht="19.5" customHeight="1" x14ac:dyDescent="0.45">
      <c r="A612" s="435" t="s">
        <v>8</v>
      </c>
      <c r="B612" s="435"/>
      <c r="C612" s="435"/>
      <c r="D612" s="435"/>
      <c r="E612" s="435"/>
      <c r="F612" s="435"/>
      <c r="G612" s="129"/>
    </row>
    <row r="613" spans="1:7" ht="22.5" x14ac:dyDescent="0.4">
      <c r="A613" s="156">
        <f>B11</f>
        <v>0</v>
      </c>
      <c r="B613" s="114"/>
      <c r="C613" s="135"/>
      <c r="D613" s="137"/>
      <c r="E613" s="137"/>
      <c r="F613" s="137"/>
      <c r="G613" s="114"/>
    </row>
    <row r="614" spans="1:7" ht="21" x14ac:dyDescent="0.4">
      <c r="A614" s="449" t="s">
        <v>28</v>
      </c>
      <c r="B614" s="450" t="s">
        <v>29</v>
      </c>
      <c r="C614" s="450"/>
      <c r="D614" s="450" t="s">
        <v>42</v>
      </c>
      <c r="E614" s="440" t="s">
        <v>266</v>
      </c>
      <c r="F614" s="440" t="s">
        <v>302</v>
      </c>
      <c r="G614" s="114"/>
    </row>
    <row r="615" spans="1:7" ht="18.75" customHeight="1" x14ac:dyDescent="0.4">
      <c r="A615" s="449"/>
      <c r="B615" s="118" t="s">
        <v>32</v>
      </c>
      <c r="C615" s="118" t="s">
        <v>31</v>
      </c>
      <c r="D615" s="450"/>
      <c r="E615" s="440"/>
      <c r="F615" s="440"/>
      <c r="G615" s="129"/>
    </row>
    <row r="616" spans="1:7" s="80" customFormat="1" ht="18.75" customHeight="1" x14ac:dyDescent="0.4">
      <c r="A616" s="360"/>
      <c r="B616" s="361"/>
      <c r="C616" s="361"/>
      <c r="D616" s="361"/>
      <c r="E616" s="362"/>
      <c r="F616" s="362"/>
      <c r="G616" s="129"/>
    </row>
    <row r="617" spans="1:7" ht="24.75" x14ac:dyDescent="0.4">
      <c r="A617" s="363" t="s">
        <v>90</v>
      </c>
      <c r="B617" s="137"/>
      <c r="C617" s="495"/>
      <c r="D617" s="495"/>
      <c r="E617" s="495"/>
      <c r="F617" s="496"/>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1" t="s">
        <v>34</v>
      </c>
      <c r="B627" s="441"/>
      <c r="C627" s="441"/>
      <c r="D627" s="378">
        <f>SUM(B618:C626)</f>
        <v>0</v>
      </c>
      <c r="E627" s="492"/>
      <c r="F627" s="493"/>
      <c r="G627" s="129"/>
    </row>
    <row r="628" spans="1:7" ht="21" x14ac:dyDescent="0.4">
      <c r="A628" s="441" t="s">
        <v>33</v>
      </c>
      <c r="B628" s="441"/>
      <c r="C628" s="441"/>
      <c r="D628" s="388" t="e">
        <f>D627/(COUNT(B618:C626)*2)</f>
        <v>#DIV/0!</v>
      </c>
      <c r="E628" s="494"/>
      <c r="F628" s="469"/>
      <c r="G628" s="129"/>
    </row>
    <row r="629" spans="1:7" ht="21" x14ac:dyDescent="0.4">
      <c r="A629" s="325"/>
      <c r="B629" s="135"/>
      <c r="C629" s="491"/>
      <c r="D629" s="491"/>
      <c r="E629" s="491"/>
      <c r="F629" s="491"/>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7" t="s">
        <v>34</v>
      </c>
      <c r="B639" s="458"/>
      <c r="C639" s="459"/>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5"/>
      <c r="D642" s="495"/>
      <c r="E642" s="495"/>
      <c r="F642" s="496"/>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7" t="s">
        <v>34</v>
      </c>
      <c r="B650" s="458"/>
      <c r="C650" s="459"/>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4"/>
      <c r="B652" s="484"/>
      <c r="C652" s="484"/>
      <c r="D652" s="484"/>
      <c r="E652" s="484"/>
      <c r="F652" s="484"/>
      <c r="G652" s="484"/>
    </row>
    <row r="653" spans="1:16382" ht="24.75" x14ac:dyDescent="0.4">
      <c r="A653" s="363" t="s">
        <v>26</v>
      </c>
      <c r="B653" s="495"/>
      <c r="C653" s="495"/>
      <c r="D653" s="495"/>
      <c r="E653" s="495"/>
      <c r="F653" s="496"/>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77" t="s">
        <v>311</v>
      </c>
      <c r="B661" s="478"/>
      <c r="C661" s="478"/>
      <c r="D661" s="478"/>
      <c r="E661" s="478"/>
      <c r="F661" s="479"/>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5" t="s">
        <v>356</v>
      </c>
      <c r="B676" s="435"/>
      <c r="C676" s="435"/>
      <c r="D676" s="435"/>
      <c r="E676" s="435"/>
      <c r="F676" s="435"/>
      <c r="G676" s="114"/>
    </row>
    <row r="677" spans="1:7" ht="21" x14ac:dyDescent="0.4">
      <c r="A677" s="243">
        <f>B11</f>
        <v>0</v>
      </c>
      <c r="B677" s="114"/>
      <c r="C677" s="135"/>
      <c r="D677" s="135"/>
      <c r="E677" s="328"/>
      <c r="F677" s="135"/>
      <c r="G677" s="114"/>
    </row>
    <row r="678" spans="1:7" ht="21.75" customHeight="1" x14ac:dyDescent="0.4">
      <c r="A678" s="449" t="s">
        <v>28</v>
      </c>
      <c r="B678" s="450" t="s">
        <v>29</v>
      </c>
      <c r="C678" s="450"/>
      <c r="D678" s="450" t="s">
        <v>42</v>
      </c>
      <c r="E678" s="440" t="s">
        <v>266</v>
      </c>
      <c r="F678" s="440" t="s">
        <v>302</v>
      </c>
      <c r="G678" s="129"/>
    </row>
    <row r="679" spans="1:7" ht="21" x14ac:dyDescent="0.4">
      <c r="A679" s="449"/>
      <c r="B679" s="118" t="s">
        <v>32</v>
      </c>
      <c r="C679" s="118" t="s">
        <v>31</v>
      </c>
      <c r="D679" s="450"/>
      <c r="E679" s="440"/>
      <c r="F679" s="440"/>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0" t="s">
        <v>459</v>
      </c>
      <c r="B704" s="480"/>
      <c r="C704" s="480"/>
      <c r="D704" s="480"/>
      <c r="E704" s="480"/>
      <c r="F704" s="480"/>
      <c r="G704" s="274"/>
    </row>
    <row r="705" spans="1:7" ht="21" customHeight="1" x14ac:dyDescent="0.4">
      <c r="A705" s="251">
        <f>B11</f>
        <v>0</v>
      </c>
      <c r="B705" s="114"/>
      <c r="C705" s="135"/>
      <c r="D705" s="273"/>
      <c r="E705" s="273"/>
      <c r="F705" s="273"/>
      <c r="G705" s="274"/>
    </row>
    <row r="706" spans="1:7" ht="21" x14ac:dyDescent="0.4">
      <c r="A706" s="516" t="s">
        <v>28</v>
      </c>
      <c r="B706" s="476" t="s">
        <v>29</v>
      </c>
      <c r="C706" s="476"/>
      <c r="D706" s="450" t="s">
        <v>42</v>
      </c>
      <c r="E706" s="440" t="s">
        <v>266</v>
      </c>
      <c r="F706" s="440" t="s">
        <v>302</v>
      </c>
      <c r="G706" s="274"/>
    </row>
    <row r="707" spans="1:7" ht="21" x14ac:dyDescent="0.4">
      <c r="A707" s="517"/>
      <c r="B707" s="383" t="s">
        <v>32</v>
      </c>
      <c r="C707" s="383" t="s">
        <v>31</v>
      </c>
      <c r="D707" s="450"/>
      <c r="E707" s="440"/>
      <c r="F707" s="440"/>
      <c r="G707" s="274"/>
    </row>
    <row r="708" spans="1:7" s="80" customFormat="1" ht="22.5" x14ac:dyDescent="0.4">
      <c r="A708" s="360"/>
      <c r="B708" s="361"/>
      <c r="C708" s="361"/>
      <c r="D708" s="361"/>
      <c r="E708" s="362"/>
      <c r="F708" s="362"/>
      <c r="G708" s="129"/>
    </row>
    <row r="709" spans="1:7" ht="24.75" x14ac:dyDescent="0.4">
      <c r="A709" s="503" t="s">
        <v>306</v>
      </c>
      <c r="B709" s="504"/>
      <c r="C709" s="504"/>
      <c r="D709" s="504"/>
      <c r="E709" s="504"/>
      <c r="F709" s="505"/>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4"/>
      <c r="C715" s="515"/>
      <c r="D715" s="247">
        <f>SUM(B710:C714)</f>
        <v>0</v>
      </c>
      <c r="E715" s="225"/>
      <c r="F715" s="173"/>
      <c r="G715" s="114"/>
    </row>
    <row r="716" spans="1:7" ht="21" x14ac:dyDescent="0.4">
      <c r="A716" s="130" t="s">
        <v>33</v>
      </c>
      <c r="B716" s="514"/>
      <c r="C716" s="515"/>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3" t="s">
        <v>307</v>
      </c>
      <c r="B718" s="504"/>
      <c r="C718" s="504"/>
      <c r="D718" s="504"/>
      <c r="E718" s="504"/>
      <c r="F718" s="505"/>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1"/>
      <c r="E1" s="531"/>
      <c r="F1" s="531"/>
      <c r="G1" s="53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2" t="s">
        <v>46</v>
      </c>
      <c r="B6" s="532"/>
      <c r="C6" s="532"/>
      <c r="D6" s="532"/>
      <c r="E6" s="532"/>
      <c r="F6" s="532"/>
      <c r="G6" s="92"/>
    </row>
    <row r="7" spans="1:7" s="258" customFormat="1" ht="21.75" customHeight="1" x14ac:dyDescent="0.45">
      <c r="A7" s="533" t="str">
        <f>'Page de garde'!D18</f>
        <v>MANAR CITY</v>
      </c>
      <c r="B7" s="533"/>
      <c r="C7" s="533"/>
      <c r="D7" s="533"/>
      <c r="E7" s="533"/>
      <c r="F7" s="533"/>
      <c r="G7" s="92"/>
    </row>
    <row r="8" spans="1:7" s="258" customFormat="1" ht="24" x14ac:dyDescent="0.45">
      <c r="A8" s="4" t="s">
        <v>39</v>
      </c>
      <c r="B8" s="534" t="str">
        <f>'A1 Exploitation'!B9:F9</f>
        <v>Dr Hend KAMOUN</v>
      </c>
      <c r="C8" s="534"/>
      <c r="D8" s="534"/>
      <c r="E8" s="534"/>
      <c r="F8" s="534"/>
      <c r="G8" s="92"/>
    </row>
    <row r="9" spans="1:7" s="258" customFormat="1" ht="24" x14ac:dyDescent="0.45">
      <c r="A9" s="5" t="s">
        <v>41</v>
      </c>
      <c r="B9" s="535" t="str">
        <f>'A1 Exploitation'!B10:F10</f>
        <v>Directeur du magasin et chefs rayons</v>
      </c>
      <c r="C9" s="535"/>
      <c r="D9" s="535"/>
      <c r="E9" s="535"/>
      <c r="F9" s="535"/>
      <c r="G9" s="92"/>
    </row>
    <row r="10" spans="1:7" s="258" customFormat="1" ht="24" x14ac:dyDescent="0.45">
      <c r="A10" s="4" t="s">
        <v>40</v>
      </c>
      <c r="B10" s="530">
        <f>'A1 Exploitation'!B11:F11</f>
        <v>43537</v>
      </c>
      <c r="C10" s="530"/>
      <c r="D10" s="530"/>
      <c r="E10" s="530"/>
      <c r="F10" s="530"/>
      <c r="G10" s="92"/>
    </row>
    <row r="11" spans="1:7" s="258" customFormat="1" ht="24" x14ac:dyDescent="0.45">
      <c r="A11" s="4" t="s">
        <v>250</v>
      </c>
      <c r="B11" s="536" t="e">
        <f>D199</f>
        <v>#DIV/0!</v>
      </c>
      <c r="C11" s="536"/>
      <c r="D11" s="536"/>
      <c r="E11" s="536"/>
      <c r="F11" s="536"/>
      <c r="G11" s="92"/>
    </row>
    <row r="12" spans="1:7" s="258" customFormat="1" ht="22.5" x14ac:dyDescent="0.45">
      <c r="A12" s="1"/>
      <c r="D12" s="461"/>
      <c r="E12" s="461"/>
      <c r="F12" s="461"/>
      <c r="G12" s="461"/>
    </row>
    <row r="13" spans="1:7" s="258" customFormat="1" ht="11.25" customHeight="1" x14ac:dyDescent="0.3">
      <c r="A13" s="537" t="s">
        <v>28</v>
      </c>
      <c r="B13" s="538" t="s">
        <v>29</v>
      </c>
      <c r="C13" s="538"/>
      <c r="D13" s="538" t="s">
        <v>42</v>
      </c>
      <c r="E13" s="538" t="s">
        <v>160</v>
      </c>
      <c r="F13" s="538" t="s">
        <v>161</v>
      </c>
      <c r="G13" s="80"/>
    </row>
    <row r="14" spans="1:7" s="258" customFormat="1" ht="12.75" customHeight="1" x14ac:dyDescent="0.3">
      <c r="A14" s="537"/>
      <c r="B14" s="22" t="s">
        <v>32</v>
      </c>
      <c r="C14" s="22" t="s">
        <v>31</v>
      </c>
      <c r="D14" s="538"/>
      <c r="E14" s="538"/>
      <c r="F14" s="538"/>
      <c r="G14" s="94"/>
    </row>
    <row r="15" spans="1:7" x14ac:dyDescent="0.3">
      <c r="A15" s="551"/>
      <c r="B15" s="552"/>
      <c r="C15" s="552"/>
      <c r="D15" s="552"/>
      <c r="E15" s="552"/>
      <c r="F15" s="552"/>
    </row>
    <row r="16" spans="1:7" ht="19.5" x14ac:dyDescent="0.4">
      <c r="A16" s="544" t="s">
        <v>0</v>
      </c>
      <c r="B16" s="545"/>
      <c r="C16" s="545"/>
      <c r="D16" s="545"/>
      <c r="E16" s="545"/>
      <c r="F16" s="54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6" t="s">
        <v>34</v>
      </c>
      <c r="B22" s="540"/>
      <c r="C22" s="541"/>
      <c r="D22" s="381">
        <f>SUM(B17:C21)</f>
        <v>0</v>
      </c>
    </row>
    <row r="23" spans="1:7" x14ac:dyDescent="0.3">
      <c r="A23" s="539" t="s">
        <v>251</v>
      </c>
      <c r="B23" s="542"/>
      <c r="C23" s="543"/>
      <c r="D23" s="21" t="e">
        <f>D22/(COUNT(B17:C21)*2)</f>
        <v>#DIV/0!</v>
      </c>
    </row>
    <row r="24" spans="1:7" s="10" customFormat="1" x14ac:dyDescent="0.3">
      <c r="A24" s="14"/>
      <c r="B24" s="15"/>
      <c r="C24" s="15"/>
      <c r="D24" s="16"/>
      <c r="G24" s="93"/>
    </row>
    <row r="25" spans="1:7" ht="19.5" x14ac:dyDescent="0.4">
      <c r="A25" s="547" t="s">
        <v>4</v>
      </c>
      <c r="B25" s="548"/>
      <c r="C25" s="548"/>
      <c r="D25" s="548"/>
      <c r="E25" s="548"/>
      <c r="F25" s="54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9" t="s">
        <v>34</v>
      </c>
      <c r="B33" s="542"/>
      <c r="C33" s="543"/>
      <c r="D33" s="380">
        <f>SUM(B26:C32)</f>
        <v>0</v>
      </c>
    </row>
    <row r="34" spans="1:7" x14ac:dyDescent="0.3">
      <c r="A34" s="539" t="s">
        <v>251</v>
      </c>
      <c r="B34" s="542"/>
      <c r="C34" s="543"/>
      <c r="D34" s="21" t="e">
        <f>D33/(COUNT(B26:C32)*2)</f>
        <v>#DIV/0!</v>
      </c>
    </row>
    <row r="35" spans="1:7" s="10" customFormat="1" x14ac:dyDescent="0.3">
      <c r="A35" s="14"/>
      <c r="B35" s="15"/>
      <c r="C35" s="15"/>
      <c r="D35" s="16"/>
      <c r="G35" s="93"/>
    </row>
    <row r="36" spans="1:7" s="10" customFormat="1" ht="19.5" x14ac:dyDescent="0.4">
      <c r="A36" s="547" t="s">
        <v>180</v>
      </c>
      <c r="B36" s="548"/>
      <c r="C36" s="548"/>
      <c r="D36" s="548"/>
      <c r="E36" s="548"/>
      <c r="F36" s="54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9" t="s">
        <v>34</v>
      </c>
      <c r="B42" s="542"/>
      <c r="C42" s="543"/>
      <c r="D42" s="380">
        <f>SUM(B37:C41)</f>
        <v>0</v>
      </c>
      <c r="E42" s="259"/>
      <c r="F42" s="259"/>
      <c r="G42" s="93"/>
    </row>
    <row r="43" spans="1:7" s="10" customFormat="1" x14ac:dyDescent="0.3">
      <c r="A43" s="539" t="s">
        <v>251</v>
      </c>
      <c r="B43" s="542"/>
      <c r="C43" s="543"/>
      <c r="D43" s="21" t="e">
        <f>D42/(COUNT(B37:C41)*2)</f>
        <v>#DIV/0!</v>
      </c>
      <c r="E43" s="259"/>
      <c r="F43" s="259"/>
      <c r="G43" s="93"/>
    </row>
    <row r="44" spans="1:7" s="10" customFormat="1" x14ac:dyDescent="0.3">
      <c r="A44" s="33"/>
      <c r="B44" s="34"/>
      <c r="C44" s="34"/>
      <c r="D44" s="35"/>
      <c r="G44" s="93"/>
    </row>
    <row r="45" spans="1:7" ht="19.5" x14ac:dyDescent="0.4">
      <c r="A45" s="549" t="s">
        <v>19</v>
      </c>
      <c r="B45" s="550"/>
      <c r="C45" s="550"/>
      <c r="D45" s="550"/>
      <c r="E45" s="550"/>
      <c r="F45" s="55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9" t="s">
        <v>34</v>
      </c>
      <c r="B52" s="542"/>
      <c r="C52" s="543"/>
      <c r="D52" s="380">
        <f>SUM(B46:C51)</f>
        <v>0</v>
      </c>
    </row>
    <row r="53" spans="1:7" x14ac:dyDescent="0.3">
      <c r="A53" s="539" t="s">
        <v>251</v>
      </c>
      <c r="B53" s="542"/>
      <c r="C53" s="543"/>
      <c r="D53" s="21" t="e">
        <f>D52/(COUNT(B46:C51)*2)</f>
        <v>#DIV/0!</v>
      </c>
    </row>
    <row r="54" spans="1:7" s="10" customFormat="1" x14ac:dyDescent="0.3">
      <c r="A54" s="14"/>
      <c r="B54" s="15"/>
      <c r="C54" s="15"/>
      <c r="D54" s="16"/>
      <c r="G54" s="93"/>
    </row>
    <row r="55" spans="1:7" ht="19.5" x14ac:dyDescent="0.4">
      <c r="A55" s="547" t="s">
        <v>8</v>
      </c>
      <c r="B55" s="548"/>
      <c r="C55" s="548"/>
      <c r="D55" s="548"/>
      <c r="E55" s="548"/>
      <c r="F55" s="54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9" t="s">
        <v>34</v>
      </c>
      <c r="B63" s="542"/>
      <c r="C63" s="543"/>
      <c r="D63" s="380">
        <f>SUM(B56:C62)</f>
        <v>0</v>
      </c>
    </row>
    <row r="64" spans="1:7" x14ac:dyDescent="0.3">
      <c r="A64" s="539" t="s">
        <v>251</v>
      </c>
      <c r="B64" s="542"/>
      <c r="C64" s="543"/>
      <c r="D64" s="21" t="e">
        <f>D63/(COUNT(B56:C62)*2)</f>
        <v>#DIV/0!</v>
      </c>
    </row>
    <row r="65" spans="1:7" s="10" customFormat="1" x14ac:dyDescent="0.3">
      <c r="A65" s="14"/>
      <c r="B65" s="15"/>
      <c r="C65" s="15"/>
      <c r="D65" s="16"/>
      <c r="G65" s="93"/>
    </row>
    <row r="66" spans="1:7" ht="19.5" x14ac:dyDescent="0.4">
      <c r="A66" s="547" t="s">
        <v>111</v>
      </c>
      <c r="B66" s="548"/>
      <c r="C66" s="548"/>
      <c r="D66" s="548"/>
      <c r="E66" s="548"/>
      <c r="F66" s="54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9" t="s">
        <v>34</v>
      </c>
      <c r="B84" s="542"/>
      <c r="C84" s="543"/>
      <c r="D84" s="380">
        <f>SUM(B67:C83)</f>
        <v>0</v>
      </c>
    </row>
    <row r="85" spans="1:7" x14ac:dyDescent="0.3">
      <c r="A85" s="539" t="s">
        <v>251</v>
      </c>
      <c r="B85" s="542"/>
      <c r="C85" s="543"/>
      <c r="D85" s="21" t="e">
        <f>D84/(COUNT(B67:C83)*2)</f>
        <v>#DIV/0!</v>
      </c>
    </row>
    <row r="86" spans="1:7" s="10" customFormat="1" x14ac:dyDescent="0.3">
      <c r="A86" s="14"/>
      <c r="B86" s="15"/>
      <c r="C86" s="15"/>
      <c r="D86" s="16"/>
      <c r="G86" s="93"/>
    </row>
    <row r="87" spans="1:7" ht="19.5" x14ac:dyDescent="0.4">
      <c r="A87" s="547" t="s">
        <v>172</v>
      </c>
      <c r="B87" s="548"/>
      <c r="C87" s="548"/>
      <c r="D87" s="548"/>
      <c r="E87" s="548"/>
      <c r="F87" s="54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9" t="s">
        <v>34</v>
      </c>
      <c r="B102" s="542"/>
      <c r="C102" s="543"/>
      <c r="D102" s="380">
        <f>SUM(B88:C101)</f>
        <v>0</v>
      </c>
    </row>
    <row r="103" spans="1:7" x14ac:dyDescent="0.3">
      <c r="A103" s="539" t="s">
        <v>251</v>
      </c>
      <c r="B103" s="542"/>
      <c r="C103" s="54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7" t="s">
        <v>173</v>
      </c>
      <c r="B106" s="548"/>
      <c r="C106" s="548"/>
      <c r="D106" s="548"/>
      <c r="E106" s="548"/>
      <c r="F106" s="54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9" t="s">
        <v>34</v>
      </c>
      <c r="B118" s="542"/>
      <c r="C118" s="543"/>
      <c r="D118" s="380">
        <f>SUM(B107:C117)</f>
        <v>0</v>
      </c>
      <c r="E118" s="259"/>
      <c r="F118" s="259"/>
      <c r="G118" s="93"/>
    </row>
    <row r="119" spans="1:7" s="10" customFormat="1" x14ac:dyDescent="0.3">
      <c r="A119" s="539" t="s">
        <v>251</v>
      </c>
      <c r="B119" s="542"/>
      <c r="C119" s="543"/>
      <c r="D119" s="21" t="e">
        <f>D118/(COUNT(B107:C117)*2)</f>
        <v>#DIV/0!</v>
      </c>
      <c r="E119" s="259"/>
      <c r="F119" s="259"/>
      <c r="G119" s="93"/>
    </row>
    <row r="120" spans="1:7" s="10" customFormat="1" x14ac:dyDescent="0.3">
      <c r="A120" s="14"/>
      <c r="B120" s="15"/>
      <c r="C120" s="15"/>
      <c r="D120" s="16"/>
      <c r="G120" s="93"/>
    </row>
    <row r="121" spans="1:7" ht="19.5" x14ac:dyDescent="0.4">
      <c r="A121" s="547" t="s">
        <v>156</v>
      </c>
      <c r="B121" s="548"/>
      <c r="C121" s="548"/>
      <c r="D121" s="548"/>
      <c r="E121" s="548"/>
      <c r="F121" s="54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9" t="s">
        <v>34</v>
      </c>
      <c r="B133" s="542"/>
      <c r="C133" s="543"/>
      <c r="D133" s="380">
        <f>SUM(B122:C132)</f>
        <v>0</v>
      </c>
    </row>
    <row r="134" spans="1:7" x14ac:dyDescent="0.3">
      <c r="A134" s="539" t="s">
        <v>251</v>
      </c>
      <c r="B134" s="542"/>
      <c r="C134" s="543"/>
      <c r="D134" s="20" t="e">
        <f>D133/(COUNT(B122:C132)*2)</f>
        <v>#DIV/0!</v>
      </c>
    </row>
    <row r="135" spans="1:7" s="10" customFormat="1" x14ac:dyDescent="0.3">
      <c r="A135" s="14"/>
      <c r="B135" s="15"/>
      <c r="C135" s="15"/>
      <c r="D135" s="19"/>
      <c r="G135" s="93"/>
    </row>
    <row r="136" spans="1:7" ht="19.5" x14ac:dyDescent="0.4">
      <c r="A136" s="547" t="s">
        <v>61</v>
      </c>
      <c r="B136" s="548"/>
      <c r="C136" s="548"/>
      <c r="D136" s="548"/>
      <c r="E136" s="548"/>
      <c r="F136" s="54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9" t="s">
        <v>34</v>
      </c>
      <c r="B149" s="542"/>
      <c r="C149" s="543"/>
      <c r="D149" s="380">
        <f>SUM(B137:C148)</f>
        <v>0</v>
      </c>
    </row>
    <row r="150" spans="1:7" x14ac:dyDescent="0.3">
      <c r="A150" s="539" t="s">
        <v>251</v>
      </c>
      <c r="B150" s="542"/>
      <c r="C150" s="543"/>
      <c r="D150" s="21" t="e">
        <f>D149/(COUNT(B137:C148)*2)</f>
        <v>#DIV/0!</v>
      </c>
    </row>
    <row r="151" spans="1:7" s="10" customFormat="1" x14ac:dyDescent="0.3">
      <c r="A151" s="14"/>
      <c r="B151" s="15"/>
      <c r="C151" s="15"/>
      <c r="D151" s="16"/>
      <c r="G151" s="93"/>
    </row>
    <row r="152" spans="1:7" ht="19.5" x14ac:dyDescent="0.4">
      <c r="A152" s="547" t="s">
        <v>178</v>
      </c>
      <c r="B152" s="548"/>
      <c r="C152" s="548"/>
      <c r="D152" s="548"/>
      <c r="E152" s="548"/>
      <c r="F152" s="54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9" t="s">
        <v>34</v>
      </c>
      <c r="B161" s="540"/>
      <c r="C161" s="541"/>
      <c r="D161" s="381">
        <f>SUM(B153:C160)</f>
        <v>0</v>
      </c>
    </row>
    <row r="162" spans="1:7" x14ac:dyDescent="0.3">
      <c r="A162" s="539" t="s">
        <v>251</v>
      </c>
      <c r="B162" s="542"/>
      <c r="C162" s="543"/>
      <c r="D162" s="21" t="e">
        <f>D161/(COUNT(B153:C160)*2)</f>
        <v>#DIV/0!</v>
      </c>
    </row>
    <row r="163" spans="1:7" s="10" customFormat="1" x14ac:dyDescent="0.3">
      <c r="A163" s="14"/>
      <c r="B163" s="15"/>
      <c r="C163" s="17"/>
      <c r="D163" s="18"/>
      <c r="G163" s="93"/>
    </row>
    <row r="164" spans="1:7" ht="19.5" x14ac:dyDescent="0.4">
      <c r="A164" s="547" t="s">
        <v>64</v>
      </c>
      <c r="B164" s="548"/>
      <c r="C164" s="548"/>
      <c r="D164" s="548"/>
      <c r="E164" s="548"/>
      <c r="F164" s="54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9" t="s">
        <v>34</v>
      </c>
      <c r="B169" s="542"/>
      <c r="C169" s="543"/>
      <c r="D169" s="380">
        <f>SUM(B165:C168)</f>
        <v>0</v>
      </c>
    </row>
    <row r="170" spans="1:7" x14ac:dyDescent="0.3">
      <c r="A170" s="539" t="s">
        <v>251</v>
      </c>
      <c r="B170" s="542"/>
      <c r="C170" s="543"/>
      <c r="D170" s="21" t="e">
        <f>D169/(COUNT(B165:C168)*2)</f>
        <v>#DIV/0!</v>
      </c>
    </row>
    <row r="171" spans="1:7" s="10" customFormat="1" x14ac:dyDescent="0.3">
      <c r="A171" s="14"/>
      <c r="B171" s="15"/>
      <c r="C171" s="15"/>
      <c r="D171" s="16"/>
      <c r="G171" s="93"/>
    </row>
    <row r="172" spans="1:7" ht="19.5" x14ac:dyDescent="0.4">
      <c r="A172" s="553" t="s">
        <v>15</v>
      </c>
      <c r="B172" s="554"/>
      <c r="C172" s="554"/>
      <c r="D172" s="554"/>
      <c r="E172" s="554"/>
      <c r="F172" s="554"/>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9" t="s">
        <v>34</v>
      </c>
      <c r="B177" s="542"/>
      <c r="C177" s="543"/>
      <c r="D177" s="380">
        <f>SUM(B173:C176)</f>
        <v>0</v>
      </c>
    </row>
    <row r="178" spans="1:7" x14ac:dyDescent="0.3">
      <c r="A178" s="539" t="s">
        <v>251</v>
      </c>
      <c r="B178" s="542"/>
      <c r="C178" s="543"/>
      <c r="D178" s="21" t="e">
        <f>D177/(COUNT(B173:C176)*2)</f>
        <v>#DIV/0!</v>
      </c>
    </row>
    <row r="179" spans="1:7" s="10" customFormat="1" x14ac:dyDescent="0.3">
      <c r="A179" s="14"/>
      <c r="B179" s="15"/>
      <c r="C179" s="15"/>
      <c r="D179" s="16"/>
      <c r="G179" s="93"/>
    </row>
    <row r="180" spans="1:7" ht="19.5" x14ac:dyDescent="0.4">
      <c r="A180" s="547" t="s">
        <v>65</v>
      </c>
      <c r="B180" s="548"/>
      <c r="C180" s="548"/>
      <c r="D180" s="548"/>
      <c r="E180" s="548"/>
      <c r="F180" s="54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9" t="s">
        <v>34</v>
      </c>
      <c r="B186" s="542"/>
      <c r="C186" s="543"/>
      <c r="D186" s="380">
        <f>SUM(B181:C185)</f>
        <v>0</v>
      </c>
    </row>
    <row r="187" spans="1:7" x14ac:dyDescent="0.3">
      <c r="A187" s="539" t="s">
        <v>251</v>
      </c>
      <c r="B187" s="542"/>
      <c r="C187" s="543"/>
      <c r="D187" s="21" t="e">
        <f>D186/(COUNT(B181:C185)*2)</f>
        <v>#DIV/0!</v>
      </c>
    </row>
    <row r="188" spans="1:7" s="10" customFormat="1" x14ac:dyDescent="0.3">
      <c r="A188" s="14"/>
      <c r="B188" s="15"/>
      <c r="C188" s="15"/>
      <c r="D188" s="16"/>
      <c r="G188" s="93"/>
    </row>
    <row r="189" spans="1:7" ht="19.5" x14ac:dyDescent="0.4">
      <c r="A189" s="547" t="s">
        <v>177</v>
      </c>
      <c r="B189" s="548"/>
      <c r="C189" s="548"/>
      <c r="D189" s="548"/>
      <c r="E189" s="548"/>
      <c r="F189" s="54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9" t="s">
        <v>34</v>
      </c>
      <c r="B194" s="542"/>
      <c r="C194" s="543"/>
      <c r="D194" s="40">
        <f>SUM(B190:C193)</f>
        <v>0</v>
      </c>
    </row>
    <row r="195" spans="1:6" x14ac:dyDescent="0.3">
      <c r="A195" s="539" t="s">
        <v>251</v>
      </c>
      <c r="B195" s="542"/>
      <c r="C195" s="543"/>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2019-05-21T22:02:36Z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